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ON\Desktop\"/>
    </mc:Choice>
  </mc:AlternateContent>
  <bookViews>
    <workbookView xWindow="0" yWindow="0" windowWidth="20490" windowHeight="7755" firstSheet="1" activeTab="5"/>
  </bookViews>
  <sheets>
    <sheet name="Payroll Project" sheetId="1" r:id="rId1"/>
    <sheet name="Grade Book" sheetId="2" r:id="rId2"/>
    <sheet name="Career Decisions" sheetId="3" r:id="rId3"/>
    <sheet name="Sheet3" sheetId="5" r:id="rId4"/>
    <sheet name="Car Inventory" sheetId="4" r:id="rId5"/>
    <sheet name="Loan" sheetId="6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G3" i="6" s="1"/>
  <c r="E4" i="6"/>
  <c r="F4" i="6"/>
  <c r="G4" i="6"/>
  <c r="E5" i="6"/>
  <c r="F5" i="6"/>
  <c r="G5" i="6"/>
  <c r="E2" i="6"/>
  <c r="F2" i="6" s="1"/>
  <c r="G2" i="6" s="1"/>
  <c r="I50" i="4" l="1"/>
  <c r="I51" i="4"/>
  <c r="I52" i="4"/>
  <c r="M44" i="4"/>
  <c r="M24" i="4"/>
  <c r="M35" i="4"/>
  <c r="M38" i="4"/>
  <c r="M40" i="4"/>
  <c r="M33" i="4"/>
  <c r="M28" i="4"/>
  <c r="M4" i="4"/>
  <c r="M5" i="4"/>
  <c r="M20" i="4"/>
  <c r="M6" i="4"/>
  <c r="M12" i="4"/>
  <c r="M46" i="4"/>
  <c r="M19" i="4"/>
  <c r="M3" i="4"/>
  <c r="M23" i="4"/>
  <c r="M50" i="4"/>
  <c r="M39" i="4"/>
  <c r="M31" i="4"/>
  <c r="M36" i="4"/>
  <c r="M34" i="4"/>
  <c r="M41" i="4"/>
  <c r="M15" i="4"/>
  <c r="M47" i="4"/>
  <c r="M29" i="4"/>
  <c r="M2" i="4"/>
  <c r="M9" i="4"/>
  <c r="M14" i="4"/>
  <c r="M43" i="4"/>
  <c r="M45" i="4"/>
  <c r="M52" i="4"/>
  <c r="M21" i="4"/>
  <c r="M16" i="4"/>
  <c r="M10" i="4"/>
  <c r="M11" i="4"/>
  <c r="M30" i="4"/>
  <c r="M26" i="4"/>
  <c r="M27" i="4"/>
  <c r="M49" i="4"/>
  <c r="M22" i="4"/>
  <c r="M32" i="4"/>
  <c r="M37" i="4"/>
  <c r="M18" i="4"/>
  <c r="M48" i="4"/>
  <c r="M42" i="4"/>
  <c r="M25" i="4"/>
  <c r="M51" i="4"/>
  <c r="M17" i="4"/>
  <c r="M13" i="4"/>
  <c r="M8" i="4"/>
  <c r="M7" i="4"/>
  <c r="M53" i="4"/>
  <c r="F44" i="4"/>
  <c r="G44" i="4" s="1"/>
  <c r="I44" i="4" s="1"/>
  <c r="F24" i="4"/>
  <c r="G24" i="4" s="1"/>
  <c r="I24" i="4" s="1"/>
  <c r="F35" i="4"/>
  <c r="G35" i="4" s="1"/>
  <c r="I35" i="4" s="1"/>
  <c r="F38" i="4"/>
  <c r="F40" i="4"/>
  <c r="G40" i="4" s="1"/>
  <c r="I40" i="4" s="1"/>
  <c r="F33" i="4"/>
  <c r="G33" i="4" s="1"/>
  <c r="I33" i="4" s="1"/>
  <c r="F28" i="4"/>
  <c r="G28" i="4" s="1"/>
  <c r="I28" i="4" s="1"/>
  <c r="F4" i="4"/>
  <c r="F5" i="4"/>
  <c r="G5" i="4" s="1"/>
  <c r="I5" i="4" s="1"/>
  <c r="F20" i="4"/>
  <c r="G20" i="4" s="1"/>
  <c r="I20" i="4" s="1"/>
  <c r="F6" i="4"/>
  <c r="G6" i="4" s="1"/>
  <c r="I6" i="4" s="1"/>
  <c r="F12" i="4"/>
  <c r="F46" i="4"/>
  <c r="G46" i="4" s="1"/>
  <c r="I46" i="4" s="1"/>
  <c r="F19" i="4"/>
  <c r="G19" i="4" s="1"/>
  <c r="I19" i="4" s="1"/>
  <c r="F3" i="4"/>
  <c r="G3" i="4" s="1"/>
  <c r="I3" i="4" s="1"/>
  <c r="F23" i="4"/>
  <c r="F50" i="4"/>
  <c r="G50" i="4" s="1"/>
  <c r="F39" i="4"/>
  <c r="G39" i="4" s="1"/>
  <c r="I39" i="4" s="1"/>
  <c r="F31" i="4"/>
  <c r="G31" i="4" s="1"/>
  <c r="I31" i="4" s="1"/>
  <c r="F36" i="4"/>
  <c r="F34" i="4"/>
  <c r="G34" i="4" s="1"/>
  <c r="I34" i="4" s="1"/>
  <c r="F41" i="4"/>
  <c r="G41" i="4" s="1"/>
  <c r="I41" i="4" s="1"/>
  <c r="F15" i="4"/>
  <c r="G15" i="4" s="1"/>
  <c r="I15" i="4" s="1"/>
  <c r="F47" i="4"/>
  <c r="N47" i="4" s="1"/>
  <c r="F29" i="4"/>
  <c r="G29" i="4" s="1"/>
  <c r="I29" i="4" s="1"/>
  <c r="F2" i="4"/>
  <c r="G2" i="4" s="1"/>
  <c r="I2" i="4" s="1"/>
  <c r="F9" i="4"/>
  <c r="G9" i="4" s="1"/>
  <c r="I9" i="4" s="1"/>
  <c r="F14" i="4"/>
  <c r="F43" i="4"/>
  <c r="G43" i="4" s="1"/>
  <c r="I43" i="4" s="1"/>
  <c r="F45" i="4"/>
  <c r="G45" i="4" s="1"/>
  <c r="I45" i="4" s="1"/>
  <c r="F52" i="4"/>
  <c r="G52" i="4" s="1"/>
  <c r="F21" i="4"/>
  <c r="F16" i="4"/>
  <c r="G16" i="4" s="1"/>
  <c r="I16" i="4" s="1"/>
  <c r="F10" i="4"/>
  <c r="G10" i="4" s="1"/>
  <c r="I10" i="4" s="1"/>
  <c r="F11" i="4"/>
  <c r="G11" i="4" s="1"/>
  <c r="I11" i="4" s="1"/>
  <c r="F30" i="4"/>
  <c r="F26" i="4"/>
  <c r="G26" i="4" s="1"/>
  <c r="I26" i="4" s="1"/>
  <c r="F27" i="4"/>
  <c r="G27" i="4" s="1"/>
  <c r="I27" i="4" s="1"/>
  <c r="F49" i="4"/>
  <c r="G49" i="4" s="1"/>
  <c r="I49" i="4" s="1"/>
  <c r="F22" i="4"/>
  <c r="F32" i="4"/>
  <c r="G32" i="4" s="1"/>
  <c r="I32" i="4" s="1"/>
  <c r="F37" i="4"/>
  <c r="G37" i="4" s="1"/>
  <c r="I37" i="4" s="1"/>
  <c r="F18" i="4"/>
  <c r="G18" i="4" s="1"/>
  <c r="I18" i="4" s="1"/>
  <c r="F48" i="4"/>
  <c r="N48" i="4" s="1"/>
  <c r="F42" i="4"/>
  <c r="G42" i="4" s="1"/>
  <c r="I42" i="4" s="1"/>
  <c r="F25" i="4"/>
  <c r="G25" i="4" s="1"/>
  <c r="I25" i="4" s="1"/>
  <c r="F51" i="4"/>
  <c r="G51" i="4" s="1"/>
  <c r="F17" i="4"/>
  <c r="N17" i="4" s="1"/>
  <c r="F13" i="4"/>
  <c r="G13" i="4" s="1"/>
  <c r="I13" i="4" s="1"/>
  <c r="F8" i="4"/>
  <c r="G8" i="4" s="1"/>
  <c r="I8" i="4" s="1"/>
  <c r="F7" i="4"/>
  <c r="G7" i="4" s="1"/>
  <c r="I7" i="4" s="1"/>
  <c r="F53" i="4"/>
  <c r="N53" i="4" s="1"/>
  <c r="D49" i="4"/>
  <c r="E49" i="4" s="1"/>
  <c r="E35" i="4"/>
  <c r="E38" i="4"/>
  <c r="E4" i="4"/>
  <c r="E12" i="4"/>
  <c r="E23" i="4"/>
  <c r="E36" i="4"/>
  <c r="E47" i="4"/>
  <c r="E14" i="4"/>
  <c r="E21" i="4"/>
  <c r="E30" i="4"/>
  <c r="E32" i="4"/>
  <c r="E42" i="4"/>
  <c r="E13" i="4"/>
  <c r="D44" i="4"/>
  <c r="E44" i="4" s="1"/>
  <c r="D24" i="4"/>
  <c r="E24" i="4" s="1"/>
  <c r="D35" i="4"/>
  <c r="D38" i="4"/>
  <c r="D40" i="4"/>
  <c r="E40" i="4" s="1"/>
  <c r="D33" i="4"/>
  <c r="E33" i="4" s="1"/>
  <c r="D28" i="4"/>
  <c r="E28" i="4" s="1"/>
  <c r="D4" i="4"/>
  <c r="D5" i="4"/>
  <c r="E5" i="4" s="1"/>
  <c r="D20" i="4"/>
  <c r="E20" i="4" s="1"/>
  <c r="D6" i="4"/>
  <c r="E6" i="4" s="1"/>
  <c r="D12" i="4"/>
  <c r="D46" i="4"/>
  <c r="E46" i="4" s="1"/>
  <c r="D19" i="4"/>
  <c r="E19" i="4" s="1"/>
  <c r="D3" i="4"/>
  <c r="E3" i="4" s="1"/>
  <c r="D23" i="4"/>
  <c r="D50" i="4"/>
  <c r="E50" i="4" s="1"/>
  <c r="D39" i="4"/>
  <c r="E39" i="4" s="1"/>
  <c r="D31" i="4"/>
  <c r="E31" i="4" s="1"/>
  <c r="D36" i="4"/>
  <c r="D34" i="4"/>
  <c r="E34" i="4" s="1"/>
  <c r="D41" i="4"/>
  <c r="E41" i="4" s="1"/>
  <c r="D15" i="4"/>
  <c r="E15" i="4" s="1"/>
  <c r="D47" i="4"/>
  <c r="D29" i="4"/>
  <c r="E29" i="4" s="1"/>
  <c r="D2" i="4"/>
  <c r="E2" i="4" s="1"/>
  <c r="D9" i="4"/>
  <c r="E9" i="4" s="1"/>
  <c r="D14" i="4"/>
  <c r="D43" i="4"/>
  <c r="E43" i="4" s="1"/>
  <c r="D45" i="4"/>
  <c r="E45" i="4" s="1"/>
  <c r="D52" i="4"/>
  <c r="E52" i="4" s="1"/>
  <c r="D21" i="4"/>
  <c r="D16" i="4"/>
  <c r="E16" i="4" s="1"/>
  <c r="D10" i="4"/>
  <c r="E10" i="4" s="1"/>
  <c r="D11" i="4"/>
  <c r="E11" i="4" s="1"/>
  <c r="D30" i="4"/>
  <c r="D26" i="4"/>
  <c r="E26" i="4" s="1"/>
  <c r="D27" i="4"/>
  <c r="E27" i="4" s="1"/>
  <c r="D22" i="4"/>
  <c r="E22" i="4" s="1"/>
  <c r="D32" i="4"/>
  <c r="D37" i="4"/>
  <c r="E37" i="4" s="1"/>
  <c r="D18" i="4"/>
  <c r="E18" i="4" s="1"/>
  <c r="D48" i="4"/>
  <c r="E48" i="4" s="1"/>
  <c r="D42" i="4"/>
  <c r="D25" i="4"/>
  <c r="E25" i="4" s="1"/>
  <c r="D51" i="4"/>
  <c r="E51" i="4" s="1"/>
  <c r="D17" i="4"/>
  <c r="E17" i="4" s="1"/>
  <c r="D13" i="4"/>
  <c r="D8" i="4"/>
  <c r="E8" i="4" s="1"/>
  <c r="D7" i="4"/>
  <c r="E7" i="4" s="1"/>
  <c r="D53" i="4"/>
  <c r="E53" i="4" s="1"/>
  <c r="C28" i="4"/>
  <c r="C4" i="4"/>
  <c r="C6" i="4"/>
  <c r="C12" i="4"/>
  <c r="C23" i="4"/>
  <c r="C50" i="4"/>
  <c r="C36" i="4"/>
  <c r="C34" i="4"/>
  <c r="C47" i="4"/>
  <c r="C29" i="4"/>
  <c r="C14" i="4"/>
  <c r="C43" i="4"/>
  <c r="C21" i="4"/>
  <c r="C16" i="4"/>
  <c r="C26" i="4"/>
  <c r="C8" i="4"/>
  <c r="B44" i="4"/>
  <c r="N44" i="4" s="1"/>
  <c r="B24" i="4"/>
  <c r="N24" i="4" s="1"/>
  <c r="B35" i="4"/>
  <c r="C35" i="4" s="1"/>
  <c r="B38" i="4"/>
  <c r="C38" i="4" s="1"/>
  <c r="B40" i="4"/>
  <c r="C40" i="4" s="1"/>
  <c r="B33" i="4"/>
  <c r="B28" i="4"/>
  <c r="N28" i="4" s="1"/>
  <c r="B4" i="4"/>
  <c r="B5" i="4"/>
  <c r="N5" i="4" s="1"/>
  <c r="B20" i="4"/>
  <c r="B6" i="4"/>
  <c r="N6" i="4" s="1"/>
  <c r="B12" i="4"/>
  <c r="B46" i="4"/>
  <c r="C46" i="4" s="1"/>
  <c r="B19" i="4"/>
  <c r="B3" i="4"/>
  <c r="N3" i="4" s="1"/>
  <c r="B23" i="4"/>
  <c r="B50" i="4"/>
  <c r="N50" i="4" s="1"/>
  <c r="B39" i="4"/>
  <c r="B31" i="4"/>
  <c r="N31" i="4" s="1"/>
  <c r="B36" i="4"/>
  <c r="B34" i="4"/>
  <c r="N34" i="4" s="1"/>
  <c r="B41" i="4"/>
  <c r="B15" i="4"/>
  <c r="N15" i="4" s="1"/>
  <c r="B47" i="4"/>
  <c r="B29" i="4"/>
  <c r="N29" i="4" s="1"/>
  <c r="B2" i="4"/>
  <c r="B9" i="4"/>
  <c r="N9" i="4" s="1"/>
  <c r="B14" i="4"/>
  <c r="B43" i="4"/>
  <c r="N43" i="4" s="1"/>
  <c r="B45" i="4"/>
  <c r="B52" i="4"/>
  <c r="N52" i="4" s="1"/>
  <c r="B21" i="4"/>
  <c r="B16" i="4"/>
  <c r="N16" i="4" s="1"/>
  <c r="B10" i="4"/>
  <c r="B11" i="4"/>
  <c r="N11" i="4" s="1"/>
  <c r="B30" i="4"/>
  <c r="C30" i="4" s="1"/>
  <c r="B26" i="4"/>
  <c r="N26" i="4" s="1"/>
  <c r="B27" i="4"/>
  <c r="B49" i="4"/>
  <c r="C49" i="4" s="1"/>
  <c r="B22" i="4"/>
  <c r="C22" i="4" s="1"/>
  <c r="B32" i="4"/>
  <c r="N32" i="4" s="1"/>
  <c r="B37" i="4"/>
  <c r="N37" i="4" s="1"/>
  <c r="B18" i="4"/>
  <c r="C18" i="4" s="1"/>
  <c r="B48" i="4"/>
  <c r="C48" i="4" s="1"/>
  <c r="B42" i="4"/>
  <c r="N42" i="4" s="1"/>
  <c r="B25" i="4"/>
  <c r="N25" i="4" s="1"/>
  <c r="B51" i="4"/>
  <c r="C51" i="4" s="1"/>
  <c r="B17" i="4"/>
  <c r="C17" i="4" s="1"/>
  <c r="B13" i="4"/>
  <c r="N13" i="4" s="1"/>
  <c r="B8" i="4"/>
  <c r="N8" i="4" s="1"/>
  <c r="B7" i="4"/>
  <c r="C7" i="4" s="1"/>
  <c r="B53" i="4"/>
  <c r="C53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N23" i="4" l="1"/>
  <c r="G23" i="4"/>
  <c r="I23" i="4" s="1"/>
  <c r="N38" i="4"/>
  <c r="G38" i="4"/>
  <c r="I38" i="4" s="1"/>
  <c r="C25" i="4"/>
  <c r="G17" i="4"/>
  <c r="I17" i="4" s="1"/>
  <c r="N30" i="4"/>
  <c r="G30" i="4"/>
  <c r="I30" i="4" s="1"/>
  <c r="N14" i="4"/>
  <c r="G14" i="4"/>
  <c r="I14" i="4" s="1"/>
  <c r="G12" i="4"/>
  <c r="I12" i="4" s="1"/>
  <c r="N12" i="4"/>
  <c r="C27" i="4"/>
  <c r="N27" i="4"/>
  <c r="N10" i="4"/>
  <c r="C10" i="4"/>
  <c r="N45" i="4"/>
  <c r="C45" i="4"/>
  <c r="N2" i="4"/>
  <c r="C2" i="4"/>
  <c r="N41" i="4"/>
  <c r="C41" i="4"/>
  <c r="N39" i="4"/>
  <c r="C39" i="4"/>
  <c r="N19" i="4"/>
  <c r="C19" i="4"/>
  <c r="N20" i="4"/>
  <c r="C20" i="4"/>
  <c r="N33" i="4"/>
  <c r="C33" i="4"/>
  <c r="C37" i="4"/>
  <c r="C24" i="4"/>
  <c r="G48" i="4"/>
  <c r="I48" i="4" s="1"/>
  <c r="N22" i="4"/>
  <c r="G22" i="4"/>
  <c r="I22" i="4" s="1"/>
  <c r="N21" i="4"/>
  <c r="G21" i="4"/>
  <c r="I21" i="4" s="1"/>
  <c r="G36" i="4"/>
  <c r="I36" i="4" s="1"/>
  <c r="N36" i="4"/>
  <c r="N4" i="4"/>
  <c r="G4" i="4"/>
  <c r="I4" i="4" s="1"/>
  <c r="G53" i="4"/>
  <c r="I53" i="4" s="1"/>
  <c r="G47" i="4"/>
  <c r="I47" i="4" s="1"/>
  <c r="C13" i="4"/>
  <c r="C42" i="4"/>
  <c r="C32" i="4"/>
  <c r="C11" i="4"/>
  <c r="C52" i="4"/>
  <c r="C9" i="4"/>
  <c r="C15" i="4"/>
  <c r="C31" i="4"/>
  <c r="C3" i="4"/>
  <c r="C44" i="4"/>
  <c r="N7" i="4"/>
  <c r="N51" i="4"/>
  <c r="N18" i="4"/>
  <c r="N49" i="4"/>
  <c r="N35" i="4"/>
  <c r="C5" i="4"/>
  <c r="N46" i="4"/>
  <c r="N40" i="4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6" i="1"/>
  <c r="W13" i="1"/>
  <c r="L4" i="1"/>
  <c r="K4" i="1"/>
  <c r="U4" i="1" s="1"/>
  <c r="AA4" i="1"/>
  <c r="Y3" i="1"/>
  <c r="Z3" i="1" s="1"/>
  <c r="AA3" i="1" s="1"/>
  <c r="AB3" i="1" s="1"/>
  <c r="T4" i="1"/>
  <c r="V4" i="1"/>
  <c r="U5" i="1"/>
  <c r="U7" i="1"/>
  <c r="U8" i="1"/>
  <c r="U9" i="1"/>
  <c r="U11" i="1"/>
  <c r="U12" i="1"/>
  <c r="U13" i="1"/>
  <c r="V14" i="1"/>
  <c r="AA14" i="1" s="1"/>
  <c r="V16" i="1"/>
  <c r="AA16" i="1" s="1"/>
  <c r="V17" i="1"/>
  <c r="AA17" i="1" s="1"/>
  <c r="V18" i="1"/>
  <c r="AA18" i="1" s="1"/>
  <c r="V20" i="1"/>
  <c r="AA20" i="1" s="1"/>
  <c r="S7" i="1"/>
  <c r="S11" i="1"/>
  <c r="S15" i="1"/>
  <c r="S19" i="1"/>
  <c r="T3" i="1"/>
  <c r="U3" i="1" s="1"/>
  <c r="V3" i="1" s="1"/>
  <c r="W3" i="1" s="1"/>
  <c r="O4" i="1"/>
  <c r="Y4" i="1" s="1"/>
  <c r="P4" i="1"/>
  <c r="Q4" i="1"/>
  <c r="R4" i="1"/>
  <c r="O5" i="1"/>
  <c r="Y5" i="1" s="1"/>
  <c r="P5" i="1"/>
  <c r="Z5" i="1" s="1"/>
  <c r="Q5" i="1"/>
  <c r="R5" i="1"/>
  <c r="O6" i="1"/>
  <c r="Y6" i="1" s="1"/>
  <c r="P6" i="1"/>
  <c r="Q6" i="1"/>
  <c r="R6" i="1"/>
  <c r="O7" i="1"/>
  <c r="P7" i="1"/>
  <c r="Z7" i="1" s="1"/>
  <c r="Q7" i="1"/>
  <c r="R7" i="1"/>
  <c r="O8" i="1"/>
  <c r="Y8" i="1" s="1"/>
  <c r="P8" i="1"/>
  <c r="Z8" i="1" s="1"/>
  <c r="Q8" i="1"/>
  <c r="R8" i="1"/>
  <c r="O9" i="1"/>
  <c r="Y9" i="1" s="1"/>
  <c r="P9" i="1"/>
  <c r="Z9" i="1" s="1"/>
  <c r="Q9" i="1"/>
  <c r="R9" i="1"/>
  <c r="O10" i="1"/>
  <c r="Y10" i="1" s="1"/>
  <c r="P10" i="1"/>
  <c r="Q10" i="1"/>
  <c r="R10" i="1"/>
  <c r="O11" i="1"/>
  <c r="P11" i="1"/>
  <c r="Z11" i="1" s="1"/>
  <c r="Q11" i="1"/>
  <c r="R11" i="1"/>
  <c r="O12" i="1"/>
  <c r="Y12" i="1" s="1"/>
  <c r="P12" i="1"/>
  <c r="Z12" i="1" s="1"/>
  <c r="Q12" i="1"/>
  <c r="R12" i="1"/>
  <c r="O13" i="1"/>
  <c r="Y13" i="1" s="1"/>
  <c r="P13" i="1"/>
  <c r="Z13" i="1" s="1"/>
  <c r="Q13" i="1"/>
  <c r="R13" i="1"/>
  <c r="AB13" i="1" s="1"/>
  <c r="O14" i="1"/>
  <c r="Y14" i="1" s="1"/>
  <c r="P14" i="1"/>
  <c r="Q14" i="1"/>
  <c r="R14" i="1"/>
  <c r="AB14" i="1" s="1"/>
  <c r="O15" i="1"/>
  <c r="P15" i="1"/>
  <c r="Q15" i="1"/>
  <c r="R15" i="1"/>
  <c r="O16" i="1"/>
  <c r="Y16" i="1" s="1"/>
  <c r="P16" i="1"/>
  <c r="Q16" i="1"/>
  <c r="R16" i="1"/>
  <c r="O17" i="1"/>
  <c r="Y17" i="1" s="1"/>
  <c r="P17" i="1"/>
  <c r="Q17" i="1"/>
  <c r="R17" i="1"/>
  <c r="O18" i="1"/>
  <c r="Y18" i="1" s="1"/>
  <c r="P18" i="1"/>
  <c r="Q18" i="1"/>
  <c r="R18" i="1"/>
  <c r="AB18" i="1" s="1"/>
  <c r="O19" i="1"/>
  <c r="P19" i="1"/>
  <c r="Q19" i="1"/>
  <c r="R19" i="1"/>
  <c r="O20" i="1"/>
  <c r="Y20" i="1" s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E3" i="1"/>
  <c r="F3" i="1" s="1"/>
  <c r="G3" i="1" s="1"/>
  <c r="H3" i="1" s="1"/>
  <c r="I4" i="1"/>
  <c r="S4" i="1" s="1"/>
  <c r="M4" i="1"/>
  <c r="W4" i="1" s="1"/>
  <c r="K5" i="1"/>
  <c r="L5" i="1"/>
  <c r="V5" i="1" s="1"/>
  <c r="AA5" i="1" s="1"/>
  <c r="M5" i="1"/>
  <c r="W5" i="1" s="1"/>
  <c r="K6" i="1"/>
  <c r="U6" i="1" s="1"/>
  <c r="L6" i="1"/>
  <c r="V6" i="1" s="1"/>
  <c r="AA6" i="1" s="1"/>
  <c r="M6" i="1"/>
  <c r="W6" i="1" s="1"/>
  <c r="K7" i="1"/>
  <c r="L7" i="1"/>
  <c r="V7" i="1" s="1"/>
  <c r="AA7" i="1" s="1"/>
  <c r="M7" i="1"/>
  <c r="W7" i="1" s="1"/>
  <c r="K8" i="1"/>
  <c r="L8" i="1"/>
  <c r="V8" i="1" s="1"/>
  <c r="AA8" i="1" s="1"/>
  <c r="M8" i="1"/>
  <c r="W8" i="1" s="1"/>
  <c r="K9" i="1"/>
  <c r="L9" i="1"/>
  <c r="V9" i="1" s="1"/>
  <c r="AA9" i="1" s="1"/>
  <c r="M9" i="1"/>
  <c r="W9" i="1" s="1"/>
  <c r="K10" i="1"/>
  <c r="U10" i="1" s="1"/>
  <c r="L10" i="1"/>
  <c r="V10" i="1" s="1"/>
  <c r="AA10" i="1" s="1"/>
  <c r="M10" i="1"/>
  <c r="W10" i="1" s="1"/>
  <c r="K11" i="1"/>
  <c r="L11" i="1"/>
  <c r="V11" i="1" s="1"/>
  <c r="AA11" i="1" s="1"/>
  <c r="M11" i="1"/>
  <c r="W11" i="1" s="1"/>
  <c r="K12" i="1"/>
  <c r="L12" i="1"/>
  <c r="V12" i="1" s="1"/>
  <c r="AA12" i="1" s="1"/>
  <c r="M12" i="1"/>
  <c r="W12" i="1" s="1"/>
  <c r="K13" i="1"/>
  <c r="L13" i="1"/>
  <c r="V13" i="1" s="1"/>
  <c r="AA13" i="1" s="1"/>
  <c r="M13" i="1"/>
  <c r="K14" i="1"/>
  <c r="U14" i="1" s="1"/>
  <c r="L14" i="1"/>
  <c r="M14" i="1"/>
  <c r="W14" i="1" s="1"/>
  <c r="K15" i="1"/>
  <c r="U15" i="1" s="1"/>
  <c r="L15" i="1"/>
  <c r="V15" i="1" s="1"/>
  <c r="AA15" i="1" s="1"/>
  <c r="M15" i="1"/>
  <c r="W15" i="1" s="1"/>
  <c r="K16" i="1"/>
  <c r="U16" i="1" s="1"/>
  <c r="L16" i="1"/>
  <c r="M16" i="1"/>
  <c r="W16" i="1" s="1"/>
  <c r="K17" i="1"/>
  <c r="U17" i="1" s="1"/>
  <c r="L17" i="1"/>
  <c r="M17" i="1"/>
  <c r="W17" i="1" s="1"/>
  <c r="K18" i="1"/>
  <c r="U18" i="1" s="1"/>
  <c r="L18" i="1"/>
  <c r="M18" i="1"/>
  <c r="W18" i="1" s="1"/>
  <c r="K19" i="1"/>
  <c r="U19" i="1" s="1"/>
  <c r="L19" i="1"/>
  <c r="V19" i="1" s="1"/>
  <c r="AA19" i="1" s="1"/>
  <c r="M19" i="1"/>
  <c r="W19" i="1" s="1"/>
  <c r="K20" i="1"/>
  <c r="U20" i="1" s="1"/>
  <c r="L20" i="1"/>
  <c r="M20" i="1"/>
  <c r="W20" i="1" s="1"/>
  <c r="J4" i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3" i="1"/>
  <c r="K3" i="1" s="1"/>
  <c r="L3" i="1" s="1"/>
  <c r="M3" i="1" s="1"/>
  <c r="I5" i="1"/>
  <c r="S5" i="1" s="1"/>
  <c r="I6" i="1"/>
  <c r="S6" i="1" s="1"/>
  <c r="I7" i="1"/>
  <c r="I8" i="1"/>
  <c r="S8" i="1" s="1"/>
  <c r="I9" i="1"/>
  <c r="S9" i="1" s="1"/>
  <c r="I10" i="1"/>
  <c r="S10" i="1" s="1"/>
  <c r="I11" i="1"/>
  <c r="I12" i="1"/>
  <c r="S12" i="1" s="1"/>
  <c r="I13" i="1"/>
  <c r="S13" i="1" s="1"/>
  <c r="I14" i="1"/>
  <c r="S14" i="1" s="1"/>
  <c r="I15" i="1"/>
  <c r="I16" i="1"/>
  <c r="S16" i="1" s="1"/>
  <c r="I17" i="1"/>
  <c r="S17" i="1" s="1"/>
  <c r="I18" i="1"/>
  <c r="S18" i="1" s="1"/>
  <c r="I19" i="1"/>
  <c r="I20" i="1"/>
  <c r="S20" i="1" s="1"/>
  <c r="D25" i="1"/>
  <c r="D24" i="1"/>
  <c r="D23" i="1"/>
  <c r="C25" i="1"/>
  <c r="C24" i="1"/>
  <c r="C23" i="1"/>
  <c r="AB20" i="1" l="1"/>
  <c r="AB19" i="1"/>
  <c r="AB17" i="1"/>
  <c r="AB16" i="1"/>
  <c r="AB15" i="1"/>
  <c r="AB12" i="1"/>
  <c r="AB11" i="1"/>
  <c r="AB10" i="1"/>
  <c r="AB9" i="1"/>
  <c r="AB8" i="1"/>
  <c r="AB7" i="1"/>
  <c r="AB6" i="1"/>
  <c r="AB5" i="1"/>
  <c r="AB4" i="1"/>
  <c r="Y15" i="1"/>
  <c r="Y11" i="1"/>
  <c r="Y7" i="1"/>
  <c r="Y19" i="1"/>
  <c r="Z20" i="1"/>
  <c r="Z19" i="1"/>
  <c r="Z18" i="1"/>
  <c r="Z17" i="1"/>
  <c r="Z16" i="1"/>
  <c r="Z15" i="1"/>
  <c r="Z14" i="1"/>
  <c r="Z10" i="1"/>
  <c r="Z6" i="1"/>
  <c r="Z4" i="1"/>
  <c r="X10" i="1"/>
  <c r="X9" i="1"/>
  <c r="X5" i="1"/>
  <c r="X14" i="1"/>
  <c r="X17" i="1"/>
  <c r="X13" i="1"/>
  <c r="X18" i="1"/>
  <c r="X4" i="1"/>
  <c r="X20" i="1"/>
  <c r="X12" i="1"/>
  <c r="X8" i="1"/>
  <c r="X16" i="1"/>
  <c r="X19" i="1"/>
  <c r="X15" i="1"/>
  <c r="X11" i="1"/>
  <c r="X7" i="1"/>
  <c r="X6" i="1"/>
</calcChain>
</file>

<file path=xl/sharedStrings.xml><?xml version="1.0" encoding="utf-8"?>
<sst xmlns="http://schemas.openxmlformats.org/spreadsheetml/2006/main" count="345" uniqueCount="204">
  <si>
    <t>Employee Payroll</t>
  </si>
  <si>
    <t>Last Name</t>
  </si>
  <si>
    <t>First Name</t>
  </si>
  <si>
    <t>Hourly wage</t>
  </si>
  <si>
    <t>House Worked Pay</t>
  </si>
  <si>
    <t>Kern</t>
  </si>
  <si>
    <t>Jon</t>
  </si>
  <si>
    <t>Howard</t>
  </si>
  <si>
    <t>Glenda</t>
  </si>
  <si>
    <t>O'Donnald</t>
  </si>
  <si>
    <t>Herndandez</t>
  </si>
  <si>
    <t>Smith</t>
  </si>
  <si>
    <t>Bakar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</si>
  <si>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</si>
  <si>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</si>
  <si>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</si>
  <si>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</si>
  <si>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</si>
  <si>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</si>
  <si>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</si>
  <si>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</si>
  <si>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</si>
  <si>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</si>
  <si>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</si>
  <si>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</si>
  <si>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</si>
  <si>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</si>
  <si>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</si>
  <si>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</si>
  <si>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</si>
  <si>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</si>
  <si>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</si>
  <si>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</si>
  <si>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</si>
  <si>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</si>
  <si>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</si>
  <si>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</si>
  <si>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</si>
  <si>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</si>
  <si>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 xml:space="preserve"> </t>
  </si>
  <si>
    <t>Max</t>
  </si>
  <si>
    <t>Min</t>
  </si>
  <si>
    <t>Average</t>
  </si>
  <si>
    <t>Total</t>
  </si>
  <si>
    <t>Overtime Hours Pay</t>
  </si>
  <si>
    <t>Overtime Bonus</t>
  </si>
  <si>
    <t>Total Pay</t>
  </si>
  <si>
    <t>Pay</t>
  </si>
  <si>
    <t>Gradebook</t>
  </si>
  <si>
    <t>Herndand</t>
  </si>
  <si>
    <t>Baker</t>
  </si>
  <si>
    <t>Westerfie</t>
  </si>
  <si>
    <t>Penfond</t>
  </si>
  <si>
    <t>Englehear</t>
  </si>
  <si>
    <t>Safety Test</t>
  </si>
  <si>
    <t>Company Philosopy Test</t>
  </si>
  <si>
    <t>Financial Skills test</t>
  </si>
  <si>
    <t>Drug Test</t>
  </si>
  <si>
    <t>Points Possible</t>
  </si>
  <si>
    <t>Fire Employee?</t>
  </si>
  <si>
    <t>Career Decisions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</si>
  <si>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</si>
  <si>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</si>
  <si>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</si>
  <si>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</si>
  <si>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</si>
  <si>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</si>
  <si>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</si>
  <si>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</si>
  <si>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Telent</t>
  </si>
  <si>
    <t>Schooling</t>
  </si>
  <si>
    <t>Ewenty</t>
  </si>
  <si>
    <t>Blue</t>
  </si>
  <si>
    <t>HY13ELA052</t>
  </si>
  <si>
    <t>Praulty</t>
  </si>
  <si>
    <t>Black</t>
  </si>
  <si>
    <t>HY13ELA051</t>
  </si>
  <si>
    <t>McCall</t>
  </si>
  <si>
    <t>HY12ELA050</t>
  </si>
  <si>
    <t>Torrens</t>
  </si>
  <si>
    <t>HY11ELA049</t>
  </si>
  <si>
    <t>Bard</t>
  </si>
  <si>
    <t>Red</t>
  </si>
  <si>
    <t>CR04CAR048</t>
  </si>
  <si>
    <t>White</t>
  </si>
  <si>
    <t>CR04CAR047</t>
  </si>
  <si>
    <t>Jones</t>
  </si>
  <si>
    <t>CR00CAR046</t>
  </si>
  <si>
    <t>Hulinski</t>
  </si>
  <si>
    <t>Green</t>
  </si>
  <si>
    <t>CR99CAR045</t>
  </si>
  <si>
    <t>Vizzini</t>
  </si>
  <si>
    <t>CR11PTC044</t>
  </si>
  <si>
    <t>Gaul</t>
  </si>
  <si>
    <t>CR07PTC043</t>
  </si>
  <si>
    <t>CR04PTC042</t>
  </si>
  <si>
    <t>HO14ODY041</t>
  </si>
  <si>
    <t>Rodriguez</t>
  </si>
  <si>
    <t>HO08ODY039</t>
  </si>
  <si>
    <t>Swartz</t>
  </si>
  <si>
    <t>HO07ODY038</t>
  </si>
  <si>
    <t>Chan</t>
  </si>
  <si>
    <t>HO13CIV036</t>
  </si>
  <si>
    <t>HO12CIV035</t>
  </si>
  <si>
    <t>Lyon</t>
  </si>
  <si>
    <t>HO11CIV034</t>
  </si>
  <si>
    <t>HO10CIV033</t>
  </si>
  <si>
    <t>HO10CIV032</t>
  </si>
  <si>
    <t>HO01CIV031</t>
  </si>
  <si>
    <t>HO99CIV030</t>
  </si>
  <si>
    <t>TY12CAM029</t>
  </si>
  <si>
    <t>Santos</t>
  </si>
  <si>
    <t>TY12COR028</t>
  </si>
  <si>
    <t>TY14COR027</t>
  </si>
  <si>
    <t>TY03COR026</t>
  </si>
  <si>
    <t>TY02COR025</t>
  </si>
  <si>
    <t>TY09CAM024</t>
  </si>
  <si>
    <t>TY02CAM023</t>
  </si>
  <si>
    <t>TY00CAM022</t>
  </si>
  <si>
    <t>TY98CAM021</t>
  </si>
  <si>
    <t>TY96CAM020</t>
  </si>
  <si>
    <t>GM00SLV019</t>
  </si>
  <si>
    <t>GM98SLV018</t>
  </si>
  <si>
    <t>GM10SLV017</t>
  </si>
  <si>
    <t>GM14CMR016</t>
  </si>
  <si>
    <t>GM12CMR015</t>
  </si>
  <si>
    <t>FD13FCS013</t>
  </si>
  <si>
    <t>FD13FCS012</t>
  </si>
  <si>
    <t>Yousef</t>
  </si>
  <si>
    <t>FD12FCS011</t>
  </si>
  <si>
    <t>FD13FCS010</t>
  </si>
  <si>
    <t>FD13FCS009</t>
  </si>
  <si>
    <t>FD09FCS008</t>
  </si>
  <si>
    <t>FD06FCS007</t>
  </si>
  <si>
    <t>FD08MTG005</t>
  </si>
  <si>
    <t>FD08MTG004</t>
  </si>
  <si>
    <t>FD08MTG003</t>
  </si>
  <si>
    <t>FD06MTG002</t>
  </si>
  <si>
    <t>FD06MTG001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</si>
  <si>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</si>
  <si>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</si>
  <si>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</si>
  <si>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</si>
  <si>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</si>
  <si>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</si>
  <si>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</si>
  <si>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</si>
  <si>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</si>
  <si>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</si>
  <si>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</si>
  <si>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</si>
  <si>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</si>
  <si>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</si>
  <si>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CR</t>
  </si>
  <si>
    <t>HY</t>
  </si>
  <si>
    <t>HO</t>
  </si>
  <si>
    <t>GM</t>
  </si>
  <si>
    <t>FD</t>
  </si>
  <si>
    <t>Chrysler</t>
  </si>
  <si>
    <t>Hundai</t>
  </si>
  <si>
    <t>Toyota</t>
  </si>
  <si>
    <t>Honda</t>
  </si>
  <si>
    <t>TY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</si>
  <si>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</si>
  <si>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</si>
  <si>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</si>
  <si>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</si>
  <si>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</si>
  <si>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</si>
  <si>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</si>
  <si>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</si>
  <si>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</si>
  <si>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</si>
  <si>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</si>
  <si>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</si>
  <si>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</si>
  <si>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</si>
  <si>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</si>
  <si>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</si>
  <si>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</si>
  <si>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</si>
  <si>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</si>
  <si>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</si>
  <si>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</si>
  <si>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</si>
  <si>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Silverado</t>
  </si>
  <si>
    <t>PT Cruiser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</si>
  <si>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</si>
  <si>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</si>
  <si>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</si>
  <si>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</si>
  <si>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</si>
  <si>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</si>
  <si>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</si>
  <si>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Principal</t>
  </si>
  <si>
    <t>Interest Rate</t>
  </si>
  <si>
    <t>Interest Paid</t>
  </si>
  <si>
    <t>Total Interest Paid</t>
  </si>
  <si>
    <t>Mothly Payments</t>
  </si>
  <si>
    <t>Loan A</t>
  </si>
  <si>
    <t>Loan B</t>
  </si>
  <si>
    <t>Loan C</t>
  </si>
  <si>
    <t>Loan 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</si>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</sst>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[$-409]d\-mmm;@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2" fillId="0" borderId="0" xfId="1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165" fontId="2" fillId="2" borderId="0" xfId="0" applyNumberFormat="1" applyFont="1" applyFill="1"/>
    <xf numFmtId="0" fontId="2" fillId="2" borderId="0" xfId="0" applyFont="1" applyFill="1"/>
    <xf numFmtId="165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44" fontId="2" fillId="4" borderId="0" xfId="0" applyNumberFormat="1" applyFont="1" applyFill="1"/>
    <xf numFmtId="16" fontId="2" fillId="5" borderId="0" xfId="0" applyNumberFormat="1" applyFont="1" applyFill="1"/>
    <xf numFmtId="44" fontId="2" fillId="5" borderId="0" xfId="0" applyNumberFormat="1" applyFont="1" applyFill="1"/>
    <xf numFmtId="16" fontId="2" fillId="6" borderId="0" xfId="0" applyNumberFormat="1" applyFont="1" applyFill="1"/>
    <xf numFmtId="44" fontId="2" fillId="6" borderId="0" xfId="0" applyNumberFormat="1" applyFont="1" applyFill="1"/>
    <xf numFmtId="44" fontId="0" fillId="0" borderId="0" xfId="0" applyNumberForma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2" applyFont="1"/>
    <xf numFmtId="0" fontId="0" fillId="0" borderId="0" xfId="0" applyAlignment="1">
      <alignment textRotation="255"/>
    </xf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3" applyFont="1" applyAlignment="1">
      <alignment horizontal="center" vertical="center" wrapText="1"/>
    </xf>
    <xf numFmtId="43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166" fontId="2" fillId="0" borderId="0" xfId="1" applyNumberFormat="1" applyFont="1"/>
    <xf numFmtId="166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2587063915696743"/>
          <c:y val="2.299592338410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Penfond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632736"/>
        <c:axId val="-998632192"/>
      </c:barChart>
      <c:catAx>
        <c:axId val="-9986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32192"/>
        <c:crosses val="autoZero"/>
        <c:auto val="1"/>
        <c:lblAlgn val="ctr"/>
        <c:lblOffset val="100"/>
        <c:noMultiLvlLbl val="0"/>
      </c:catAx>
      <c:valAx>
        <c:axId val="-9986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Penfond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628384"/>
        <c:axId val="-998627840"/>
      </c:barChart>
      <c:catAx>
        <c:axId val="-9986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27840"/>
        <c:crosses val="autoZero"/>
        <c:auto val="1"/>
        <c:lblAlgn val="ctr"/>
        <c:lblOffset val="100"/>
        <c:noMultiLvlLbl val="0"/>
      </c:catAx>
      <c:valAx>
        <c:axId val="-9986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201224846894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Penfond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'Grade Book'!$E$4:$E$20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484624"/>
        <c:axId val="-1065484080"/>
      </c:barChart>
      <c:catAx>
        <c:axId val="-10654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84080"/>
        <c:crosses val="autoZero"/>
        <c:auto val="1"/>
        <c:lblAlgn val="ctr"/>
        <c:lblOffset val="100"/>
        <c:noMultiLvlLbl val="0"/>
      </c:catAx>
      <c:valAx>
        <c:axId val="-10654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7139472"/>
        <c:axId val="-957146544"/>
      </c:barChart>
      <c:catAx>
        <c:axId val="-9571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46544"/>
        <c:crosses val="autoZero"/>
        <c:auto val="1"/>
        <c:lblAlgn val="ctr"/>
        <c:lblOffset val="100"/>
        <c:noMultiLvlLbl val="0"/>
      </c:catAx>
      <c:valAx>
        <c:axId val="-9571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142192"/>
        <c:axId val="-957141648"/>
      </c:scatterChart>
      <c:valAx>
        <c:axId val="-9571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41648"/>
        <c:crosses val="autoZero"/>
        <c:crossBetween val="midCat"/>
      </c:valAx>
      <c:valAx>
        <c:axId val="-957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4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$ 10K</a:t>
            </a:r>
            <a:r>
              <a:rPr lang="en-US" baseline="0"/>
              <a:t>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Loan!$C$2:$C$5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Loan!$G$2:$G$5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619680"/>
        <c:axId val="-998633280"/>
      </c:barChart>
      <c:catAx>
        <c:axId val="-998619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33280"/>
        <c:crosses val="autoZero"/>
        <c:auto val="1"/>
        <c:lblAlgn val="ctr"/>
        <c:lblOffset val="100"/>
        <c:noMultiLvlLbl val="0"/>
      </c:catAx>
      <c:valAx>
        <c:axId val="-998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104872</xdr:colOff>
      <xdr:row>1</xdr:row>
      <xdr:rowOff>66290</xdr:rowOff>
    </xdr:from>
    <xdr:to>
      <xdr:col>21</xdr:col>
      <xdr:colOff>431151</xdr:colOff>
      <xdr:row>14</xdr:row>
      <xdr:rowOff>196368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15</xdr:row>
      <xdr:rowOff>86915</xdr:rowOff>
    </xdr:from>
    <xdr:to>
      <xdr:col>21</xdr:col>
      <xdr:colOff>464344</xdr:colOff>
      <xdr:row>28</xdr:row>
      <xdr:rowOff>198834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29</xdr:row>
      <xdr:rowOff>75008</xdr:rowOff>
    </xdr:from>
    <xdr:to>
      <xdr:col>21</xdr:col>
      <xdr:colOff>464344</xdr:colOff>
      <xdr:row>43</xdr:row>
      <xdr:rowOff>115490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52387</xdr:rowOff>
    </xdr:from>
    <xdr:to>
      <xdr:col>10</xdr:col>
      <xdr:colOff>533400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211929</xdr:colOff>
      <xdr:row>1</xdr:row>
      <xdr:rowOff>59529</xdr:rowOff>
    </xdr:from>
    <xdr:to>
      <xdr:col>22</xdr:col>
      <xdr:colOff>440531</xdr:colOff>
      <xdr:row>17</xdr:row>
      <xdr:rowOff>130968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33337</xdr:rowOff>
    </xdr:from>
    <xdr:to>
      <xdr:col>15</xdr:col>
      <xdr:colOff>381000</xdr:colOff>
      <xdr:row>15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90.701541319446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Not Covered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Yes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Yes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Not Covered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Yes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I7" zoomScale="70" zoomScaleNormal="70" workbookViewId="0">
      <selection activeCell="W37" sqref="W37"/>
    </sheetView>
  </sheetViews>
  <sheetFormatPr defaultRowHeight="15" x14ac:dyDescent="0.25"/>
  <cols>
    <col min="1" max="1" width="19" bestFit="1" customWidth="1"/>
    <col min="2" max="2" width="12.140625" bestFit="1" customWidth="1"/>
    <col min="3" max="3" width="14.140625" bestFit="1" customWidth="1"/>
    <col min="4" max="4" width="11.42578125" bestFit="1" customWidth="1"/>
    <col min="5" max="5" width="10.140625" bestFit="1" customWidth="1"/>
    <col min="6" max="6" width="11.42578125" bestFit="1" customWidth="1"/>
    <col min="7" max="7" width="9.28515625" customWidth="1"/>
    <col min="8" max="8" width="11.42578125" bestFit="1" customWidth="1"/>
    <col min="9" max="9" width="10.140625" bestFit="1" customWidth="1"/>
    <col min="10" max="10" width="11.42578125" bestFit="1" customWidth="1"/>
    <col min="11" max="11" width="10.140625" bestFit="1" customWidth="1"/>
    <col min="12" max="12" width="8.85546875" bestFit="1" customWidth="1"/>
    <col min="13" max="13" width="8.140625" bestFit="1" customWidth="1"/>
    <col min="14" max="14" width="15" bestFit="1" customWidth="1"/>
    <col min="15" max="18" width="14.85546875" customWidth="1"/>
    <col min="19" max="19" width="11.42578125" bestFit="1" customWidth="1"/>
    <col min="20" max="20" width="13.5703125" bestFit="1" customWidth="1"/>
    <col min="21" max="21" width="11.42578125" bestFit="1" customWidth="1"/>
    <col min="22" max="22" width="10.28515625" bestFit="1" customWidth="1"/>
    <col min="23" max="23" width="11.42578125" bestFit="1" customWidth="1"/>
    <col min="24" max="24" width="15" bestFit="1" customWidth="1"/>
    <col min="25" max="26" width="14.85546875" bestFit="1" customWidth="1"/>
    <col min="27" max="27" width="13.5703125" bestFit="1" customWidth="1"/>
    <col min="28" max="28" width="14.85546875" bestFit="1" customWidth="1"/>
    <col min="29" max="29" width="12.5703125" bestFit="1" customWidth="1"/>
  </cols>
  <sheetData>
    <row r="1" spans="1:2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5.75" x14ac:dyDescent="0.25">
      <c r="A2" s="1"/>
      <c r="B2" s="1"/>
      <c r="C2" s="1"/>
      <c r="D2" s="36" t="s">
        <v>4</v>
      </c>
      <c r="E2" s="36"/>
      <c r="F2" s="36"/>
      <c r="G2" s="36"/>
      <c r="H2" s="36"/>
      <c r="I2" s="36" t="s">
        <v>44</v>
      </c>
      <c r="J2" s="36"/>
      <c r="K2" s="36"/>
      <c r="L2" s="36"/>
      <c r="M2" s="36"/>
      <c r="N2" s="36" t="s">
        <v>47</v>
      </c>
      <c r="O2" s="36"/>
      <c r="P2" s="36"/>
      <c r="Q2" s="36"/>
      <c r="R2" s="5"/>
      <c r="S2" s="36" t="s">
        <v>45</v>
      </c>
      <c r="T2" s="36"/>
      <c r="U2" s="36"/>
      <c r="V2" s="36"/>
      <c r="W2" s="36"/>
      <c r="X2" s="36" t="s">
        <v>46</v>
      </c>
      <c r="Y2" s="36"/>
      <c r="Z2" s="36"/>
      <c r="AA2" s="36"/>
      <c r="AB2" s="36"/>
    </row>
    <row r="3" spans="1:29" ht="15.75" x14ac:dyDescent="0.25">
      <c r="A3" s="1" t="s">
        <v>1</v>
      </c>
      <c r="B3" s="1" t="s">
        <v>2</v>
      </c>
      <c r="C3" s="1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N3+7</f>
        <v>44934</v>
      </c>
      <c r="P3" s="10">
        <f t="shared" ref="P3" si="2">O3+7</f>
        <v>44941</v>
      </c>
      <c r="Q3" s="10">
        <f>P3+7</f>
        <v>44948</v>
      </c>
      <c r="R3" s="10">
        <f>Q3+7</f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14">
        <v>44927</v>
      </c>
      <c r="Y3" s="14">
        <f>X3+7</f>
        <v>44934</v>
      </c>
      <c r="Z3" s="14">
        <f t="shared" ref="Z3:AB3" si="4">Y3+7</f>
        <v>44941</v>
      </c>
      <c r="AA3" s="14">
        <f t="shared" si="4"/>
        <v>44948</v>
      </c>
      <c r="AB3" s="14">
        <f t="shared" si="4"/>
        <v>44955</v>
      </c>
      <c r="AC3" s="16"/>
    </row>
    <row r="4" spans="1:29" ht="15.75" x14ac:dyDescent="0.25">
      <c r="A4" s="1" t="s">
        <v>5</v>
      </c>
      <c r="B4" s="1" t="s">
        <v>6</v>
      </c>
      <c r="C4" s="3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1</v>
      </c>
      <c r="J4" s="9">
        <f>IF(E4&gt;40,E4-40,0)</f>
        <v>2</v>
      </c>
      <c r="K4" s="9">
        <f>IF(F4&gt;40,F4-40,0)</f>
        <v>0</v>
      </c>
      <c r="L4" s="9">
        <f>IF(G4&gt;40,G4-40,0)</f>
        <v>0</v>
      </c>
      <c r="M4" s="9">
        <f t="shared" ref="M4" si="5">IF(H4&gt;40,H4-40,0)</f>
        <v>6</v>
      </c>
      <c r="N4" s="11">
        <f>$C4*D4</f>
        <v>651.9</v>
      </c>
      <c r="O4" s="11">
        <f t="shared" ref="O4:R19" si="6">$C4*E4</f>
        <v>667.80000000000007</v>
      </c>
      <c r="P4" s="11">
        <f t="shared" si="6"/>
        <v>620.1</v>
      </c>
      <c r="Q4" s="11">
        <f t="shared" si="6"/>
        <v>477</v>
      </c>
      <c r="R4" s="11">
        <f t="shared" si="6"/>
        <v>731.4</v>
      </c>
      <c r="S4" s="13">
        <f>0.5*$C4*I4</f>
        <v>7.95</v>
      </c>
      <c r="T4" s="13">
        <f t="shared" ref="T4:W19" si="7">0.5*$C4*J4</f>
        <v>15.9</v>
      </c>
      <c r="U4" s="13">
        <f t="shared" si="7"/>
        <v>0</v>
      </c>
      <c r="V4" s="13">
        <f t="shared" si="7"/>
        <v>0</v>
      </c>
      <c r="W4" s="13">
        <f t="shared" si="7"/>
        <v>47.7</v>
      </c>
      <c r="X4" s="15">
        <f>N4+S4</f>
        <v>659.85</v>
      </c>
      <c r="Y4" s="15">
        <f>O4+T4</f>
        <v>683.7</v>
      </c>
      <c r="Z4" s="15">
        <f>P4+U4</f>
        <v>620.1</v>
      </c>
      <c r="AA4" s="15">
        <f t="shared" ref="Y4:AB19" si="8">Q4+V4</f>
        <v>477</v>
      </c>
      <c r="AB4" s="15">
        <f t="shared" si="8"/>
        <v>779.1</v>
      </c>
      <c r="AC4" s="16">
        <f>SUM(X4:AB4)</f>
        <v>3219.75</v>
      </c>
    </row>
    <row r="5" spans="1:29" ht="15.75" x14ac:dyDescent="0.25">
      <c r="A5" s="1" t="s">
        <v>7</v>
      </c>
      <c r="B5" s="1" t="s">
        <v>8</v>
      </c>
      <c r="C5" s="3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J20" si="9">IF(D5&gt;40,D5-40,0)</f>
        <v>2</v>
      </c>
      <c r="J5" s="9">
        <f t="shared" si="9"/>
        <v>1</v>
      </c>
      <c r="K5" s="9">
        <f t="shared" ref="K5:M5" si="10">IF(F5&gt;40,F5-40,0)</f>
        <v>0</v>
      </c>
      <c r="L5" s="9">
        <f t="shared" si="10"/>
        <v>0</v>
      </c>
      <c r="M5" s="9">
        <f t="shared" si="10"/>
        <v>4</v>
      </c>
      <c r="N5" s="11">
        <f t="shared" ref="N5:N20" si="11">$C5*D5</f>
        <v>420</v>
      </c>
      <c r="O5" s="11">
        <f t="shared" si="6"/>
        <v>410</v>
      </c>
      <c r="P5" s="11">
        <f t="shared" si="6"/>
        <v>400</v>
      </c>
      <c r="Q5" s="11">
        <f t="shared" si="6"/>
        <v>380</v>
      </c>
      <c r="R5" s="11">
        <f t="shared" si="6"/>
        <v>440</v>
      </c>
      <c r="S5" s="13">
        <f t="shared" ref="S5:S20" si="12">0.5*$C5*I5</f>
        <v>10</v>
      </c>
      <c r="T5" s="13">
        <f t="shared" si="7"/>
        <v>5</v>
      </c>
      <c r="U5" s="13">
        <f t="shared" si="7"/>
        <v>0</v>
      </c>
      <c r="V5" s="13">
        <f t="shared" si="7"/>
        <v>0</v>
      </c>
      <c r="W5" s="13">
        <f t="shared" si="7"/>
        <v>20</v>
      </c>
      <c r="X5" s="15">
        <f t="shared" ref="X5:X20" si="13">N5+S5</f>
        <v>430</v>
      </c>
      <c r="Y5" s="15">
        <f t="shared" si="8"/>
        <v>415</v>
      </c>
      <c r="Z5" s="15">
        <f t="shared" si="8"/>
        <v>400</v>
      </c>
      <c r="AA5" s="15">
        <f t="shared" si="8"/>
        <v>380</v>
      </c>
      <c r="AB5" s="15">
        <f t="shared" si="8"/>
        <v>460</v>
      </c>
      <c r="AC5" s="16">
        <f t="shared" ref="AC5:AC20" si="14">SUM(X5:AB5)</f>
        <v>2085</v>
      </c>
    </row>
    <row r="6" spans="1:29" ht="15.75" x14ac:dyDescent="0.25">
      <c r="A6" s="1" t="s">
        <v>9</v>
      </c>
      <c r="B6" s="1" t="s">
        <v>24</v>
      </c>
      <c r="C6" s="3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9"/>
        <v>9</v>
      </c>
      <c r="J6" s="9">
        <f t="shared" si="9"/>
        <v>0</v>
      </c>
      <c r="K6" s="9">
        <f t="shared" ref="K6:M6" si="15">IF(F6&gt;40,F6-40,0)</f>
        <v>0</v>
      </c>
      <c r="L6" s="9">
        <f t="shared" si="15"/>
        <v>0</v>
      </c>
      <c r="M6" s="9">
        <f t="shared" si="15"/>
        <v>0</v>
      </c>
      <c r="N6" s="11">
        <f t="shared" si="11"/>
        <v>1082.9000000000001</v>
      </c>
      <c r="O6" s="11">
        <f t="shared" si="6"/>
        <v>884</v>
      </c>
      <c r="P6" s="11">
        <f t="shared" si="6"/>
        <v>729.30000000000007</v>
      </c>
      <c r="Q6" s="11">
        <f t="shared" si="6"/>
        <v>442</v>
      </c>
      <c r="R6" s="11">
        <f t="shared" si="6"/>
        <v>397.8</v>
      </c>
      <c r="S6" s="13">
        <f t="shared" si="12"/>
        <v>99.45</v>
      </c>
      <c r="T6" s="13">
        <f t="shared" si="7"/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5">
        <f t="shared" si="13"/>
        <v>1182.3500000000001</v>
      </c>
      <c r="Y6" s="15">
        <f t="shared" si="8"/>
        <v>884</v>
      </c>
      <c r="Z6" s="15">
        <f t="shared" si="8"/>
        <v>729.30000000000007</v>
      </c>
      <c r="AA6" s="15">
        <f t="shared" si="8"/>
        <v>442</v>
      </c>
      <c r="AB6" s="15">
        <f t="shared" si="8"/>
        <v>397.8</v>
      </c>
      <c r="AC6" s="16">
        <f t="shared" si="14"/>
        <v>3635.4500000000007</v>
      </c>
    </row>
    <row r="7" spans="1:29" ht="15.75" x14ac:dyDescent="0.25">
      <c r="A7" s="1" t="s">
        <v>10</v>
      </c>
      <c r="B7" s="1" t="s">
        <v>25</v>
      </c>
      <c r="C7" s="3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9"/>
        <v>1</v>
      </c>
      <c r="J7" s="9">
        <f t="shared" si="9"/>
        <v>10</v>
      </c>
      <c r="K7" s="9">
        <f t="shared" ref="K7:M7" si="16">IF(F7&gt;40,F7-40,0)</f>
        <v>7</v>
      </c>
      <c r="L7" s="9">
        <f t="shared" si="16"/>
        <v>0</v>
      </c>
      <c r="M7" s="9">
        <f t="shared" si="16"/>
        <v>0</v>
      </c>
      <c r="N7" s="11">
        <f t="shared" si="11"/>
        <v>783.1</v>
      </c>
      <c r="O7" s="11">
        <f t="shared" si="6"/>
        <v>955.00000000000011</v>
      </c>
      <c r="P7" s="11">
        <f t="shared" si="6"/>
        <v>897.7</v>
      </c>
      <c r="Q7" s="11">
        <f t="shared" si="6"/>
        <v>573</v>
      </c>
      <c r="R7" s="11">
        <f t="shared" si="6"/>
        <v>744.90000000000009</v>
      </c>
      <c r="S7" s="13">
        <f t="shared" si="12"/>
        <v>9.5500000000000007</v>
      </c>
      <c r="T7" s="13">
        <f t="shared" si="7"/>
        <v>95.5</v>
      </c>
      <c r="U7" s="13">
        <f t="shared" si="7"/>
        <v>66.850000000000009</v>
      </c>
      <c r="V7" s="13">
        <f t="shared" si="7"/>
        <v>0</v>
      </c>
      <c r="W7" s="13">
        <f t="shared" si="7"/>
        <v>0</v>
      </c>
      <c r="X7" s="15">
        <f t="shared" si="13"/>
        <v>792.65</v>
      </c>
      <c r="Y7" s="15">
        <f t="shared" si="8"/>
        <v>1050.5</v>
      </c>
      <c r="Z7" s="15">
        <f t="shared" si="8"/>
        <v>964.55000000000007</v>
      </c>
      <c r="AA7" s="15">
        <f t="shared" si="8"/>
        <v>573</v>
      </c>
      <c r="AB7" s="15">
        <f t="shared" si="8"/>
        <v>744.90000000000009</v>
      </c>
      <c r="AC7" s="16">
        <f t="shared" si="14"/>
        <v>4125.6000000000004</v>
      </c>
    </row>
    <row r="8" spans="1:29" ht="15.75" x14ac:dyDescent="0.25">
      <c r="A8" s="1" t="s">
        <v>11</v>
      </c>
      <c r="B8" s="1" t="s">
        <v>26</v>
      </c>
      <c r="C8" s="3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9"/>
        <v>0</v>
      </c>
      <c r="J8" s="9">
        <f t="shared" si="9"/>
        <v>12</v>
      </c>
      <c r="K8" s="9">
        <f t="shared" ref="K8:M8" si="17">IF(F8&gt;40,F8-40,0)</f>
        <v>2</v>
      </c>
      <c r="L8" s="9">
        <f t="shared" si="17"/>
        <v>0</v>
      </c>
      <c r="M8" s="9">
        <f t="shared" si="17"/>
        <v>0</v>
      </c>
      <c r="N8" s="11">
        <f t="shared" si="11"/>
        <v>269.10000000000002</v>
      </c>
      <c r="O8" s="11">
        <f t="shared" si="6"/>
        <v>358.8</v>
      </c>
      <c r="P8" s="11">
        <f t="shared" si="6"/>
        <v>289.8</v>
      </c>
      <c r="Q8" s="11">
        <f t="shared" si="6"/>
        <v>276</v>
      </c>
      <c r="R8" s="11">
        <f t="shared" si="6"/>
        <v>276</v>
      </c>
      <c r="S8" s="13">
        <f t="shared" si="12"/>
        <v>0</v>
      </c>
      <c r="T8" s="13">
        <f t="shared" si="7"/>
        <v>41.400000000000006</v>
      </c>
      <c r="U8" s="13">
        <f t="shared" si="7"/>
        <v>6.9</v>
      </c>
      <c r="V8" s="13">
        <f t="shared" si="7"/>
        <v>0</v>
      </c>
      <c r="W8" s="13">
        <f t="shared" si="7"/>
        <v>0</v>
      </c>
      <c r="X8" s="15">
        <f t="shared" si="13"/>
        <v>269.10000000000002</v>
      </c>
      <c r="Y8" s="15">
        <f t="shared" si="8"/>
        <v>400.20000000000005</v>
      </c>
      <c r="Z8" s="15">
        <f t="shared" si="8"/>
        <v>296.7</v>
      </c>
      <c r="AA8" s="15">
        <f t="shared" si="8"/>
        <v>276</v>
      </c>
      <c r="AB8" s="15">
        <f t="shared" si="8"/>
        <v>276</v>
      </c>
      <c r="AC8" s="16">
        <f t="shared" si="14"/>
        <v>1518</v>
      </c>
    </row>
    <row r="9" spans="1:29" ht="15.75" x14ac:dyDescent="0.25">
      <c r="A9" s="1" t="s">
        <v>12</v>
      </c>
      <c r="B9" s="1" t="s">
        <v>27</v>
      </c>
      <c r="C9" s="3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9"/>
        <v>4</v>
      </c>
      <c r="J9" s="9">
        <f t="shared" si="9"/>
        <v>11</v>
      </c>
      <c r="K9" s="9">
        <f t="shared" ref="K9:M9" si="18">IF(F9&gt;40,F9-40,0)</f>
        <v>2</v>
      </c>
      <c r="L9" s="9">
        <f t="shared" si="18"/>
        <v>0</v>
      </c>
      <c r="M9" s="9">
        <f t="shared" si="18"/>
        <v>0</v>
      </c>
      <c r="N9" s="11">
        <f t="shared" si="11"/>
        <v>624.79999999999995</v>
      </c>
      <c r="O9" s="11">
        <f t="shared" si="6"/>
        <v>724.19999999999993</v>
      </c>
      <c r="P9" s="11">
        <f t="shared" si="6"/>
        <v>596.4</v>
      </c>
      <c r="Q9" s="11">
        <f t="shared" si="6"/>
        <v>568</v>
      </c>
      <c r="R9" s="11">
        <f t="shared" si="6"/>
        <v>284</v>
      </c>
      <c r="S9" s="13">
        <f t="shared" si="12"/>
        <v>28.4</v>
      </c>
      <c r="T9" s="13">
        <f t="shared" si="7"/>
        <v>78.099999999999994</v>
      </c>
      <c r="U9" s="13">
        <f t="shared" si="7"/>
        <v>14.2</v>
      </c>
      <c r="V9" s="13">
        <f t="shared" si="7"/>
        <v>0</v>
      </c>
      <c r="W9" s="13">
        <f t="shared" si="7"/>
        <v>0</v>
      </c>
      <c r="X9" s="15">
        <f t="shared" si="13"/>
        <v>653.19999999999993</v>
      </c>
      <c r="Y9" s="15">
        <f t="shared" si="8"/>
        <v>802.3</v>
      </c>
      <c r="Z9" s="15">
        <f t="shared" si="8"/>
        <v>610.6</v>
      </c>
      <c r="AA9" s="15">
        <f t="shared" si="8"/>
        <v>568</v>
      </c>
      <c r="AB9" s="15">
        <f t="shared" si="8"/>
        <v>284</v>
      </c>
      <c r="AC9" s="16">
        <f t="shared" si="14"/>
        <v>2918.1</v>
      </c>
    </row>
    <row r="10" spans="1:29" ht="15.75" x14ac:dyDescent="0.25">
      <c r="A10" s="1" t="s">
        <v>13</v>
      </c>
      <c r="B10" s="1" t="s">
        <v>28</v>
      </c>
      <c r="C10" s="3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9"/>
        <v>15</v>
      </c>
      <c r="J10" s="9">
        <f t="shared" si="9"/>
        <v>20</v>
      </c>
      <c r="K10" s="9">
        <f t="shared" ref="K10:M10" si="19">IF(F10&gt;40,F10-40,0)</f>
        <v>5</v>
      </c>
      <c r="L10" s="9">
        <f t="shared" si="19"/>
        <v>0</v>
      </c>
      <c r="M10" s="9">
        <f t="shared" si="19"/>
        <v>9</v>
      </c>
      <c r="N10" s="11">
        <f t="shared" si="11"/>
        <v>990</v>
      </c>
      <c r="O10" s="11">
        <f t="shared" si="6"/>
        <v>1080</v>
      </c>
      <c r="P10" s="11">
        <f t="shared" si="6"/>
        <v>810</v>
      </c>
      <c r="Q10" s="11">
        <f t="shared" si="6"/>
        <v>720</v>
      </c>
      <c r="R10" s="11">
        <f t="shared" si="6"/>
        <v>882</v>
      </c>
      <c r="S10" s="13">
        <f t="shared" si="12"/>
        <v>135</v>
      </c>
      <c r="T10" s="13">
        <f t="shared" si="7"/>
        <v>180</v>
      </c>
      <c r="U10" s="13">
        <f t="shared" si="7"/>
        <v>45</v>
      </c>
      <c r="V10" s="13">
        <f t="shared" si="7"/>
        <v>0</v>
      </c>
      <c r="W10" s="13">
        <f t="shared" si="7"/>
        <v>81</v>
      </c>
      <c r="X10" s="15">
        <f t="shared" si="13"/>
        <v>1125</v>
      </c>
      <c r="Y10" s="15">
        <f t="shared" si="8"/>
        <v>1260</v>
      </c>
      <c r="Z10" s="15">
        <f t="shared" si="8"/>
        <v>855</v>
      </c>
      <c r="AA10" s="15">
        <f t="shared" si="8"/>
        <v>720</v>
      </c>
      <c r="AB10" s="15">
        <f t="shared" si="8"/>
        <v>963</v>
      </c>
      <c r="AC10" s="16">
        <f t="shared" si="14"/>
        <v>4923</v>
      </c>
    </row>
    <row r="11" spans="1:29" ht="15.75" x14ac:dyDescent="0.25">
      <c r="A11" s="1" t="s">
        <v>14</v>
      </c>
      <c r="B11" s="1" t="s">
        <v>29</v>
      </c>
      <c r="C11" s="3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9"/>
        <v>0</v>
      </c>
      <c r="J11" s="9">
        <f t="shared" si="9"/>
        <v>0</v>
      </c>
      <c r="K11" s="9">
        <f t="shared" ref="K11:M11" si="20">IF(F11&gt;40,F11-40,0)</f>
        <v>14</v>
      </c>
      <c r="L11" s="9">
        <f t="shared" si="20"/>
        <v>0</v>
      </c>
      <c r="M11" s="9">
        <f t="shared" si="20"/>
        <v>0</v>
      </c>
      <c r="N11" s="11">
        <f t="shared" si="11"/>
        <v>577.5</v>
      </c>
      <c r="O11" s="11">
        <f t="shared" si="6"/>
        <v>385</v>
      </c>
      <c r="P11" s="11">
        <f t="shared" si="6"/>
        <v>945</v>
      </c>
      <c r="Q11" s="11">
        <f t="shared" si="6"/>
        <v>700</v>
      </c>
      <c r="R11" s="11">
        <f t="shared" si="6"/>
        <v>350</v>
      </c>
      <c r="S11" s="13">
        <f t="shared" si="12"/>
        <v>0</v>
      </c>
      <c r="T11" s="13">
        <f t="shared" si="7"/>
        <v>0</v>
      </c>
      <c r="U11" s="13">
        <f t="shared" si="7"/>
        <v>122.5</v>
      </c>
      <c r="V11" s="13">
        <f t="shared" si="7"/>
        <v>0</v>
      </c>
      <c r="W11" s="13">
        <f t="shared" si="7"/>
        <v>0</v>
      </c>
      <c r="X11" s="15">
        <f t="shared" si="13"/>
        <v>577.5</v>
      </c>
      <c r="Y11" s="15">
        <f t="shared" si="8"/>
        <v>385</v>
      </c>
      <c r="Z11" s="15">
        <f t="shared" si="8"/>
        <v>1067.5</v>
      </c>
      <c r="AA11" s="15">
        <f t="shared" si="8"/>
        <v>700</v>
      </c>
      <c r="AB11" s="15">
        <f t="shared" si="8"/>
        <v>350</v>
      </c>
      <c r="AC11" s="16">
        <f t="shared" si="14"/>
        <v>3080</v>
      </c>
    </row>
    <row r="12" spans="1:29" ht="15.75" x14ac:dyDescent="0.25">
      <c r="A12" s="1" t="s">
        <v>15</v>
      </c>
      <c r="B12" s="1" t="s">
        <v>30</v>
      </c>
      <c r="C12" s="3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9"/>
        <v>0</v>
      </c>
      <c r="J12" s="9">
        <f t="shared" si="9"/>
        <v>0</v>
      </c>
      <c r="K12" s="9">
        <f t="shared" ref="K12:M12" si="21">IF(F12&gt;40,F12-40,0)</f>
        <v>2</v>
      </c>
      <c r="L12" s="9">
        <f t="shared" si="21"/>
        <v>0</v>
      </c>
      <c r="M12" s="9">
        <f t="shared" si="21"/>
        <v>0</v>
      </c>
      <c r="N12" s="11">
        <f t="shared" si="11"/>
        <v>426.29999999999995</v>
      </c>
      <c r="O12" s="11">
        <f t="shared" si="6"/>
        <v>588</v>
      </c>
      <c r="P12" s="11">
        <f t="shared" si="6"/>
        <v>617.4</v>
      </c>
      <c r="Q12" s="11">
        <f t="shared" si="6"/>
        <v>588</v>
      </c>
      <c r="R12" s="11">
        <f t="shared" si="6"/>
        <v>588</v>
      </c>
      <c r="S12" s="13">
        <f t="shared" si="12"/>
        <v>0</v>
      </c>
      <c r="T12" s="13">
        <f t="shared" si="7"/>
        <v>0</v>
      </c>
      <c r="U12" s="13">
        <f t="shared" si="7"/>
        <v>14.7</v>
      </c>
      <c r="V12" s="13">
        <f t="shared" si="7"/>
        <v>0</v>
      </c>
      <c r="W12" s="13">
        <f>0.5*$C12*M12</f>
        <v>0</v>
      </c>
      <c r="X12" s="15">
        <f t="shared" si="13"/>
        <v>426.29999999999995</v>
      </c>
      <c r="Y12" s="15">
        <f t="shared" si="8"/>
        <v>588</v>
      </c>
      <c r="Z12" s="15">
        <f t="shared" si="8"/>
        <v>632.1</v>
      </c>
      <c r="AA12" s="15">
        <f t="shared" si="8"/>
        <v>588</v>
      </c>
      <c r="AB12" s="15">
        <f>R12+W12</f>
        <v>588</v>
      </c>
      <c r="AC12" s="16">
        <f t="shared" si="14"/>
        <v>2822.4</v>
      </c>
    </row>
    <row r="13" spans="1:29" ht="15.75" x14ac:dyDescent="0.25">
      <c r="A13" s="1" t="s">
        <v>16</v>
      </c>
      <c r="B13" s="1" t="s">
        <v>31</v>
      </c>
      <c r="C13" s="3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9"/>
        <v>0</v>
      </c>
      <c r="J13" s="9">
        <f t="shared" si="9"/>
        <v>0</v>
      </c>
      <c r="K13" s="9">
        <f t="shared" ref="K13:M13" si="22">IF(F13&gt;40,F13-40,0)</f>
        <v>2</v>
      </c>
      <c r="L13" s="9">
        <f t="shared" si="22"/>
        <v>0</v>
      </c>
      <c r="M13" s="9">
        <f t="shared" si="22"/>
        <v>0</v>
      </c>
      <c r="N13" s="11">
        <f t="shared" si="11"/>
        <v>556</v>
      </c>
      <c r="O13" s="11">
        <f t="shared" si="6"/>
        <v>556</v>
      </c>
      <c r="P13" s="11">
        <f t="shared" si="6"/>
        <v>583.80000000000007</v>
      </c>
      <c r="Q13" s="11">
        <f t="shared" si="6"/>
        <v>556</v>
      </c>
      <c r="R13" s="11">
        <f t="shared" si="6"/>
        <v>556</v>
      </c>
      <c r="S13" s="13">
        <f t="shared" si="12"/>
        <v>0</v>
      </c>
      <c r="T13" s="13">
        <f t="shared" si="7"/>
        <v>0</v>
      </c>
      <c r="U13" s="13">
        <f t="shared" si="7"/>
        <v>13.9</v>
      </c>
      <c r="V13" s="13">
        <f t="shared" si="7"/>
        <v>0</v>
      </c>
      <c r="W13" s="13">
        <f>0.5*$C13*M13</f>
        <v>0</v>
      </c>
      <c r="X13" s="15">
        <f t="shared" si="13"/>
        <v>556</v>
      </c>
      <c r="Y13" s="15">
        <f t="shared" si="8"/>
        <v>556</v>
      </c>
      <c r="Z13" s="15">
        <f t="shared" si="8"/>
        <v>597.70000000000005</v>
      </c>
      <c r="AA13" s="15">
        <f t="shared" si="8"/>
        <v>556</v>
      </c>
      <c r="AB13" s="15">
        <f>R13+W13</f>
        <v>556</v>
      </c>
      <c r="AC13" s="16">
        <f t="shared" si="14"/>
        <v>2821.7</v>
      </c>
    </row>
    <row r="14" spans="1:29" ht="15.75" x14ac:dyDescent="0.25">
      <c r="A14" s="1" t="s">
        <v>17</v>
      </c>
      <c r="B14" s="1" t="s">
        <v>32</v>
      </c>
      <c r="C14" s="3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9"/>
        <v>0</v>
      </c>
      <c r="J14" s="9">
        <f t="shared" si="9"/>
        <v>0</v>
      </c>
      <c r="K14" s="9">
        <f t="shared" ref="K14:M14" si="23">IF(F14&gt;40,F14-40,0)</f>
        <v>2</v>
      </c>
      <c r="L14" s="9">
        <f t="shared" si="23"/>
        <v>0</v>
      </c>
      <c r="M14" s="9">
        <f t="shared" si="23"/>
        <v>0</v>
      </c>
      <c r="N14" s="11">
        <f t="shared" si="11"/>
        <v>448</v>
      </c>
      <c r="O14" s="11">
        <f t="shared" si="6"/>
        <v>448</v>
      </c>
      <c r="P14" s="11">
        <f t="shared" si="6"/>
        <v>470.4</v>
      </c>
      <c r="Q14" s="11">
        <f t="shared" si="6"/>
        <v>436.79999999999995</v>
      </c>
      <c r="R14" s="11">
        <f t="shared" si="6"/>
        <v>448</v>
      </c>
      <c r="S14" s="13">
        <f t="shared" si="12"/>
        <v>0</v>
      </c>
      <c r="T14" s="13">
        <f t="shared" si="7"/>
        <v>0</v>
      </c>
      <c r="U14" s="13">
        <f t="shared" si="7"/>
        <v>11.2</v>
      </c>
      <c r="V14" s="13">
        <f t="shared" si="7"/>
        <v>0</v>
      </c>
      <c r="W14" s="13">
        <f t="shared" si="7"/>
        <v>0</v>
      </c>
      <c r="X14" s="15">
        <f t="shared" si="13"/>
        <v>448</v>
      </c>
      <c r="Y14" s="15">
        <f t="shared" si="8"/>
        <v>448</v>
      </c>
      <c r="Z14" s="15">
        <f t="shared" si="8"/>
        <v>481.59999999999997</v>
      </c>
      <c r="AA14" s="15">
        <f t="shared" si="8"/>
        <v>436.79999999999995</v>
      </c>
      <c r="AB14" s="15">
        <f t="shared" si="8"/>
        <v>448</v>
      </c>
      <c r="AC14" s="16">
        <f t="shared" si="14"/>
        <v>2262.3999999999996</v>
      </c>
    </row>
    <row r="15" spans="1:29" ht="15.75" x14ac:dyDescent="0.25">
      <c r="A15" s="1" t="s">
        <v>18</v>
      </c>
      <c r="B15" s="1" t="s">
        <v>33</v>
      </c>
      <c r="C15" s="3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9"/>
        <v>0</v>
      </c>
      <c r="J15" s="9">
        <f t="shared" si="9"/>
        <v>0</v>
      </c>
      <c r="K15" s="9">
        <f t="shared" ref="K15:M15" si="24">IF(F15&gt;40,F15-40,0)</f>
        <v>1</v>
      </c>
      <c r="L15" s="9">
        <f t="shared" si="24"/>
        <v>2</v>
      </c>
      <c r="M15" s="9">
        <f t="shared" si="24"/>
        <v>0</v>
      </c>
      <c r="N15" s="11">
        <f t="shared" si="11"/>
        <v>404</v>
      </c>
      <c r="O15" s="11">
        <f t="shared" si="6"/>
        <v>404</v>
      </c>
      <c r="P15" s="11">
        <f t="shared" si="6"/>
        <v>414.09999999999997</v>
      </c>
      <c r="Q15" s="11">
        <f t="shared" si="6"/>
        <v>424.2</v>
      </c>
      <c r="R15" s="11">
        <f t="shared" si="6"/>
        <v>404</v>
      </c>
      <c r="S15" s="13">
        <f t="shared" si="12"/>
        <v>0</v>
      </c>
      <c r="T15" s="13">
        <f t="shared" si="7"/>
        <v>0</v>
      </c>
      <c r="U15" s="13">
        <f t="shared" si="7"/>
        <v>5.05</v>
      </c>
      <c r="V15" s="13">
        <f t="shared" si="7"/>
        <v>10.1</v>
      </c>
      <c r="W15" s="13">
        <f t="shared" si="7"/>
        <v>0</v>
      </c>
      <c r="X15" s="15">
        <f t="shared" si="13"/>
        <v>404</v>
      </c>
      <c r="Y15" s="15">
        <f t="shared" si="8"/>
        <v>404</v>
      </c>
      <c r="Z15" s="15">
        <f t="shared" si="8"/>
        <v>419.15</v>
      </c>
      <c r="AA15" s="15">
        <f t="shared" si="8"/>
        <v>434.3</v>
      </c>
      <c r="AB15" s="15">
        <f t="shared" si="8"/>
        <v>404</v>
      </c>
      <c r="AC15" s="16">
        <f t="shared" si="14"/>
        <v>2065.4499999999998</v>
      </c>
    </row>
    <row r="16" spans="1:29" ht="15.75" x14ac:dyDescent="0.25">
      <c r="A16" s="1" t="s">
        <v>19</v>
      </c>
      <c r="B16" s="1" t="s">
        <v>34</v>
      </c>
      <c r="C16" s="3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9"/>
        <v>2</v>
      </c>
      <c r="J16" s="9">
        <f t="shared" si="9"/>
        <v>2</v>
      </c>
      <c r="K16" s="9">
        <f t="shared" ref="K16:M16" si="25">IF(F16&gt;40,F16-40,0)</f>
        <v>0</v>
      </c>
      <c r="L16" s="9">
        <f t="shared" si="25"/>
        <v>2</v>
      </c>
      <c r="M16" s="9">
        <f t="shared" si="25"/>
        <v>0</v>
      </c>
      <c r="N16" s="11">
        <f t="shared" si="11"/>
        <v>378</v>
      </c>
      <c r="O16" s="11">
        <f t="shared" si="6"/>
        <v>378</v>
      </c>
      <c r="P16" s="11">
        <f t="shared" si="6"/>
        <v>351</v>
      </c>
      <c r="Q16" s="11">
        <f t="shared" si="6"/>
        <v>378</v>
      </c>
      <c r="R16" s="11">
        <f t="shared" si="6"/>
        <v>360</v>
      </c>
      <c r="S16" s="13">
        <f t="shared" si="12"/>
        <v>9</v>
      </c>
      <c r="T16" s="13">
        <f t="shared" si="7"/>
        <v>9</v>
      </c>
      <c r="U16" s="13">
        <f t="shared" si="7"/>
        <v>0</v>
      </c>
      <c r="V16" s="13">
        <f t="shared" si="7"/>
        <v>9</v>
      </c>
      <c r="W16" s="13">
        <f t="shared" si="7"/>
        <v>0</v>
      </c>
      <c r="X16" s="15">
        <f t="shared" si="13"/>
        <v>387</v>
      </c>
      <c r="Y16" s="15">
        <f t="shared" si="8"/>
        <v>387</v>
      </c>
      <c r="Z16" s="15">
        <f t="shared" si="8"/>
        <v>351</v>
      </c>
      <c r="AA16" s="15">
        <f t="shared" si="8"/>
        <v>387</v>
      </c>
      <c r="AB16" s="15">
        <f t="shared" si="8"/>
        <v>360</v>
      </c>
      <c r="AC16" s="16">
        <f t="shared" si="14"/>
        <v>1872</v>
      </c>
    </row>
    <row r="17" spans="1:29" ht="15.75" x14ac:dyDescent="0.25">
      <c r="A17" s="1" t="s">
        <v>20</v>
      </c>
      <c r="B17" s="1" t="s">
        <v>35</v>
      </c>
      <c r="C17" s="3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9"/>
        <v>0</v>
      </c>
      <c r="J17" s="9">
        <f t="shared" si="9"/>
        <v>3</v>
      </c>
      <c r="K17" s="9">
        <f t="shared" ref="K17:M17" si="26">IF(F17&gt;40,F17-40,0)</f>
        <v>0</v>
      </c>
      <c r="L17" s="9">
        <f t="shared" si="26"/>
        <v>1</v>
      </c>
      <c r="M17" s="9">
        <f t="shared" si="26"/>
        <v>0</v>
      </c>
      <c r="N17" s="11">
        <f t="shared" si="11"/>
        <v>337.59999999999997</v>
      </c>
      <c r="O17" s="11">
        <f t="shared" si="6"/>
        <v>362.91999999999996</v>
      </c>
      <c r="P17" s="11">
        <f t="shared" si="6"/>
        <v>329.15999999999997</v>
      </c>
      <c r="Q17" s="11">
        <f t="shared" si="6"/>
        <v>346.03999999999996</v>
      </c>
      <c r="R17" s="11">
        <f t="shared" si="6"/>
        <v>337.59999999999997</v>
      </c>
      <c r="S17" s="13">
        <f t="shared" si="12"/>
        <v>0</v>
      </c>
      <c r="T17" s="13">
        <f t="shared" si="7"/>
        <v>12.66</v>
      </c>
      <c r="U17" s="13">
        <f t="shared" si="7"/>
        <v>0</v>
      </c>
      <c r="V17" s="13">
        <f t="shared" si="7"/>
        <v>4.22</v>
      </c>
      <c r="W17" s="13">
        <f t="shared" si="7"/>
        <v>0</v>
      </c>
      <c r="X17" s="15">
        <f t="shared" si="13"/>
        <v>337.59999999999997</v>
      </c>
      <c r="Y17" s="15">
        <f t="shared" si="8"/>
        <v>375.58</v>
      </c>
      <c r="Z17" s="15">
        <f t="shared" si="8"/>
        <v>329.15999999999997</v>
      </c>
      <c r="AA17" s="15">
        <f t="shared" si="8"/>
        <v>350.26</v>
      </c>
      <c r="AB17" s="15">
        <f t="shared" si="8"/>
        <v>337.59999999999997</v>
      </c>
      <c r="AC17" s="16">
        <f t="shared" si="14"/>
        <v>1730.1999999999998</v>
      </c>
    </row>
    <row r="18" spans="1:29" ht="15.75" x14ac:dyDescent="0.25">
      <c r="A18" s="1" t="s">
        <v>21</v>
      </c>
      <c r="B18" s="1" t="s">
        <v>36</v>
      </c>
      <c r="C18" s="3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9"/>
        <v>0</v>
      </c>
      <c r="J18" s="9">
        <f t="shared" si="9"/>
        <v>2</v>
      </c>
      <c r="K18" s="9">
        <f t="shared" ref="K18:M18" si="27">IF(F18&gt;40,F18-40,0)</f>
        <v>0</v>
      </c>
      <c r="L18" s="9">
        <f t="shared" si="27"/>
        <v>0</v>
      </c>
      <c r="M18" s="9">
        <f t="shared" si="27"/>
        <v>0</v>
      </c>
      <c r="N18" s="11">
        <f t="shared" si="11"/>
        <v>568</v>
      </c>
      <c r="O18" s="11">
        <f t="shared" si="6"/>
        <v>596.4</v>
      </c>
      <c r="P18" s="11">
        <f t="shared" si="6"/>
        <v>553.79999999999995</v>
      </c>
      <c r="Q18" s="11">
        <f t="shared" si="6"/>
        <v>568</v>
      </c>
      <c r="R18" s="11">
        <f t="shared" si="6"/>
        <v>568</v>
      </c>
      <c r="S18" s="13">
        <f t="shared" si="12"/>
        <v>0</v>
      </c>
      <c r="T18" s="13">
        <f t="shared" si="7"/>
        <v>14.2</v>
      </c>
      <c r="U18" s="13">
        <f t="shared" si="7"/>
        <v>0</v>
      </c>
      <c r="V18" s="13">
        <f t="shared" si="7"/>
        <v>0</v>
      </c>
      <c r="W18" s="13">
        <f t="shared" si="7"/>
        <v>0</v>
      </c>
      <c r="X18" s="15">
        <f t="shared" si="13"/>
        <v>568</v>
      </c>
      <c r="Y18" s="15">
        <f t="shared" si="8"/>
        <v>610.6</v>
      </c>
      <c r="Z18" s="15">
        <f t="shared" si="8"/>
        <v>553.79999999999995</v>
      </c>
      <c r="AA18" s="15">
        <f t="shared" si="8"/>
        <v>568</v>
      </c>
      <c r="AB18" s="15">
        <f t="shared" si="8"/>
        <v>568</v>
      </c>
      <c r="AC18" s="16">
        <f t="shared" si="14"/>
        <v>2868.3999999999996</v>
      </c>
    </row>
    <row r="19" spans="1:29" ht="15.75" x14ac:dyDescent="0.25">
      <c r="A19" s="1" t="s">
        <v>22</v>
      </c>
      <c r="B19" s="1" t="s">
        <v>37</v>
      </c>
      <c r="C19" s="3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9"/>
        <v>1</v>
      </c>
      <c r="J19" s="9">
        <f t="shared" si="9"/>
        <v>2</v>
      </c>
      <c r="K19" s="9">
        <f t="shared" ref="K19:M19" si="28">IF(F19&gt;40,F19-40,0)</f>
        <v>0</v>
      </c>
      <c r="L19" s="9">
        <f t="shared" si="28"/>
        <v>0</v>
      </c>
      <c r="M19" s="9">
        <f t="shared" si="28"/>
        <v>0</v>
      </c>
      <c r="N19" s="11">
        <f t="shared" si="11"/>
        <v>1845</v>
      </c>
      <c r="O19" s="11">
        <f t="shared" si="6"/>
        <v>1890</v>
      </c>
      <c r="P19" s="11">
        <f t="shared" si="6"/>
        <v>1800</v>
      </c>
      <c r="Q19" s="11">
        <f t="shared" si="6"/>
        <v>1260</v>
      </c>
      <c r="R19" s="11">
        <f t="shared" si="6"/>
        <v>1800</v>
      </c>
      <c r="S19" s="13">
        <f t="shared" si="12"/>
        <v>22.5</v>
      </c>
      <c r="T19" s="13">
        <f t="shared" si="7"/>
        <v>45</v>
      </c>
      <c r="U19" s="13">
        <f t="shared" si="7"/>
        <v>0</v>
      </c>
      <c r="V19" s="13">
        <f t="shared" si="7"/>
        <v>0</v>
      </c>
      <c r="W19" s="13">
        <f t="shared" si="7"/>
        <v>0</v>
      </c>
      <c r="X19" s="15">
        <f t="shared" si="13"/>
        <v>1867.5</v>
      </c>
      <c r="Y19" s="15">
        <f t="shared" si="8"/>
        <v>1935</v>
      </c>
      <c r="Z19" s="15">
        <f t="shared" si="8"/>
        <v>1800</v>
      </c>
      <c r="AA19" s="15">
        <f t="shared" si="8"/>
        <v>1260</v>
      </c>
      <c r="AB19" s="15">
        <f t="shared" si="8"/>
        <v>1800</v>
      </c>
      <c r="AC19" s="16">
        <f t="shared" si="14"/>
        <v>8662.5</v>
      </c>
    </row>
    <row r="20" spans="1:29" ht="15.75" x14ac:dyDescent="0.25">
      <c r="A20" s="1" t="s">
        <v>23</v>
      </c>
      <c r="B20" s="1" t="s">
        <v>38</v>
      </c>
      <c r="C20" s="3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9"/>
        <v>0</v>
      </c>
      <c r="J20" s="9">
        <f t="shared" si="9"/>
        <v>40</v>
      </c>
      <c r="K20" s="9">
        <f t="shared" ref="K20:M20" si="29">IF(F20&gt;40,F20-40,0)</f>
        <v>0</v>
      </c>
      <c r="L20" s="9">
        <f t="shared" si="29"/>
        <v>0</v>
      </c>
      <c r="M20" s="9">
        <f t="shared" si="29"/>
        <v>0</v>
      </c>
      <c r="N20" s="11">
        <f t="shared" si="11"/>
        <v>1170</v>
      </c>
      <c r="O20" s="11">
        <f t="shared" ref="O20" si="30">$C20*E20</f>
        <v>2400</v>
      </c>
      <c r="P20" s="11">
        <f t="shared" ref="P20" si="31">$C20*F20</f>
        <v>1200</v>
      </c>
      <c r="Q20" s="11">
        <f t="shared" ref="Q20" si="32">$C20*G20</f>
        <v>600</v>
      </c>
      <c r="R20" s="11">
        <f t="shared" ref="R20" si="33">$C20*H20</f>
        <v>1200</v>
      </c>
      <c r="S20" s="13">
        <f t="shared" si="12"/>
        <v>0</v>
      </c>
      <c r="T20" s="13">
        <f t="shared" ref="T20" si="34">0.5*$C20*J20</f>
        <v>600</v>
      </c>
      <c r="U20" s="13">
        <f t="shared" ref="U20" si="35">0.5*$C20*K20</f>
        <v>0</v>
      </c>
      <c r="V20" s="13">
        <f t="shared" ref="V20" si="36">0.5*$C20*L20</f>
        <v>0</v>
      </c>
      <c r="W20" s="13">
        <f t="shared" ref="W20" si="37">0.5*$C20*M20</f>
        <v>0</v>
      </c>
      <c r="X20" s="15">
        <f t="shared" si="13"/>
        <v>1170</v>
      </c>
      <c r="Y20" s="15">
        <f t="shared" ref="Y20:AB20" si="38">O20+T20</f>
        <v>3000</v>
      </c>
      <c r="Z20" s="15">
        <f t="shared" si="38"/>
        <v>1200</v>
      </c>
      <c r="AA20" s="15">
        <f t="shared" si="38"/>
        <v>600</v>
      </c>
      <c r="AB20" s="15">
        <f t="shared" si="38"/>
        <v>1200</v>
      </c>
      <c r="AC20" s="16">
        <f t="shared" si="14"/>
        <v>7170</v>
      </c>
    </row>
    <row r="21" spans="1:29" ht="15.75" x14ac:dyDescent="0.25">
      <c r="A21" s="1"/>
      <c r="B21" s="1"/>
      <c r="C21" s="1"/>
      <c r="D21" s="1" t="s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9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9" ht="15.75" x14ac:dyDescent="0.25">
      <c r="A23" s="1" t="s">
        <v>40</v>
      </c>
      <c r="B23" s="1"/>
      <c r="C23" s="4">
        <f>MAX(C4:C20)</f>
        <v>45</v>
      </c>
      <c r="D23" s="2">
        <f>MAX(D4:D20)</f>
        <v>55</v>
      </c>
      <c r="E23" s="4">
        <f t="shared" ref="E23:AB23" si="39">MAX(E4:E20)</f>
        <v>80</v>
      </c>
      <c r="F23" s="2">
        <f t="shared" si="39"/>
        <v>54</v>
      </c>
      <c r="G23" s="4">
        <f t="shared" si="39"/>
        <v>42</v>
      </c>
      <c r="H23" s="2">
        <f t="shared" si="39"/>
        <v>49</v>
      </c>
      <c r="I23" s="4">
        <f t="shared" si="39"/>
        <v>15</v>
      </c>
      <c r="J23" s="2">
        <f t="shared" si="39"/>
        <v>40</v>
      </c>
      <c r="K23" s="4">
        <f t="shared" si="39"/>
        <v>14</v>
      </c>
      <c r="L23" s="2">
        <f t="shared" si="39"/>
        <v>2</v>
      </c>
      <c r="M23" s="4">
        <f t="shared" si="39"/>
        <v>9</v>
      </c>
      <c r="N23" s="2">
        <f t="shared" si="39"/>
        <v>1845</v>
      </c>
      <c r="O23" s="4">
        <f t="shared" si="39"/>
        <v>2400</v>
      </c>
      <c r="P23" s="2">
        <f t="shared" si="39"/>
        <v>1800</v>
      </c>
      <c r="Q23" s="4">
        <f t="shared" si="39"/>
        <v>1260</v>
      </c>
      <c r="R23" s="2">
        <f t="shared" si="39"/>
        <v>1800</v>
      </c>
      <c r="S23" s="4">
        <f t="shared" si="39"/>
        <v>135</v>
      </c>
      <c r="T23" s="2">
        <f t="shared" si="39"/>
        <v>600</v>
      </c>
      <c r="U23" s="4">
        <f t="shared" si="39"/>
        <v>122.5</v>
      </c>
      <c r="V23" s="2">
        <f t="shared" si="39"/>
        <v>10.1</v>
      </c>
      <c r="W23" s="4">
        <f t="shared" si="39"/>
        <v>81</v>
      </c>
      <c r="X23" s="2">
        <f t="shared" si="39"/>
        <v>1867.5</v>
      </c>
      <c r="Y23" s="4">
        <f t="shared" si="39"/>
        <v>3000</v>
      </c>
      <c r="Z23" s="2">
        <f t="shared" si="39"/>
        <v>1800</v>
      </c>
      <c r="AA23" s="4">
        <f t="shared" si="39"/>
        <v>1260</v>
      </c>
      <c r="AB23" s="2">
        <f t="shared" si="39"/>
        <v>1800</v>
      </c>
    </row>
    <row r="24" spans="1:29" ht="15.75" x14ac:dyDescent="0.25">
      <c r="A24" s="1" t="s">
        <v>41</v>
      </c>
      <c r="B24" s="1"/>
      <c r="C24" s="4">
        <f>MIN(C4:C20)</f>
        <v>6.9</v>
      </c>
      <c r="D24" s="2">
        <f>MIN(D4:D20)</f>
        <v>29</v>
      </c>
      <c r="E24" s="4">
        <f t="shared" ref="E24:AB24" si="40">MIN(E4:E20)</f>
        <v>22</v>
      </c>
      <c r="F24" s="2">
        <f t="shared" si="40"/>
        <v>33</v>
      </c>
      <c r="G24" s="4">
        <f t="shared" si="40"/>
        <v>20</v>
      </c>
      <c r="H24" s="2">
        <f t="shared" si="40"/>
        <v>18</v>
      </c>
      <c r="I24" s="4">
        <f t="shared" si="40"/>
        <v>0</v>
      </c>
      <c r="J24" s="2">
        <f t="shared" si="40"/>
        <v>0</v>
      </c>
      <c r="K24" s="4">
        <f t="shared" si="40"/>
        <v>0</v>
      </c>
      <c r="L24" s="2">
        <f t="shared" si="40"/>
        <v>0</v>
      </c>
      <c r="M24" s="4">
        <f t="shared" si="40"/>
        <v>0</v>
      </c>
      <c r="N24" s="2">
        <f t="shared" si="40"/>
        <v>269.10000000000002</v>
      </c>
      <c r="O24" s="4">
        <f t="shared" si="40"/>
        <v>358.8</v>
      </c>
      <c r="P24" s="2">
        <f t="shared" si="40"/>
        <v>289.8</v>
      </c>
      <c r="Q24" s="4">
        <f t="shared" si="40"/>
        <v>276</v>
      </c>
      <c r="R24" s="2">
        <f t="shared" si="40"/>
        <v>276</v>
      </c>
      <c r="S24" s="4">
        <f t="shared" si="40"/>
        <v>0</v>
      </c>
      <c r="T24" s="2">
        <f t="shared" si="40"/>
        <v>0</v>
      </c>
      <c r="U24" s="4">
        <f t="shared" si="40"/>
        <v>0</v>
      </c>
      <c r="V24" s="2">
        <f t="shared" si="40"/>
        <v>0</v>
      </c>
      <c r="W24" s="4">
        <f t="shared" si="40"/>
        <v>0</v>
      </c>
      <c r="X24" s="2">
        <f t="shared" si="40"/>
        <v>269.10000000000002</v>
      </c>
      <c r="Y24" s="4">
        <f t="shared" si="40"/>
        <v>375.58</v>
      </c>
      <c r="Z24" s="2">
        <f t="shared" si="40"/>
        <v>296.7</v>
      </c>
      <c r="AA24" s="4">
        <f t="shared" si="40"/>
        <v>276</v>
      </c>
      <c r="AB24" s="2">
        <f t="shared" si="40"/>
        <v>276</v>
      </c>
    </row>
    <row r="25" spans="1:29" ht="15.75" x14ac:dyDescent="0.25">
      <c r="A25" s="1" t="s">
        <v>42</v>
      </c>
      <c r="B25" s="1"/>
      <c r="C25" s="4">
        <f>AVERAGE(C4:C20)</f>
        <v>16.484705882352941</v>
      </c>
      <c r="D25" s="2">
        <f>AVERAGE(D4:D20)</f>
        <v>40.882352941176471</v>
      </c>
      <c r="E25" s="4">
        <f t="shared" ref="E25:AB25" si="41">AVERAGE(E4:E20)</f>
        <v>45.117647058823529</v>
      </c>
      <c r="F25" s="2">
        <f t="shared" si="41"/>
        <v>41.529411764705884</v>
      </c>
      <c r="G25" s="4">
        <f t="shared" si="41"/>
        <v>35.882352941176471</v>
      </c>
      <c r="H25" s="2">
        <f t="shared" si="41"/>
        <v>37.411764705882355</v>
      </c>
      <c r="I25" s="4">
        <f t="shared" si="41"/>
        <v>2.0588235294117645</v>
      </c>
      <c r="J25" s="2">
        <f t="shared" si="41"/>
        <v>6.1764705882352944</v>
      </c>
      <c r="K25" s="4">
        <f t="shared" si="41"/>
        <v>2.1764705882352939</v>
      </c>
      <c r="L25" s="2">
        <f t="shared" si="41"/>
        <v>0.29411764705882354</v>
      </c>
      <c r="M25" s="4">
        <f t="shared" si="41"/>
        <v>1.1176470588235294</v>
      </c>
      <c r="N25" s="2">
        <f t="shared" si="41"/>
        <v>678.36470588235295</v>
      </c>
      <c r="O25" s="4">
        <f t="shared" si="41"/>
        <v>769.88941176470587</v>
      </c>
      <c r="P25" s="2">
        <f t="shared" si="41"/>
        <v>682.82117647058828</v>
      </c>
      <c r="Q25" s="4">
        <f t="shared" si="41"/>
        <v>546.64941176470597</v>
      </c>
      <c r="R25" s="2">
        <f t="shared" si="41"/>
        <v>609.86470588235295</v>
      </c>
      <c r="S25" s="4">
        <f t="shared" si="41"/>
        <v>18.932352941176472</v>
      </c>
      <c r="T25" s="2">
        <f t="shared" si="41"/>
        <v>64.515294117647059</v>
      </c>
      <c r="U25" s="4">
        <f t="shared" si="41"/>
        <v>17.664705882352941</v>
      </c>
      <c r="V25" s="2">
        <f t="shared" si="41"/>
        <v>1.371764705882353</v>
      </c>
      <c r="W25" s="4">
        <f t="shared" si="41"/>
        <v>8.7470588235294109</v>
      </c>
      <c r="X25" s="2">
        <f t="shared" si="41"/>
        <v>697.29705882352937</v>
      </c>
      <c r="Y25" s="4">
        <f t="shared" si="41"/>
        <v>834.40470588235303</v>
      </c>
      <c r="Z25" s="2">
        <f t="shared" si="41"/>
        <v>700.48588235294119</v>
      </c>
      <c r="AA25" s="4">
        <f t="shared" si="41"/>
        <v>548.02117647058822</v>
      </c>
      <c r="AB25" s="2">
        <f t="shared" si="41"/>
        <v>618.61176470588248</v>
      </c>
    </row>
    <row r="26" spans="1:29" ht="15.75" x14ac:dyDescent="0.25">
      <c r="A26" s="1" t="s">
        <v>43</v>
      </c>
      <c r="B26" s="1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ref="N26:AB26" si="42">SUM(N4:N20)</f>
        <v>11532.2</v>
      </c>
      <c r="O26" s="3">
        <f t="shared" si="42"/>
        <v>13088.119999999999</v>
      </c>
      <c r="P26" s="3">
        <f t="shared" si="42"/>
        <v>11607.960000000001</v>
      </c>
      <c r="Q26" s="3">
        <f t="shared" si="42"/>
        <v>9293.0400000000009</v>
      </c>
      <c r="R26" s="3">
        <f t="shared" si="42"/>
        <v>10367.700000000001</v>
      </c>
      <c r="S26" s="3">
        <f t="shared" si="42"/>
        <v>321.85000000000002</v>
      </c>
      <c r="T26" s="3">
        <f t="shared" si="42"/>
        <v>1096.76</v>
      </c>
      <c r="U26" s="3">
        <f t="shared" si="42"/>
        <v>300.3</v>
      </c>
      <c r="V26" s="3">
        <f t="shared" si="42"/>
        <v>23.32</v>
      </c>
      <c r="W26" s="3">
        <f t="shared" si="42"/>
        <v>148.69999999999999</v>
      </c>
      <c r="X26" s="3">
        <f t="shared" si="42"/>
        <v>11854.05</v>
      </c>
      <c r="Y26" s="3">
        <f t="shared" si="42"/>
        <v>14184.880000000001</v>
      </c>
      <c r="Z26" s="3">
        <f t="shared" si="42"/>
        <v>11908.26</v>
      </c>
      <c r="AA26" s="3">
        <f t="shared" si="42"/>
        <v>9316.36</v>
      </c>
      <c r="AB26" s="3">
        <f t="shared" si="42"/>
        <v>10516.400000000001</v>
      </c>
    </row>
    <row r="27" spans="1:29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9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9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9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9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mergeCells count="5">
    <mergeCell ref="D2:H2"/>
    <mergeCell ref="I2:M2"/>
    <mergeCell ref="N2:Q2"/>
    <mergeCell ref="S2:W2"/>
    <mergeCell ref="X2:AB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16" zoomScale="80" zoomScaleNormal="80" workbookViewId="0">
      <selection activeCell="J32" sqref="J32"/>
    </sheetView>
  </sheetViews>
  <sheetFormatPr defaultRowHeight="15" x14ac:dyDescent="0.25"/>
  <cols>
    <col min="1" max="1" width="12.28515625" bestFit="1" customWidth="1"/>
    <col min="2" max="2" width="16.5703125" bestFit="1" customWidth="1"/>
    <col min="3" max="4" width="13.7109375" customWidth="1"/>
    <col min="5" max="5" width="14.42578125" customWidth="1"/>
    <col min="6" max="6" width="10.28515625" customWidth="1"/>
    <col min="7" max="7" width="12.85546875" customWidth="1"/>
    <col min="8" max="8" width="9.7109375" bestFit="1" customWidth="1"/>
    <col min="9" max="11" width="7.42578125" bestFit="1" customWidth="1"/>
    <col min="13" max="13" width="7.7109375" bestFit="1" customWidth="1"/>
  </cols>
  <sheetData>
    <row r="1" spans="1:14" ht="141" x14ac:dyDescent="0.25">
      <c r="A1" s="1" t="s">
        <v>48</v>
      </c>
      <c r="B1" s="1"/>
      <c r="C1" s="17" t="s">
        <v>54</v>
      </c>
      <c r="D1" s="17" t="s">
        <v>55</v>
      </c>
      <c r="E1" s="17" t="s">
        <v>56</v>
      </c>
      <c r="F1" s="17" t="s">
        <v>57</v>
      </c>
      <c r="G1" s="1"/>
      <c r="H1" s="17" t="s">
        <v>54</v>
      </c>
      <c r="I1" s="17" t="s">
        <v>55</v>
      </c>
      <c r="J1" s="17" t="s">
        <v>56</v>
      </c>
      <c r="K1" s="17" t="s">
        <v>57</v>
      </c>
      <c r="L1" s="1"/>
      <c r="M1" s="17" t="s">
        <v>59</v>
      </c>
      <c r="N1" s="21"/>
    </row>
    <row r="2" spans="1:14" ht="15.75" x14ac:dyDescent="0.25">
      <c r="A2" s="18"/>
      <c r="B2" s="18" t="s">
        <v>58</v>
      </c>
      <c r="C2" s="19">
        <v>10</v>
      </c>
      <c r="D2" s="19">
        <v>20</v>
      </c>
      <c r="E2" s="19">
        <v>100</v>
      </c>
      <c r="F2" s="19">
        <v>1</v>
      </c>
      <c r="G2" s="1"/>
      <c r="H2" s="1"/>
      <c r="I2" s="1"/>
      <c r="J2" s="1"/>
      <c r="K2" s="1"/>
      <c r="L2" s="1"/>
      <c r="M2" s="1"/>
    </row>
    <row r="3" spans="1:14" ht="15.75" x14ac:dyDescent="0.25">
      <c r="A3" s="18" t="s">
        <v>1</v>
      </c>
      <c r="B3" s="18" t="s">
        <v>2</v>
      </c>
      <c r="C3" s="18"/>
      <c r="D3" s="18"/>
      <c r="E3" s="18"/>
      <c r="F3" s="18"/>
      <c r="G3" s="1"/>
      <c r="H3" s="1"/>
      <c r="I3" s="1"/>
      <c r="J3" s="1"/>
      <c r="K3" s="1"/>
      <c r="L3" s="1"/>
      <c r="M3" s="1"/>
    </row>
    <row r="4" spans="1:14" ht="15.75" x14ac:dyDescent="0.25">
      <c r="A4" s="18" t="s">
        <v>5</v>
      </c>
      <c r="B4" s="18" t="s">
        <v>6</v>
      </c>
      <c r="C4" s="19">
        <v>10</v>
      </c>
      <c r="D4" s="19">
        <v>19</v>
      </c>
      <c r="E4" s="19">
        <v>93</v>
      </c>
      <c r="F4" s="19">
        <v>1</v>
      </c>
      <c r="G4" s="1"/>
      <c r="H4" s="20">
        <f>C4/C$2</f>
        <v>1</v>
      </c>
      <c r="I4" s="20">
        <f t="shared" ref="I4:K19" si="0">D4/D$2</f>
        <v>0.95</v>
      </c>
      <c r="J4" s="20">
        <f t="shared" si="0"/>
        <v>0.93</v>
      </c>
      <c r="K4" s="20">
        <f t="shared" si="0"/>
        <v>1</v>
      </c>
      <c r="L4" s="20"/>
      <c r="M4" s="1" t="b">
        <f>OR(H4&lt;0.5,I4&lt;0.5,J4&lt;0.5,K4&lt;0.5)</f>
        <v>0</v>
      </c>
    </row>
    <row r="5" spans="1:14" ht="15.75" x14ac:dyDescent="0.25">
      <c r="A5" s="18" t="s">
        <v>7</v>
      </c>
      <c r="B5" s="18" t="s">
        <v>8</v>
      </c>
      <c r="C5" s="19">
        <v>9</v>
      </c>
      <c r="D5" s="19">
        <v>20</v>
      </c>
      <c r="E5" s="19">
        <v>100</v>
      </c>
      <c r="F5" s="19">
        <v>1</v>
      </c>
      <c r="G5" s="1"/>
      <c r="H5" s="20">
        <f t="shared" ref="H5:H20" si="1">C5/C$2</f>
        <v>0.9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/>
      <c r="M5" s="1" t="b">
        <f t="shared" ref="M5:M20" si="2">OR(H5&lt;0.5,I5&lt;0.5,J5&lt;0.5,K5&lt;0.5)</f>
        <v>0</v>
      </c>
    </row>
    <row r="6" spans="1:14" ht="15.75" x14ac:dyDescent="0.25">
      <c r="A6" s="18" t="s">
        <v>9</v>
      </c>
      <c r="B6" s="18" t="s">
        <v>24</v>
      </c>
      <c r="C6" s="19">
        <v>8</v>
      </c>
      <c r="D6" s="19">
        <v>17</v>
      </c>
      <c r="E6" s="19">
        <v>82</v>
      </c>
      <c r="F6" s="19">
        <v>1</v>
      </c>
      <c r="G6" s="1"/>
      <c r="H6" s="20">
        <f t="shared" si="1"/>
        <v>0.8</v>
      </c>
      <c r="I6" s="20">
        <f t="shared" si="0"/>
        <v>0.85</v>
      </c>
      <c r="J6" s="20">
        <f t="shared" si="0"/>
        <v>0.82</v>
      </c>
      <c r="K6" s="20">
        <f t="shared" si="0"/>
        <v>1</v>
      </c>
      <c r="L6" s="20"/>
      <c r="M6" s="1" t="b">
        <f t="shared" si="2"/>
        <v>0</v>
      </c>
    </row>
    <row r="7" spans="1:14" ht="15.75" x14ac:dyDescent="0.25">
      <c r="A7" s="18" t="s">
        <v>49</v>
      </c>
      <c r="B7" s="18" t="s">
        <v>25</v>
      </c>
      <c r="C7" s="19">
        <v>9</v>
      </c>
      <c r="D7" s="19">
        <v>10</v>
      </c>
      <c r="E7" s="19">
        <v>73</v>
      </c>
      <c r="F7" s="19">
        <v>1</v>
      </c>
      <c r="G7" s="1"/>
      <c r="H7" s="20">
        <f t="shared" si="1"/>
        <v>0.9</v>
      </c>
      <c r="I7" s="20">
        <f t="shared" si="0"/>
        <v>0.5</v>
      </c>
      <c r="J7" s="20">
        <f t="shared" si="0"/>
        <v>0.73</v>
      </c>
      <c r="K7" s="20">
        <f t="shared" si="0"/>
        <v>1</v>
      </c>
      <c r="L7" s="20"/>
      <c r="M7" s="1" t="b">
        <f t="shared" si="2"/>
        <v>0</v>
      </c>
    </row>
    <row r="8" spans="1:14" ht="15.75" x14ac:dyDescent="0.25">
      <c r="A8" s="18" t="s">
        <v>11</v>
      </c>
      <c r="B8" s="18" t="s">
        <v>26</v>
      </c>
      <c r="C8" s="19">
        <v>10</v>
      </c>
      <c r="D8" s="19">
        <v>20</v>
      </c>
      <c r="E8" s="19">
        <v>59</v>
      </c>
      <c r="F8" s="19">
        <v>1</v>
      </c>
      <c r="G8" s="1"/>
      <c r="H8" s="20">
        <f t="shared" si="1"/>
        <v>1</v>
      </c>
      <c r="I8" s="20">
        <f t="shared" si="0"/>
        <v>1</v>
      </c>
      <c r="J8" s="20">
        <f t="shared" si="0"/>
        <v>0.59</v>
      </c>
      <c r="K8" s="20">
        <f t="shared" si="0"/>
        <v>1</v>
      </c>
      <c r="L8" s="20"/>
      <c r="M8" s="1" t="b">
        <f t="shared" si="2"/>
        <v>0</v>
      </c>
    </row>
    <row r="9" spans="1:14" ht="15.75" x14ac:dyDescent="0.25">
      <c r="A9" s="18" t="s">
        <v>50</v>
      </c>
      <c r="B9" s="18" t="s">
        <v>27</v>
      </c>
      <c r="C9" s="19">
        <v>9</v>
      </c>
      <c r="D9" s="19">
        <v>17</v>
      </c>
      <c r="E9" s="19">
        <v>100</v>
      </c>
      <c r="F9" s="19">
        <v>1</v>
      </c>
      <c r="G9" s="1"/>
      <c r="H9" s="20">
        <f t="shared" si="1"/>
        <v>0.9</v>
      </c>
      <c r="I9" s="20">
        <f t="shared" si="0"/>
        <v>0.85</v>
      </c>
      <c r="J9" s="20">
        <f t="shared" si="0"/>
        <v>1</v>
      </c>
      <c r="K9" s="20">
        <f t="shared" si="0"/>
        <v>1</v>
      </c>
      <c r="L9" s="20"/>
      <c r="M9" s="1" t="b">
        <f t="shared" si="2"/>
        <v>0</v>
      </c>
    </row>
    <row r="10" spans="1:14" ht="15.75" x14ac:dyDescent="0.25">
      <c r="A10" s="18" t="s">
        <v>13</v>
      </c>
      <c r="B10" s="18" t="s">
        <v>28</v>
      </c>
      <c r="C10" s="19">
        <v>8</v>
      </c>
      <c r="D10" s="19">
        <v>20</v>
      </c>
      <c r="E10" s="19">
        <v>100</v>
      </c>
      <c r="F10" s="19">
        <v>0</v>
      </c>
      <c r="G10" s="1"/>
      <c r="H10" s="20">
        <f t="shared" si="1"/>
        <v>0.8</v>
      </c>
      <c r="I10" s="20">
        <f t="shared" si="0"/>
        <v>1</v>
      </c>
      <c r="J10" s="20">
        <f t="shared" si="0"/>
        <v>1</v>
      </c>
      <c r="K10" s="20">
        <f t="shared" si="0"/>
        <v>0</v>
      </c>
      <c r="L10" s="20"/>
      <c r="M10" s="1" t="b">
        <f t="shared" si="2"/>
        <v>1</v>
      </c>
    </row>
    <row r="11" spans="1:14" ht="15.75" x14ac:dyDescent="0.25">
      <c r="A11" s="18" t="s">
        <v>14</v>
      </c>
      <c r="B11" s="18" t="s">
        <v>29</v>
      </c>
      <c r="C11" s="19">
        <v>5</v>
      </c>
      <c r="D11" s="19">
        <v>6</v>
      </c>
      <c r="E11" s="19">
        <v>100</v>
      </c>
      <c r="F11" s="19">
        <v>1</v>
      </c>
      <c r="G11" s="1"/>
      <c r="H11" s="20">
        <f t="shared" si="1"/>
        <v>0.5</v>
      </c>
      <c r="I11" s="20">
        <f t="shared" si="0"/>
        <v>0.3</v>
      </c>
      <c r="J11" s="20">
        <f t="shared" si="0"/>
        <v>1</v>
      </c>
      <c r="K11" s="20">
        <f t="shared" si="0"/>
        <v>1</v>
      </c>
      <c r="L11" s="20"/>
      <c r="M11" s="1" t="b">
        <f t="shared" si="2"/>
        <v>1</v>
      </c>
    </row>
    <row r="12" spans="1:14" ht="15.75" x14ac:dyDescent="0.25">
      <c r="A12" s="18" t="s">
        <v>51</v>
      </c>
      <c r="B12" s="18" t="s">
        <v>30</v>
      </c>
      <c r="C12" s="19">
        <v>10</v>
      </c>
      <c r="D12" s="19">
        <v>20</v>
      </c>
      <c r="E12" s="19">
        <v>67</v>
      </c>
      <c r="F12" s="19">
        <v>1</v>
      </c>
      <c r="G12" s="1"/>
      <c r="H12" s="20">
        <f t="shared" si="1"/>
        <v>1</v>
      </c>
      <c r="I12" s="20">
        <f t="shared" si="0"/>
        <v>1</v>
      </c>
      <c r="J12" s="20">
        <f t="shared" si="0"/>
        <v>0.67</v>
      </c>
      <c r="K12" s="20">
        <f t="shared" si="0"/>
        <v>1</v>
      </c>
      <c r="L12" s="20"/>
      <c r="M12" s="1" t="b">
        <f t="shared" si="2"/>
        <v>0</v>
      </c>
    </row>
    <row r="13" spans="1:14" ht="15.75" x14ac:dyDescent="0.25">
      <c r="A13" s="18" t="s">
        <v>52</v>
      </c>
      <c r="B13" s="18" t="s">
        <v>31</v>
      </c>
      <c r="C13" s="19">
        <v>9</v>
      </c>
      <c r="D13" s="19">
        <v>20</v>
      </c>
      <c r="E13" s="19">
        <v>70</v>
      </c>
      <c r="F13" s="19">
        <v>1</v>
      </c>
      <c r="G13" s="1"/>
      <c r="H13" s="20">
        <f t="shared" si="1"/>
        <v>0.9</v>
      </c>
      <c r="I13" s="20">
        <f t="shared" si="0"/>
        <v>1</v>
      </c>
      <c r="J13" s="20">
        <f t="shared" si="0"/>
        <v>0.7</v>
      </c>
      <c r="K13" s="20">
        <f t="shared" si="0"/>
        <v>1</v>
      </c>
      <c r="L13" s="20"/>
      <c r="M13" s="1" t="b">
        <f t="shared" si="2"/>
        <v>0</v>
      </c>
    </row>
    <row r="14" spans="1:14" ht="15.75" x14ac:dyDescent="0.25">
      <c r="A14" s="18" t="s">
        <v>17</v>
      </c>
      <c r="B14" s="18" t="s">
        <v>32</v>
      </c>
      <c r="C14" s="19">
        <v>10</v>
      </c>
      <c r="D14" s="19">
        <v>19</v>
      </c>
      <c r="E14" s="19">
        <v>80</v>
      </c>
      <c r="F14" s="19">
        <v>1</v>
      </c>
      <c r="G14" s="1"/>
      <c r="H14" s="20">
        <f t="shared" si="1"/>
        <v>1</v>
      </c>
      <c r="I14" s="20">
        <f t="shared" si="0"/>
        <v>0.95</v>
      </c>
      <c r="J14" s="20">
        <f t="shared" si="0"/>
        <v>0.8</v>
      </c>
      <c r="K14" s="20">
        <f t="shared" si="0"/>
        <v>1</v>
      </c>
      <c r="L14" s="20"/>
      <c r="M14" s="1" t="b">
        <f t="shared" si="2"/>
        <v>0</v>
      </c>
    </row>
    <row r="15" spans="1:14" ht="15.75" x14ac:dyDescent="0.25">
      <c r="A15" s="18" t="s">
        <v>18</v>
      </c>
      <c r="B15" s="18" t="s">
        <v>33</v>
      </c>
      <c r="C15" s="19">
        <v>8</v>
      </c>
      <c r="D15" s="19">
        <v>17</v>
      </c>
      <c r="E15" s="19">
        <v>90</v>
      </c>
      <c r="F15" s="19">
        <v>1</v>
      </c>
      <c r="G15" s="1"/>
      <c r="H15" s="20">
        <f t="shared" si="1"/>
        <v>0.8</v>
      </c>
      <c r="I15" s="20">
        <f t="shared" si="0"/>
        <v>0.85</v>
      </c>
      <c r="J15" s="20">
        <f t="shared" si="0"/>
        <v>0.9</v>
      </c>
      <c r="K15" s="20">
        <f t="shared" si="0"/>
        <v>1</v>
      </c>
      <c r="L15" s="20"/>
      <c r="M15" s="1" t="b">
        <f t="shared" si="2"/>
        <v>0</v>
      </c>
    </row>
    <row r="16" spans="1:14" ht="15.75" x14ac:dyDescent="0.25">
      <c r="A16" s="18" t="s">
        <v>19</v>
      </c>
      <c r="B16" s="18" t="s">
        <v>34</v>
      </c>
      <c r="C16" s="19">
        <v>9</v>
      </c>
      <c r="D16" s="19">
        <v>19</v>
      </c>
      <c r="E16" s="19">
        <v>45</v>
      </c>
      <c r="F16" s="19">
        <v>0</v>
      </c>
      <c r="G16" s="1"/>
      <c r="H16" s="20">
        <f t="shared" si="1"/>
        <v>0.9</v>
      </c>
      <c r="I16" s="20">
        <f t="shared" si="0"/>
        <v>0.95</v>
      </c>
      <c r="J16" s="20">
        <f t="shared" si="0"/>
        <v>0.45</v>
      </c>
      <c r="K16" s="20">
        <f t="shared" si="0"/>
        <v>0</v>
      </c>
      <c r="L16" s="20"/>
      <c r="M16" s="1" t="b">
        <f t="shared" si="2"/>
        <v>1</v>
      </c>
    </row>
    <row r="17" spans="1:13" ht="15.75" x14ac:dyDescent="0.25">
      <c r="A17" s="18" t="s">
        <v>53</v>
      </c>
      <c r="B17" s="18" t="s">
        <v>35</v>
      </c>
      <c r="C17" s="19">
        <v>7</v>
      </c>
      <c r="D17" s="19">
        <v>20</v>
      </c>
      <c r="E17" s="19">
        <v>90</v>
      </c>
      <c r="F17" s="19">
        <v>1</v>
      </c>
      <c r="G17" s="1"/>
      <c r="H17" s="20">
        <f t="shared" si="1"/>
        <v>0.7</v>
      </c>
      <c r="I17" s="20">
        <f t="shared" si="0"/>
        <v>1</v>
      </c>
      <c r="J17" s="20">
        <f t="shared" si="0"/>
        <v>0.9</v>
      </c>
      <c r="K17" s="20">
        <f t="shared" si="0"/>
        <v>1</v>
      </c>
      <c r="L17" s="20"/>
      <c r="M17" s="1" t="b">
        <f t="shared" si="2"/>
        <v>0</v>
      </c>
    </row>
    <row r="18" spans="1:13" ht="15.75" x14ac:dyDescent="0.25">
      <c r="A18" s="18" t="s">
        <v>21</v>
      </c>
      <c r="B18" s="18" t="s">
        <v>36</v>
      </c>
      <c r="C18" s="19">
        <v>10</v>
      </c>
      <c r="D18" s="19">
        <v>10</v>
      </c>
      <c r="E18" s="19">
        <v>80</v>
      </c>
      <c r="F18" s="19">
        <v>1</v>
      </c>
      <c r="G18" s="1"/>
      <c r="H18" s="20">
        <f t="shared" si="1"/>
        <v>1</v>
      </c>
      <c r="I18" s="20">
        <f t="shared" si="0"/>
        <v>0.5</v>
      </c>
      <c r="J18" s="20">
        <f t="shared" si="0"/>
        <v>0.8</v>
      </c>
      <c r="K18" s="20">
        <f t="shared" si="0"/>
        <v>1</v>
      </c>
      <c r="L18" s="20"/>
      <c r="M18" s="1" t="b">
        <f t="shared" si="2"/>
        <v>0</v>
      </c>
    </row>
    <row r="19" spans="1:13" ht="15.75" x14ac:dyDescent="0.25">
      <c r="A19" s="18" t="s">
        <v>22</v>
      </c>
      <c r="B19" s="18" t="s">
        <v>37</v>
      </c>
      <c r="C19" s="19">
        <v>11</v>
      </c>
      <c r="D19" s="19">
        <v>20</v>
      </c>
      <c r="E19" s="19">
        <v>69</v>
      </c>
      <c r="F19" s="19">
        <v>1</v>
      </c>
      <c r="G19" s="1"/>
      <c r="H19" s="20">
        <f t="shared" si="1"/>
        <v>1.1000000000000001</v>
      </c>
      <c r="I19" s="20">
        <f t="shared" si="0"/>
        <v>1</v>
      </c>
      <c r="J19" s="20">
        <f t="shared" si="0"/>
        <v>0.69</v>
      </c>
      <c r="K19" s="20">
        <f t="shared" si="0"/>
        <v>1</v>
      </c>
      <c r="L19" s="20"/>
      <c r="M19" s="1" t="b">
        <f t="shared" si="2"/>
        <v>0</v>
      </c>
    </row>
    <row r="20" spans="1:13" ht="15.75" x14ac:dyDescent="0.25">
      <c r="A20" s="18" t="s">
        <v>23</v>
      </c>
      <c r="B20" s="18" t="s">
        <v>38</v>
      </c>
      <c r="C20" s="19">
        <v>10</v>
      </c>
      <c r="D20" s="19">
        <v>14</v>
      </c>
      <c r="E20" s="19">
        <v>90</v>
      </c>
      <c r="F20" s="19">
        <v>1</v>
      </c>
      <c r="G20" s="1"/>
      <c r="H20" s="20">
        <f t="shared" si="1"/>
        <v>1</v>
      </c>
      <c r="I20" s="20">
        <f t="shared" ref="I20" si="3">D20/D$2</f>
        <v>0.7</v>
      </c>
      <c r="J20" s="20">
        <f t="shared" ref="J20" si="4">E20/E$2</f>
        <v>0.9</v>
      </c>
      <c r="K20" s="20">
        <f t="shared" ref="K20" si="5">F20/F$2</f>
        <v>1</v>
      </c>
      <c r="L20" s="20"/>
      <c r="M20" s="1" t="b">
        <f t="shared" si="2"/>
        <v>0</v>
      </c>
    </row>
    <row r="21" spans="1:1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x14ac:dyDescent="0.25">
      <c r="A22" s="1" t="s">
        <v>40</v>
      </c>
      <c r="B22" s="1"/>
      <c r="C22" s="1">
        <f>MAX(C4:C20)</f>
        <v>11</v>
      </c>
      <c r="D22" s="1">
        <f t="shared" ref="D22:F22" si="6">MAX(D4:D20)</f>
        <v>20</v>
      </c>
      <c r="E22" s="1">
        <f t="shared" si="6"/>
        <v>100</v>
      </c>
      <c r="F22" s="1">
        <f t="shared" si="6"/>
        <v>1</v>
      </c>
      <c r="G22" s="1"/>
      <c r="H22" s="20">
        <f>MAX(H4:H20)</f>
        <v>1.1000000000000001</v>
      </c>
      <c r="I22" s="20">
        <f t="shared" ref="I22:K22" si="7">MAX(I4:I20)</f>
        <v>1</v>
      </c>
      <c r="J22" s="20">
        <f t="shared" si="7"/>
        <v>1</v>
      </c>
      <c r="K22" s="20">
        <f t="shared" si="7"/>
        <v>1</v>
      </c>
      <c r="L22" s="1"/>
      <c r="M22" s="1"/>
    </row>
    <row r="23" spans="1:13" ht="15.75" x14ac:dyDescent="0.25">
      <c r="A23" s="1" t="s">
        <v>41</v>
      </c>
      <c r="B23" s="1"/>
      <c r="C23" s="1">
        <f>MIN(C4:C20)</f>
        <v>5</v>
      </c>
      <c r="D23" s="1">
        <f t="shared" ref="D23:F23" si="8">MIN(D4:D20)</f>
        <v>6</v>
      </c>
      <c r="E23" s="1">
        <f t="shared" si="8"/>
        <v>45</v>
      </c>
      <c r="F23" s="1">
        <f t="shared" si="8"/>
        <v>0</v>
      </c>
      <c r="G23" s="1"/>
      <c r="H23" s="20">
        <f>MIN(H4:H20)</f>
        <v>0.5</v>
      </c>
      <c r="I23" s="20">
        <f t="shared" ref="I23:K23" si="9">MIN(I4:I20)</f>
        <v>0.3</v>
      </c>
      <c r="J23" s="20">
        <f t="shared" si="9"/>
        <v>0.45</v>
      </c>
      <c r="K23" s="20">
        <f t="shared" si="9"/>
        <v>0</v>
      </c>
      <c r="L23" s="1"/>
      <c r="M23" s="1"/>
    </row>
    <row r="24" spans="1:13" ht="15.75" x14ac:dyDescent="0.25">
      <c r="A24" s="1" t="s">
        <v>42</v>
      </c>
      <c r="B24" s="1"/>
      <c r="C24" s="22">
        <f>AVERAGE(C4:C20)</f>
        <v>8.9411764705882355</v>
      </c>
      <c r="D24" s="22">
        <f t="shared" ref="D24:F24" si="10">AVERAGE(D4:D20)</f>
        <v>16.941176470588236</v>
      </c>
      <c r="E24" s="22">
        <f t="shared" si="10"/>
        <v>81.647058823529406</v>
      </c>
      <c r="F24" s="22">
        <f t="shared" si="10"/>
        <v>0.88235294117647056</v>
      </c>
      <c r="G24" s="1"/>
      <c r="H24" s="20">
        <f>AVERAGE(H4:H20)</f>
        <v>0.89411764705882346</v>
      </c>
      <c r="I24" s="20">
        <f t="shared" ref="I24:K24" si="11">AVERAGE(I4:I20)</f>
        <v>0.84705882352941153</v>
      </c>
      <c r="J24" s="20">
        <f t="shared" si="11"/>
        <v>0.81647058823529417</v>
      </c>
      <c r="K24" s="20">
        <f t="shared" si="11"/>
        <v>0.88235294117647056</v>
      </c>
      <c r="L24" s="1"/>
      <c r="M24" s="1"/>
    </row>
    <row r="25" spans="1:13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5" sqref="D15"/>
    </sheetView>
  </sheetViews>
  <sheetFormatPr defaultRowHeight="15" x14ac:dyDescent="0.25"/>
  <cols>
    <col min="1" max="1" width="19.140625" bestFit="1" customWidth="1"/>
    <col min="2" max="2" width="7.28515625" customWidth="1"/>
    <col min="3" max="3" width="9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85546875" bestFit="1" customWidth="1"/>
    <col min="9" max="9" width="9.85546875" customWidth="1"/>
    <col min="10" max="10" width="9.5703125" bestFit="1" customWidth="1"/>
    <col min="11" max="11" width="9.5703125" customWidth="1"/>
  </cols>
  <sheetData>
    <row r="1" spans="1:12" x14ac:dyDescent="0.25">
      <c r="A1" t="s">
        <v>60</v>
      </c>
    </row>
    <row r="4" spans="1:12" x14ac:dyDescent="0.25">
      <c r="A4" t="s">
        <v>61</v>
      </c>
      <c r="B4" s="24" t="s">
        <v>47</v>
      </c>
      <c r="C4" s="24">
        <v>3</v>
      </c>
      <c r="D4" s="25" t="s">
        <v>67</v>
      </c>
      <c r="E4" s="25">
        <v>5</v>
      </c>
      <c r="F4" s="26" t="s">
        <v>68</v>
      </c>
      <c r="G4" s="26">
        <v>4</v>
      </c>
      <c r="H4" s="27" t="s">
        <v>69</v>
      </c>
      <c r="I4" s="27">
        <v>3</v>
      </c>
      <c r="J4" s="28" t="s">
        <v>70</v>
      </c>
      <c r="K4" s="28">
        <v>1</v>
      </c>
      <c r="L4" s="23" t="s">
        <v>43</v>
      </c>
    </row>
    <row r="5" spans="1:12" x14ac:dyDescent="0.25">
      <c r="A5" t="s">
        <v>62</v>
      </c>
      <c r="B5" s="24">
        <v>1</v>
      </c>
      <c r="C5" s="24">
        <f>C$4*B5</f>
        <v>3</v>
      </c>
      <c r="D5" s="25">
        <v>5</v>
      </c>
      <c r="E5" s="25">
        <f>E$4*D5</f>
        <v>25</v>
      </c>
      <c r="F5" s="26">
        <v>1</v>
      </c>
      <c r="G5" s="26">
        <f>G$4*F5</f>
        <v>4</v>
      </c>
      <c r="H5" s="27">
        <v>4</v>
      </c>
      <c r="I5" s="27">
        <f>I$4*H5</f>
        <v>12</v>
      </c>
      <c r="J5" s="28">
        <v>5</v>
      </c>
      <c r="K5" s="28">
        <f>K$4*J5</f>
        <v>5</v>
      </c>
      <c r="L5" s="23">
        <f>C5+E5+G5+I5+K5</f>
        <v>49</v>
      </c>
    </row>
    <row r="6" spans="1:12" x14ac:dyDescent="0.25">
      <c r="A6" t="s">
        <v>63</v>
      </c>
      <c r="B6" s="24">
        <v>4</v>
      </c>
      <c r="C6" s="24">
        <f t="shared" ref="C6:E9" si="0">C$4*B6</f>
        <v>12</v>
      </c>
      <c r="D6" s="25">
        <v>4</v>
      </c>
      <c r="E6" s="25">
        <f t="shared" si="0"/>
        <v>20</v>
      </c>
      <c r="F6" s="26">
        <v>3</v>
      </c>
      <c r="G6" s="26">
        <f t="shared" ref="G6" si="1">G$4*F6</f>
        <v>12</v>
      </c>
      <c r="H6" s="27">
        <v>2</v>
      </c>
      <c r="I6" s="27">
        <f t="shared" ref="I6" si="2">I$4*H6</f>
        <v>6</v>
      </c>
      <c r="J6" s="28">
        <v>1</v>
      </c>
      <c r="K6" s="28">
        <f t="shared" ref="K6" si="3">K$4*J6</f>
        <v>1</v>
      </c>
      <c r="L6" s="23">
        <f t="shared" ref="L6:L9" si="4">C6+E6+G6+I6+K6</f>
        <v>51</v>
      </c>
    </row>
    <row r="7" spans="1:12" x14ac:dyDescent="0.25">
      <c r="A7" t="s">
        <v>64</v>
      </c>
      <c r="B7" s="24">
        <v>5</v>
      </c>
      <c r="C7" s="24">
        <f t="shared" si="0"/>
        <v>15</v>
      </c>
      <c r="D7" s="25">
        <v>1</v>
      </c>
      <c r="E7" s="25">
        <f t="shared" si="0"/>
        <v>5</v>
      </c>
      <c r="F7" s="26">
        <v>5</v>
      </c>
      <c r="G7" s="26">
        <f t="shared" ref="G7" si="5">G$4*F7</f>
        <v>20</v>
      </c>
      <c r="H7" s="27">
        <v>3</v>
      </c>
      <c r="I7" s="27">
        <f t="shared" ref="I7" si="6">I$4*H7</f>
        <v>9</v>
      </c>
      <c r="J7" s="28">
        <v>3</v>
      </c>
      <c r="K7" s="28">
        <f t="shared" ref="K7" si="7">K$4*J7</f>
        <v>3</v>
      </c>
      <c r="L7" s="23">
        <f t="shared" si="4"/>
        <v>52</v>
      </c>
    </row>
    <row r="8" spans="1:12" x14ac:dyDescent="0.25">
      <c r="A8" t="s">
        <v>65</v>
      </c>
      <c r="B8" s="24">
        <v>3</v>
      </c>
      <c r="C8" s="24">
        <f t="shared" si="0"/>
        <v>9</v>
      </c>
      <c r="D8" s="25">
        <v>5</v>
      </c>
      <c r="E8" s="25">
        <f t="shared" si="0"/>
        <v>25</v>
      </c>
      <c r="F8" s="26">
        <v>4</v>
      </c>
      <c r="G8" s="26">
        <f t="shared" ref="G8" si="8">G$4*F8</f>
        <v>16</v>
      </c>
      <c r="H8" s="27">
        <v>4</v>
      </c>
      <c r="I8" s="27">
        <f t="shared" ref="I8" si="9">I$4*H8</f>
        <v>12</v>
      </c>
      <c r="J8" s="28">
        <v>3</v>
      </c>
      <c r="K8" s="28">
        <f t="shared" ref="K8" si="10">K$4*J8</f>
        <v>3</v>
      </c>
      <c r="L8" s="23">
        <f t="shared" si="4"/>
        <v>65</v>
      </c>
    </row>
    <row r="9" spans="1:12" x14ac:dyDescent="0.25">
      <c r="A9" t="s">
        <v>66</v>
      </c>
      <c r="B9" s="24">
        <v>3</v>
      </c>
      <c r="C9" s="24">
        <f t="shared" si="0"/>
        <v>9</v>
      </c>
      <c r="D9" s="25">
        <v>5</v>
      </c>
      <c r="E9" s="25">
        <f t="shared" si="0"/>
        <v>25</v>
      </c>
      <c r="F9" s="26">
        <v>2</v>
      </c>
      <c r="G9" s="26">
        <f t="shared" ref="G9" si="11">G$4*F9</f>
        <v>8</v>
      </c>
      <c r="H9" s="27">
        <v>2</v>
      </c>
      <c r="I9" s="27">
        <f t="shared" ref="I9" si="12">I$4*H9</f>
        <v>6</v>
      </c>
      <c r="J9" s="28">
        <v>5</v>
      </c>
      <c r="K9" s="28">
        <f t="shared" ref="K9" si="13">K$4*J9</f>
        <v>5</v>
      </c>
      <c r="L9" s="23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3" t="s">
        <v>191</v>
      </c>
      <c r="B3" t="s">
        <v>193</v>
      </c>
    </row>
    <row r="4" spans="1:2" x14ac:dyDescent="0.25">
      <c r="A4" s="34" t="s">
        <v>81</v>
      </c>
      <c r="B4" s="35">
        <v>144647.69999999998</v>
      </c>
    </row>
    <row r="5" spans="1:2" x14ac:dyDescent="0.25">
      <c r="A5" s="34" t="s">
        <v>101</v>
      </c>
      <c r="B5" s="35">
        <v>150656.40000000002</v>
      </c>
    </row>
    <row r="6" spans="1:2" x14ac:dyDescent="0.25">
      <c r="A6" s="34" t="s">
        <v>71</v>
      </c>
      <c r="B6" s="35">
        <v>154427.9</v>
      </c>
    </row>
    <row r="7" spans="1:2" x14ac:dyDescent="0.25">
      <c r="A7" s="34" t="s">
        <v>93</v>
      </c>
      <c r="B7" s="35">
        <v>179986</v>
      </c>
    </row>
    <row r="8" spans="1:2" x14ac:dyDescent="0.25">
      <c r="A8" s="34" t="s">
        <v>7</v>
      </c>
      <c r="B8" s="35">
        <v>143640.70000000001</v>
      </c>
    </row>
    <row r="9" spans="1:2" x14ac:dyDescent="0.25">
      <c r="A9" s="34" t="s">
        <v>88</v>
      </c>
      <c r="B9" s="35">
        <v>135078.20000000001</v>
      </c>
    </row>
    <row r="10" spans="1:2" x14ac:dyDescent="0.25">
      <c r="A10" s="34" t="s">
        <v>86</v>
      </c>
      <c r="B10" s="35">
        <v>184693.8</v>
      </c>
    </row>
    <row r="11" spans="1:2" x14ac:dyDescent="0.25">
      <c r="A11" s="34" t="s">
        <v>104</v>
      </c>
      <c r="B11" s="35">
        <v>127731.3</v>
      </c>
    </row>
    <row r="12" spans="1:2" x14ac:dyDescent="0.25">
      <c r="A12" s="34" t="s">
        <v>77</v>
      </c>
      <c r="B12" s="35">
        <v>70964.899999999994</v>
      </c>
    </row>
    <row r="13" spans="1:2" x14ac:dyDescent="0.25">
      <c r="A13" s="34" t="s">
        <v>74</v>
      </c>
      <c r="B13" s="35">
        <v>65315</v>
      </c>
    </row>
    <row r="14" spans="1:2" x14ac:dyDescent="0.25">
      <c r="A14" s="34" t="s">
        <v>97</v>
      </c>
      <c r="B14" s="35">
        <v>138561.5</v>
      </c>
    </row>
    <row r="15" spans="1:2" x14ac:dyDescent="0.25">
      <c r="A15" s="34" t="s">
        <v>111</v>
      </c>
      <c r="B15" s="35">
        <v>141229.4</v>
      </c>
    </row>
    <row r="16" spans="1:2" x14ac:dyDescent="0.25">
      <c r="A16" s="34" t="s">
        <v>11</v>
      </c>
      <c r="B16" s="35">
        <v>305432.40000000002</v>
      </c>
    </row>
    <row r="17" spans="1:2" x14ac:dyDescent="0.25">
      <c r="A17" s="34" t="s">
        <v>99</v>
      </c>
      <c r="B17" s="35">
        <v>177713.9</v>
      </c>
    </row>
    <row r="18" spans="1:2" x14ac:dyDescent="0.25">
      <c r="A18" s="34" t="s">
        <v>79</v>
      </c>
      <c r="B18" s="35">
        <v>65964.899999999994</v>
      </c>
    </row>
    <row r="19" spans="1:2" x14ac:dyDescent="0.25">
      <c r="A19" s="34" t="s">
        <v>91</v>
      </c>
      <c r="B19" s="35">
        <v>130601.59999999999</v>
      </c>
    </row>
    <row r="20" spans="1:2" x14ac:dyDescent="0.25">
      <c r="A20" s="34" t="s">
        <v>128</v>
      </c>
      <c r="B20" s="35">
        <v>19341.7</v>
      </c>
    </row>
    <row r="21" spans="1:2" x14ac:dyDescent="0.25">
      <c r="A21" s="34" t="s">
        <v>192</v>
      </c>
      <c r="B21" s="35">
        <v>2335987.2999999998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="80" zoomScaleNormal="80" workbookViewId="0">
      <selection activeCell="N2" sqref="N2"/>
    </sheetView>
  </sheetViews>
  <sheetFormatPr defaultRowHeight="15" x14ac:dyDescent="0.25"/>
  <cols>
    <col min="1" max="1" width="13.5703125" bestFit="1" customWidth="1"/>
    <col min="3" max="3" width="14.85546875" bestFit="1" customWidth="1"/>
    <col min="6" max="6" width="12.28515625" bestFit="1" customWidth="1"/>
    <col min="7" max="7" width="4.42578125" bestFit="1" customWidth="1"/>
    <col min="8" max="8" width="12.28515625" style="32" bestFit="1" customWidth="1"/>
    <col min="9" max="9" width="11.28515625" style="32" bestFit="1" customWidth="1"/>
    <col min="12" max="12" width="10" style="29" customWidth="1"/>
    <col min="13" max="13" width="12.140625" style="29" bestFit="1" customWidth="1"/>
    <col min="14" max="14" width="16.7109375" bestFit="1" customWidth="1"/>
  </cols>
  <sheetData>
    <row r="1" spans="1:14" s="30" customFormat="1" ht="45" x14ac:dyDescent="0.25">
      <c r="A1" s="30" t="s">
        <v>152</v>
      </c>
      <c r="B1" s="30" t="s">
        <v>151</v>
      </c>
      <c r="C1" s="30" t="s">
        <v>150</v>
      </c>
      <c r="D1" s="30" t="s">
        <v>149</v>
      </c>
      <c r="E1" s="30" t="s">
        <v>148</v>
      </c>
      <c r="F1" s="30" t="s">
        <v>147</v>
      </c>
      <c r="G1" s="30" t="s">
        <v>146</v>
      </c>
      <c r="H1" s="31" t="s">
        <v>145</v>
      </c>
      <c r="I1" s="31" t="s">
        <v>144</v>
      </c>
      <c r="J1" s="30" t="s">
        <v>143</v>
      </c>
      <c r="K1" s="30" t="s">
        <v>142</v>
      </c>
      <c r="L1" s="30" t="s">
        <v>141</v>
      </c>
      <c r="M1" s="30" t="s">
        <v>140</v>
      </c>
      <c r="N1" s="30" t="s">
        <v>139</v>
      </c>
    </row>
    <row r="2" spans="1:14" x14ac:dyDescent="0.25">
      <c r="A2" t="s">
        <v>113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32">
        <v>17556.3</v>
      </c>
      <c r="I2" s="32">
        <f t="shared" ref="I2:I33" si="6">H2/(G2+0.5)</f>
        <v>35112.6</v>
      </c>
      <c r="J2" t="s">
        <v>72</v>
      </c>
      <c r="K2" t="s">
        <v>74</v>
      </c>
      <c r="L2" s="29">
        <v>100000</v>
      </c>
      <c r="M2" s="29" t="str">
        <f t="shared" ref="M2:M33" si="7">IF(H3&lt;=L2, "Yes","Not Covered")</f>
        <v>Yes</v>
      </c>
      <c r="N2" t="str">
        <f t="shared" ref="N2:N33" si="8">CONCATENATE(B2,F2,D2,UPPER(LEFT(J2,3)),RIGHT(A2,3))</f>
        <v>TY14CORBLU027</v>
      </c>
    </row>
    <row r="3" spans="1:14" x14ac:dyDescent="0.25">
      <c r="A3" t="s">
        <v>124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2">
        <v>14289.6</v>
      </c>
      <c r="I3" s="32">
        <f t="shared" si="6"/>
        <v>28579.200000000001</v>
      </c>
      <c r="J3" t="s">
        <v>84</v>
      </c>
      <c r="K3" t="s">
        <v>79</v>
      </c>
      <c r="L3" s="29">
        <v>100000</v>
      </c>
      <c r="M3" s="29" t="str">
        <f t="shared" si="7"/>
        <v>Yes</v>
      </c>
      <c r="N3" t="str">
        <f t="shared" si="8"/>
        <v>GM14CMRWHI016</v>
      </c>
    </row>
    <row r="4" spans="1:14" x14ac:dyDescent="0.25">
      <c r="A4" t="s">
        <v>131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2">
        <v>27637.1</v>
      </c>
      <c r="I4" s="32">
        <f t="shared" si="6"/>
        <v>18424.733333333334</v>
      </c>
      <c r="J4" t="s">
        <v>75</v>
      </c>
      <c r="K4" t="s">
        <v>11</v>
      </c>
      <c r="L4" s="29">
        <v>75000</v>
      </c>
      <c r="M4" s="29" t="str">
        <f t="shared" si="7"/>
        <v>Yes</v>
      </c>
      <c r="N4" t="str">
        <f t="shared" si="8"/>
        <v>FD13FCSBLA009</v>
      </c>
    </row>
    <row r="5" spans="1:14" x14ac:dyDescent="0.25">
      <c r="A5" t="s">
        <v>130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2">
        <v>27534.799999999999</v>
      </c>
      <c r="I5" s="32">
        <f t="shared" si="6"/>
        <v>18356.533333333333</v>
      </c>
      <c r="J5" t="s">
        <v>84</v>
      </c>
      <c r="K5" t="s">
        <v>74</v>
      </c>
      <c r="L5" s="29">
        <v>75000</v>
      </c>
      <c r="M5" s="29" t="str">
        <f t="shared" si="7"/>
        <v>Yes</v>
      </c>
      <c r="N5" t="str">
        <f t="shared" si="8"/>
        <v>FD13FCSWHI010</v>
      </c>
    </row>
    <row r="6" spans="1:14" x14ac:dyDescent="0.25">
      <c r="A6" t="s">
        <v>127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2">
        <v>22521.599999999999</v>
      </c>
      <c r="I6" s="32">
        <f t="shared" si="6"/>
        <v>15014.4</v>
      </c>
      <c r="J6" t="s">
        <v>75</v>
      </c>
      <c r="K6" t="s">
        <v>91</v>
      </c>
      <c r="L6" s="29">
        <v>75000</v>
      </c>
      <c r="M6" s="29" t="str">
        <f t="shared" si="7"/>
        <v>Yes</v>
      </c>
      <c r="N6" t="str">
        <f t="shared" si="8"/>
        <v>FD13FCSBLA012</v>
      </c>
    </row>
    <row r="7" spans="1:14" x14ac:dyDescent="0.25">
      <c r="A7" t="s">
        <v>73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2">
        <v>22188.5</v>
      </c>
      <c r="I7" s="32">
        <f t="shared" si="6"/>
        <v>14792.333333333334</v>
      </c>
      <c r="J7" t="s">
        <v>72</v>
      </c>
      <c r="K7" t="s">
        <v>71</v>
      </c>
      <c r="L7" s="29">
        <v>100000</v>
      </c>
      <c r="M7" s="29" t="str">
        <f t="shared" si="7"/>
        <v>Yes</v>
      </c>
      <c r="N7" t="str">
        <f t="shared" si="8"/>
        <v>HY13ELABLU052</v>
      </c>
    </row>
    <row r="8" spans="1:14" x14ac:dyDescent="0.25">
      <c r="A8" t="s">
        <v>76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2">
        <v>20223.900000000001</v>
      </c>
      <c r="I8" s="32">
        <f t="shared" si="6"/>
        <v>13482.6</v>
      </c>
      <c r="J8" t="s">
        <v>75</v>
      </c>
      <c r="K8" t="s">
        <v>74</v>
      </c>
      <c r="L8" s="29">
        <v>100000</v>
      </c>
      <c r="M8" s="29" t="str">
        <f t="shared" si="7"/>
        <v>Yes</v>
      </c>
      <c r="N8" t="str">
        <f t="shared" si="8"/>
        <v>HY13ELABLA051</v>
      </c>
    </row>
    <row r="9" spans="1:14" x14ac:dyDescent="0.25">
      <c r="A9" t="s">
        <v>112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32">
        <v>29601.9</v>
      </c>
      <c r="I9" s="32">
        <f t="shared" si="6"/>
        <v>11840.76</v>
      </c>
      <c r="J9" t="s">
        <v>75</v>
      </c>
      <c r="K9" t="s">
        <v>111</v>
      </c>
      <c r="L9" s="29">
        <v>100000</v>
      </c>
      <c r="M9" s="29" t="str">
        <f t="shared" si="7"/>
        <v>Yes</v>
      </c>
      <c r="N9" t="str">
        <f t="shared" si="8"/>
        <v>TY12CORBLA028</v>
      </c>
    </row>
    <row r="10" spans="1:14" x14ac:dyDescent="0.25">
      <c r="A10" t="s">
        <v>103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2">
        <v>24513.200000000001</v>
      </c>
      <c r="I10" s="32">
        <f t="shared" si="6"/>
        <v>9805.2800000000007</v>
      </c>
      <c r="J10" t="s">
        <v>75</v>
      </c>
      <c r="K10" t="s">
        <v>88</v>
      </c>
      <c r="L10" s="29">
        <v>75000</v>
      </c>
      <c r="M10" s="29" t="str">
        <f t="shared" si="7"/>
        <v>Yes</v>
      </c>
      <c r="N10" t="str">
        <f t="shared" si="8"/>
        <v>HO12CIVBLA035</v>
      </c>
    </row>
    <row r="11" spans="1:14" x14ac:dyDescent="0.25">
      <c r="A11" t="s">
        <v>102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2">
        <v>13867.6</v>
      </c>
      <c r="I11" s="32">
        <f t="shared" si="6"/>
        <v>9245.0666666666675</v>
      </c>
      <c r="J11" t="s">
        <v>75</v>
      </c>
      <c r="K11" t="s">
        <v>101</v>
      </c>
      <c r="L11" s="29">
        <v>75000</v>
      </c>
      <c r="M11" s="29" t="str">
        <f t="shared" si="7"/>
        <v>Yes</v>
      </c>
      <c r="N11" t="str">
        <f t="shared" si="8"/>
        <v>HO13CIVBLA036</v>
      </c>
    </row>
    <row r="12" spans="1:14" x14ac:dyDescent="0.25">
      <c r="A12" t="s">
        <v>126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2">
        <v>13682.9</v>
      </c>
      <c r="I12" s="32">
        <f t="shared" si="6"/>
        <v>9121.9333333333325</v>
      </c>
      <c r="J12" t="s">
        <v>75</v>
      </c>
      <c r="K12" t="s">
        <v>97</v>
      </c>
      <c r="L12" s="29">
        <v>75000</v>
      </c>
      <c r="M12" s="29" t="str">
        <f t="shared" si="7"/>
        <v>Yes</v>
      </c>
      <c r="N12" t="str">
        <f t="shared" si="8"/>
        <v>FD13FCSBLA013</v>
      </c>
    </row>
    <row r="13" spans="1:14" x14ac:dyDescent="0.25">
      <c r="A13" t="s">
        <v>78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2">
        <v>22282</v>
      </c>
      <c r="I13" s="32">
        <f t="shared" si="6"/>
        <v>8912.7999999999993</v>
      </c>
      <c r="J13" t="s">
        <v>72</v>
      </c>
      <c r="K13" t="s">
        <v>77</v>
      </c>
      <c r="L13" s="29">
        <v>100000</v>
      </c>
      <c r="M13" s="29" t="str">
        <f t="shared" si="7"/>
        <v>Yes</v>
      </c>
      <c r="N13" t="str">
        <f t="shared" si="8"/>
        <v>HY12ELABLU050</v>
      </c>
    </row>
    <row r="14" spans="1:14" x14ac:dyDescent="0.25">
      <c r="A14" t="s">
        <v>110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32">
        <v>22128.2</v>
      </c>
      <c r="I14" s="32">
        <f t="shared" si="6"/>
        <v>8851.2800000000007</v>
      </c>
      <c r="J14" t="s">
        <v>72</v>
      </c>
      <c r="K14" t="s">
        <v>101</v>
      </c>
      <c r="L14" s="29">
        <v>100000</v>
      </c>
      <c r="M14" s="29" t="str">
        <f t="shared" si="7"/>
        <v>Yes</v>
      </c>
      <c r="N14" t="str">
        <f t="shared" si="8"/>
        <v>TY12CAMBLU029</v>
      </c>
    </row>
    <row r="15" spans="1:14" x14ac:dyDescent="0.25">
      <c r="A15" t="s">
        <v>116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32">
        <v>48114.2</v>
      </c>
      <c r="I15" s="32">
        <f t="shared" si="6"/>
        <v>8748.0363636363636</v>
      </c>
      <c r="J15" t="s">
        <v>84</v>
      </c>
      <c r="K15" t="s">
        <v>7</v>
      </c>
      <c r="L15" s="29">
        <v>100000</v>
      </c>
      <c r="M15" s="29" t="str">
        <f t="shared" si="7"/>
        <v>Yes</v>
      </c>
      <c r="N15" t="str">
        <f t="shared" si="8"/>
        <v>TY09CAMWHI024</v>
      </c>
    </row>
    <row r="16" spans="1:14" x14ac:dyDescent="0.25">
      <c r="A16" t="s">
        <v>105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2">
        <v>30555.3</v>
      </c>
      <c r="I16" s="32">
        <f t="shared" si="6"/>
        <v>8730.0857142857149</v>
      </c>
      <c r="J16" t="s">
        <v>75</v>
      </c>
      <c r="K16" t="s">
        <v>104</v>
      </c>
      <c r="L16" s="29">
        <v>75000</v>
      </c>
      <c r="M16" s="29" t="str">
        <f t="shared" si="7"/>
        <v>Yes</v>
      </c>
      <c r="N16" t="str">
        <f t="shared" si="8"/>
        <v>HO11CIVBLA034</v>
      </c>
    </row>
    <row r="17" spans="1:14" x14ac:dyDescent="0.25">
      <c r="A17" t="s">
        <v>80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2">
        <v>29102.3</v>
      </c>
      <c r="I17" s="32">
        <f t="shared" si="6"/>
        <v>8314.9428571428562</v>
      </c>
      <c r="J17" t="s">
        <v>75</v>
      </c>
      <c r="K17" t="s">
        <v>79</v>
      </c>
      <c r="L17" s="29">
        <v>100000</v>
      </c>
      <c r="M17" s="29" t="str">
        <f t="shared" si="7"/>
        <v>Yes</v>
      </c>
      <c r="N17" t="str">
        <f t="shared" si="8"/>
        <v>HY11ELABLA049</v>
      </c>
    </row>
    <row r="18" spans="1:14" x14ac:dyDescent="0.25">
      <c r="A18" t="s">
        <v>92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2">
        <v>27394.2</v>
      </c>
      <c r="I18" s="32">
        <f t="shared" si="6"/>
        <v>7826.9142857142861</v>
      </c>
      <c r="J18" t="s">
        <v>75</v>
      </c>
      <c r="K18" t="s">
        <v>91</v>
      </c>
      <c r="L18" s="29">
        <v>75000</v>
      </c>
      <c r="M18" s="29" t="str">
        <f t="shared" si="7"/>
        <v>Yes</v>
      </c>
      <c r="N18" t="str">
        <f t="shared" si="8"/>
        <v>CR11PTCBLA044</v>
      </c>
    </row>
    <row r="19" spans="1:14" x14ac:dyDescent="0.25">
      <c r="A19" t="s">
        <v>125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2">
        <v>19421.099999999999</v>
      </c>
      <c r="I19" s="32">
        <f t="shared" si="6"/>
        <v>7768.44</v>
      </c>
      <c r="J19" t="s">
        <v>75</v>
      </c>
      <c r="K19" t="s">
        <v>81</v>
      </c>
      <c r="L19" s="29">
        <v>100000</v>
      </c>
      <c r="M19" s="29" t="str">
        <f t="shared" si="7"/>
        <v>Yes</v>
      </c>
      <c r="N19" t="str">
        <f t="shared" si="8"/>
        <v>GM12CMRBLA015</v>
      </c>
    </row>
    <row r="20" spans="1:14" x14ac:dyDescent="0.25">
      <c r="A20" t="s">
        <v>129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2">
        <v>19341.7</v>
      </c>
      <c r="I20" s="32">
        <f t="shared" si="6"/>
        <v>7736.68</v>
      </c>
      <c r="J20" t="s">
        <v>84</v>
      </c>
      <c r="K20" t="s">
        <v>128</v>
      </c>
      <c r="L20" s="29">
        <v>75000</v>
      </c>
      <c r="M20" s="29" t="str">
        <f t="shared" si="7"/>
        <v>Yes</v>
      </c>
      <c r="N20" t="str">
        <f t="shared" si="8"/>
        <v>FD12FCSWHI011</v>
      </c>
    </row>
    <row r="21" spans="1:14" x14ac:dyDescent="0.25">
      <c r="A21" t="s">
        <v>106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2">
        <v>33477.199999999997</v>
      </c>
      <c r="I21" s="32">
        <f t="shared" si="6"/>
        <v>7439.3777777777768</v>
      </c>
      <c r="J21" t="s">
        <v>75</v>
      </c>
      <c r="K21" t="s">
        <v>99</v>
      </c>
      <c r="L21" s="29">
        <v>75000</v>
      </c>
      <c r="M21" s="29" t="str">
        <f t="shared" si="7"/>
        <v>Yes</v>
      </c>
      <c r="N21" t="str">
        <f t="shared" si="8"/>
        <v>HO10CIVBLA033</v>
      </c>
    </row>
    <row r="22" spans="1:14" x14ac:dyDescent="0.25">
      <c r="A22" t="s">
        <v>96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2">
        <v>3708.1</v>
      </c>
      <c r="I22" s="32">
        <f t="shared" si="6"/>
        <v>7416.2</v>
      </c>
      <c r="J22" t="s">
        <v>75</v>
      </c>
      <c r="K22" t="s">
        <v>77</v>
      </c>
      <c r="L22" s="29">
        <v>100000</v>
      </c>
      <c r="M22" s="29" t="str">
        <f t="shared" si="7"/>
        <v>Yes</v>
      </c>
      <c r="N22" t="str">
        <f t="shared" si="8"/>
        <v>HO14ODYBLA041</v>
      </c>
    </row>
    <row r="23" spans="1:14" x14ac:dyDescent="0.25">
      <c r="A23" t="s">
        <v>123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2">
        <v>31144.400000000001</v>
      </c>
      <c r="I23" s="32">
        <f t="shared" si="6"/>
        <v>6920.9777777777781</v>
      </c>
      <c r="J23" t="s">
        <v>75</v>
      </c>
      <c r="K23" t="s">
        <v>88</v>
      </c>
      <c r="L23" s="29">
        <v>100000</v>
      </c>
      <c r="M23" s="29" t="str">
        <f t="shared" si="7"/>
        <v>Yes</v>
      </c>
      <c r="N23" t="str">
        <f t="shared" si="8"/>
        <v>GM10SLVBLA017</v>
      </c>
    </row>
    <row r="24" spans="1:14" x14ac:dyDescent="0.25">
      <c r="A24" t="s">
        <v>136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2">
        <v>44946.5</v>
      </c>
      <c r="I24" s="32">
        <f t="shared" si="6"/>
        <v>6914.8461538461543</v>
      </c>
      <c r="J24" t="s">
        <v>89</v>
      </c>
      <c r="K24" t="s">
        <v>104</v>
      </c>
      <c r="L24" s="29">
        <v>50000</v>
      </c>
      <c r="M24" s="29" t="str">
        <f t="shared" si="7"/>
        <v>Not Covered</v>
      </c>
      <c r="N24" t="str">
        <f t="shared" si="8"/>
        <v>FD08MTGGRE003</v>
      </c>
    </row>
    <row r="25" spans="1:14" x14ac:dyDescent="0.25">
      <c r="A25" t="s">
        <v>85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2">
        <v>72527.199999999997</v>
      </c>
      <c r="I25" s="32">
        <f t="shared" si="6"/>
        <v>6907.3523809523804</v>
      </c>
      <c r="J25" t="s">
        <v>84</v>
      </c>
      <c r="K25" t="s">
        <v>81</v>
      </c>
      <c r="L25" s="29">
        <v>75000</v>
      </c>
      <c r="M25" s="29" t="str">
        <f t="shared" si="7"/>
        <v>Yes</v>
      </c>
      <c r="N25" t="str">
        <f t="shared" si="8"/>
        <v>CR04CARWHI047</v>
      </c>
    </row>
    <row r="26" spans="1:14" x14ac:dyDescent="0.25">
      <c r="A26" t="s">
        <v>100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2">
        <v>50854.1</v>
      </c>
      <c r="I26" s="32">
        <f t="shared" si="6"/>
        <v>6780.5466666666662</v>
      </c>
      <c r="J26" t="s">
        <v>75</v>
      </c>
      <c r="K26" t="s">
        <v>99</v>
      </c>
      <c r="L26" s="29">
        <v>100000</v>
      </c>
      <c r="M26" s="29" t="str">
        <f t="shared" si="7"/>
        <v>Yes</v>
      </c>
      <c r="N26" t="str">
        <f t="shared" si="8"/>
        <v>HO07ODYBLA038</v>
      </c>
    </row>
    <row r="27" spans="1:14" x14ac:dyDescent="0.25">
      <c r="A27" t="s">
        <v>98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2">
        <v>42504.6</v>
      </c>
      <c r="I27" s="32">
        <f t="shared" si="6"/>
        <v>6539.1692307692301</v>
      </c>
      <c r="J27" t="s">
        <v>84</v>
      </c>
      <c r="K27" t="s">
        <v>97</v>
      </c>
      <c r="L27" s="29">
        <v>100000</v>
      </c>
      <c r="M27" s="29" t="str">
        <f t="shared" si="7"/>
        <v>Yes</v>
      </c>
      <c r="N27" t="str">
        <f t="shared" si="8"/>
        <v>HO08ODYWHI039</v>
      </c>
    </row>
    <row r="28" spans="1:14" x14ac:dyDescent="0.25">
      <c r="A28" t="s">
        <v>132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2">
        <v>35137</v>
      </c>
      <c r="I28" s="32">
        <f t="shared" si="6"/>
        <v>6388.545454545455</v>
      </c>
      <c r="J28" t="s">
        <v>75</v>
      </c>
      <c r="K28" t="s">
        <v>7</v>
      </c>
      <c r="L28" s="29">
        <v>75000</v>
      </c>
      <c r="M28" s="29" t="str">
        <f t="shared" si="7"/>
        <v>Yes</v>
      </c>
      <c r="N28" t="str">
        <f t="shared" si="8"/>
        <v>FD09FCSBLA008</v>
      </c>
    </row>
    <row r="29" spans="1:14" x14ac:dyDescent="0.25">
      <c r="A29" t="s">
        <v>114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32">
        <v>73444.399999999994</v>
      </c>
      <c r="I29" s="32">
        <f t="shared" si="6"/>
        <v>6386.4695652173905</v>
      </c>
      <c r="J29" t="s">
        <v>75</v>
      </c>
      <c r="K29" t="s">
        <v>93</v>
      </c>
      <c r="L29" s="29">
        <v>100000</v>
      </c>
      <c r="M29" s="29" t="str">
        <f t="shared" si="7"/>
        <v>Yes</v>
      </c>
      <c r="N29" t="str">
        <f t="shared" si="8"/>
        <v>TY03CORBLA026</v>
      </c>
    </row>
    <row r="30" spans="1:14" x14ac:dyDescent="0.25">
      <c r="A30" t="s">
        <v>190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2">
        <v>60389.5</v>
      </c>
      <c r="I30" s="32">
        <f t="shared" si="6"/>
        <v>6356.7894736842109</v>
      </c>
      <c r="J30" t="s">
        <v>84</v>
      </c>
      <c r="K30" t="s">
        <v>7</v>
      </c>
      <c r="L30" s="29">
        <v>100000</v>
      </c>
      <c r="M30" s="29" t="str">
        <f t="shared" si="7"/>
        <v>Not Covered</v>
      </c>
      <c r="N30" t="str">
        <f t="shared" si="8"/>
        <v>HO05ODYWHI037</v>
      </c>
    </row>
    <row r="31" spans="1:14" x14ac:dyDescent="0.25">
      <c r="A31" t="s">
        <v>120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32">
        <v>114660.6</v>
      </c>
      <c r="I31" s="32">
        <f t="shared" si="6"/>
        <v>6197.8702702702703</v>
      </c>
      <c r="J31" t="s">
        <v>89</v>
      </c>
      <c r="K31" t="s">
        <v>101</v>
      </c>
      <c r="L31" s="29">
        <v>100000</v>
      </c>
      <c r="M31" s="29" t="str">
        <f t="shared" si="7"/>
        <v>Yes</v>
      </c>
      <c r="N31" t="str">
        <f t="shared" si="8"/>
        <v>TY96CAMGRE020</v>
      </c>
    </row>
    <row r="32" spans="1:14" x14ac:dyDescent="0.25">
      <c r="A32" t="s">
        <v>95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2">
        <v>64542</v>
      </c>
      <c r="I32" s="32">
        <f t="shared" si="6"/>
        <v>6146.8571428571431</v>
      </c>
      <c r="J32" t="s">
        <v>72</v>
      </c>
      <c r="K32" t="s">
        <v>11</v>
      </c>
      <c r="L32" s="29">
        <v>75000</v>
      </c>
      <c r="M32" s="29" t="str">
        <f t="shared" si="7"/>
        <v>Yes</v>
      </c>
      <c r="N32" t="str">
        <f t="shared" si="8"/>
        <v>CR04PTCBLU042</v>
      </c>
    </row>
    <row r="33" spans="1:14" x14ac:dyDescent="0.25">
      <c r="A33" t="s">
        <v>133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2">
        <v>52229.5</v>
      </c>
      <c r="I33" s="32">
        <f t="shared" si="6"/>
        <v>6144.6470588235297</v>
      </c>
      <c r="J33" t="s">
        <v>89</v>
      </c>
      <c r="K33" t="s">
        <v>104</v>
      </c>
      <c r="L33" s="29">
        <v>75000</v>
      </c>
      <c r="M33" s="29" t="str">
        <f t="shared" si="7"/>
        <v>Not Covered</v>
      </c>
      <c r="N33" t="str">
        <f t="shared" si="8"/>
        <v>FD06FCSGRE007</v>
      </c>
    </row>
    <row r="34" spans="1:14" x14ac:dyDescent="0.25">
      <c r="A34" t="s">
        <v>118</v>
      </c>
      <c r="B34" t="str">
        <f t="shared" ref="B34:B65" si="9">LEFT(A34,2)</f>
        <v>TY</v>
      </c>
      <c r="C34" t="str">
        <f t="shared" ref="C34:C65" si="10">VLOOKUP(B34,B$56:C$61,2)</f>
        <v>Toyota</v>
      </c>
      <c r="D34" t="str">
        <f t="shared" ref="D34:D53" si="11">MID(A34,5,3)</f>
        <v>CAM</v>
      </c>
      <c r="E34" t="str">
        <f t="shared" ref="E34:E65" si="12">VLOOKUP(D34,D$56:E$66,2)</f>
        <v>Camrey</v>
      </c>
      <c r="F34" t="str">
        <f t="shared" ref="F34:F53" si="13">MID(A34,3,2)</f>
        <v>00</v>
      </c>
      <c r="G34">
        <f t="shared" ref="G34:G65" si="14">IF(14-F34&lt;0,100-F34+14,14-F34)</f>
        <v>14</v>
      </c>
      <c r="H34" s="32">
        <v>85928</v>
      </c>
      <c r="I34" s="32">
        <f t="shared" ref="I34:I65" si="15">H34/(G34+0.5)</f>
        <v>5926.0689655172409</v>
      </c>
      <c r="J34" t="s">
        <v>89</v>
      </c>
      <c r="K34" t="s">
        <v>71</v>
      </c>
      <c r="L34" s="29">
        <v>100000</v>
      </c>
      <c r="M34" s="29" t="str">
        <f t="shared" ref="M34:M65" si="16">IF(H35&lt;=L34, "Yes","Not Covered")</f>
        <v>Yes</v>
      </c>
      <c r="N34" t="str">
        <f t="shared" ref="N34:N53" si="17">CONCATENATE(B34,F34,D34,UPPER(LEFT(J34,3)),RIGHT(A34,3))</f>
        <v>TY00CAMGRE022</v>
      </c>
    </row>
    <row r="35" spans="1:14" x14ac:dyDescent="0.25">
      <c r="A35" t="s">
        <v>135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2">
        <v>37558.800000000003</v>
      </c>
      <c r="I35" s="32">
        <f t="shared" si="15"/>
        <v>5778.2769230769236</v>
      </c>
      <c r="J35" t="s">
        <v>75</v>
      </c>
      <c r="K35" t="s">
        <v>86</v>
      </c>
      <c r="L35" s="29">
        <v>50000</v>
      </c>
      <c r="M35" s="29" t="str">
        <f t="shared" si="16"/>
        <v>Not Covered</v>
      </c>
      <c r="N35" t="str">
        <f t="shared" si="17"/>
        <v>FD08MTGBLA004</v>
      </c>
    </row>
    <row r="36" spans="1:14" x14ac:dyDescent="0.25">
      <c r="A36" t="s">
        <v>119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32">
        <v>93382.6</v>
      </c>
      <c r="I36" s="32">
        <f t="shared" si="15"/>
        <v>5659.5515151515156</v>
      </c>
      <c r="J36" t="s">
        <v>75</v>
      </c>
      <c r="K36" t="s">
        <v>99</v>
      </c>
      <c r="L36" s="29">
        <v>100000</v>
      </c>
      <c r="M36" s="29" t="str">
        <f t="shared" si="16"/>
        <v>Yes</v>
      </c>
      <c r="N36" t="str">
        <f t="shared" si="17"/>
        <v>TY98CAMBLA021</v>
      </c>
    </row>
    <row r="37" spans="1:14" x14ac:dyDescent="0.25">
      <c r="A37" t="s">
        <v>94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2">
        <v>42074.2</v>
      </c>
      <c r="I37" s="32">
        <f t="shared" si="15"/>
        <v>5609.8933333333325</v>
      </c>
      <c r="J37" t="s">
        <v>89</v>
      </c>
      <c r="K37" t="s">
        <v>93</v>
      </c>
      <c r="L37" s="29">
        <v>75000</v>
      </c>
      <c r="M37" s="29" t="str">
        <f t="shared" si="16"/>
        <v>Yes</v>
      </c>
      <c r="N37" t="str">
        <f t="shared" si="17"/>
        <v>CR07PTCGRE043</v>
      </c>
    </row>
    <row r="38" spans="1:14" x14ac:dyDescent="0.25">
      <c r="A38" t="s">
        <v>134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2">
        <v>36438.5</v>
      </c>
      <c r="I38" s="32">
        <f t="shared" si="15"/>
        <v>5605.9230769230771</v>
      </c>
      <c r="J38" t="s">
        <v>84</v>
      </c>
      <c r="K38" t="s">
        <v>11</v>
      </c>
      <c r="L38" s="29">
        <v>50000</v>
      </c>
      <c r="M38" s="29" t="str">
        <f t="shared" si="16"/>
        <v>Not Covered</v>
      </c>
      <c r="N38" t="str">
        <f t="shared" si="17"/>
        <v>FD08MTGWHI005</v>
      </c>
    </row>
    <row r="39" spans="1:14" x14ac:dyDescent="0.25">
      <c r="A39" t="s">
        <v>121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32">
        <v>80685.8</v>
      </c>
      <c r="I39" s="32">
        <f t="shared" si="15"/>
        <v>5564.5379310344833</v>
      </c>
      <c r="J39" t="s">
        <v>72</v>
      </c>
      <c r="K39" t="s">
        <v>91</v>
      </c>
      <c r="L39" s="29">
        <v>100000</v>
      </c>
      <c r="M39" s="29" t="str">
        <f t="shared" si="16"/>
        <v>Yes</v>
      </c>
      <c r="N39" t="str">
        <f t="shared" si="17"/>
        <v>GM00SLVBLU019</v>
      </c>
    </row>
    <row r="40" spans="1:14" x14ac:dyDescent="0.25">
      <c r="A40" t="s">
        <v>188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2">
        <v>46311.4</v>
      </c>
      <c r="I40" s="32">
        <f t="shared" si="15"/>
        <v>5448.4000000000005</v>
      </c>
      <c r="J40" t="s">
        <v>89</v>
      </c>
      <c r="K40" t="s">
        <v>71</v>
      </c>
      <c r="L40" s="29">
        <v>75000</v>
      </c>
      <c r="M40" s="29" t="str">
        <f t="shared" si="16"/>
        <v>Yes</v>
      </c>
      <c r="N40" t="str">
        <f t="shared" si="17"/>
        <v>FD06FCSGRE006</v>
      </c>
    </row>
    <row r="41" spans="1:14" x14ac:dyDescent="0.25">
      <c r="A41" t="s">
        <v>117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32">
        <v>67829.100000000006</v>
      </c>
      <c r="I41" s="32">
        <f t="shared" si="15"/>
        <v>5426.3280000000004</v>
      </c>
      <c r="J41" t="s">
        <v>75</v>
      </c>
      <c r="K41" t="s">
        <v>11</v>
      </c>
      <c r="L41" s="29">
        <v>100000</v>
      </c>
      <c r="M41" s="29" t="str">
        <f t="shared" si="16"/>
        <v>Yes</v>
      </c>
      <c r="N41" t="str">
        <f t="shared" si="17"/>
        <v>TY02CAMBLA023</v>
      </c>
    </row>
    <row r="42" spans="1:14" x14ac:dyDescent="0.25">
      <c r="A42" t="s">
        <v>87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2">
        <v>77243.100000000006</v>
      </c>
      <c r="I42" s="32">
        <f t="shared" si="15"/>
        <v>5327.1103448275862</v>
      </c>
      <c r="J42" t="s">
        <v>75</v>
      </c>
      <c r="K42" t="s">
        <v>86</v>
      </c>
      <c r="L42" s="29">
        <v>75000</v>
      </c>
      <c r="M42" s="29" t="str">
        <f t="shared" si="16"/>
        <v>Not Covered</v>
      </c>
      <c r="N42" t="str">
        <f t="shared" si="17"/>
        <v>CR00CARBLA046</v>
      </c>
    </row>
    <row r="43" spans="1:14" x14ac:dyDescent="0.25">
      <c r="A43" t="s">
        <v>109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2">
        <v>82374</v>
      </c>
      <c r="I43" s="32">
        <f t="shared" si="15"/>
        <v>5314.4516129032254</v>
      </c>
      <c r="J43" t="s">
        <v>84</v>
      </c>
      <c r="K43" t="s">
        <v>97</v>
      </c>
      <c r="L43" s="29">
        <v>75000</v>
      </c>
      <c r="M43" s="29" t="str">
        <f t="shared" si="16"/>
        <v>Yes</v>
      </c>
      <c r="N43" t="str">
        <f t="shared" si="17"/>
        <v>HO99CIVWHI030</v>
      </c>
    </row>
    <row r="44" spans="1:14" x14ac:dyDescent="0.25">
      <c r="A44" t="s">
        <v>137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2">
        <v>44974.8</v>
      </c>
      <c r="I44" s="32">
        <f t="shared" si="15"/>
        <v>5291.1529411764714</v>
      </c>
      <c r="J44" t="s">
        <v>84</v>
      </c>
      <c r="K44" t="s">
        <v>77</v>
      </c>
      <c r="L44" s="29">
        <v>50000</v>
      </c>
      <c r="M44" s="29" t="str">
        <f t="shared" si="16"/>
        <v>Not Covered</v>
      </c>
      <c r="N44" t="str">
        <f t="shared" si="17"/>
        <v>FD06MTGWHI002</v>
      </c>
    </row>
    <row r="45" spans="1:14" x14ac:dyDescent="0.25">
      <c r="A45" t="s">
        <v>108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2">
        <v>69891.899999999994</v>
      </c>
      <c r="I45" s="32">
        <f t="shared" si="15"/>
        <v>5177.177777777777</v>
      </c>
      <c r="J45" t="s">
        <v>72</v>
      </c>
      <c r="K45" t="s">
        <v>86</v>
      </c>
      <c r="L45" s="29">
        <v>75000</v>
      </c>
      <c r="M45" s="29" t="str">
        <f t="shared" si="16"/>
        <v>Yes</v>
      </c>
      <c r="N45" t="str">
        <f t="shared" si="17"/>
        <v>HO01CIVBLU031</v>
      </c>
    </row>
    <row r="46" spans="1:14" x14ac:dyDescent="0.25">
      <c r="A46" t="s">
        <v>189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2">
        <v>28464.799999999999</v>
      </c>
      <c r="I46" s="32">
        <f t="shared" si="15"/>
        <v>5175.4181818181814</v>
      </c>
      <c r="J46" t="s">
        <v>84</v>
      </c>
      <c r="K46" t="s">
        <v>111</v>
      </c>
      <c r="L46" s="29">
        <v>100000</v>
      </c>
      <c r="M46" s="29" t="str">
        <f t="shared" si="16"/>
        <v>Yes</v>
      </c>
      <c r="N46" t="str">
        <f t="shared" si="17"/>
        <v>GM09CMRWHI014</v>
      </c>
    </row>
    <row r="47" spans="1:14" x14ac:dyDescent="0.25">
      <c r="A47" t="s">
        <v>115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32">
        <v>64467.4</v>
      </c>
      <c r="I47" s="32">
        <f t="shared" si="15"/>
        <v>5157.3919999999998</v>
      </c>
      <c r="J47" t="s">
        <v>82</v>
      </c>
      <c r="K47" t="s">
        <v>93</v>
      </c>
      <c r="L47" s="29">
        <v>100000</v>
      </c>
      <c r="M47" s="29" t="str">
        <f t="shared" si="16"/>
        <v>Yes</v>
      </c>
      <c r="N47" t="str">
        <f t="shared" si="17"/>
        <v>TY02CORRED025</v>
      </c>
    </row>
    <row r="48" spans="1:14" x14ac:dyDescent="0.25">
      <c r="A48" t="s">
        <v>90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2">
        <v>79420.600000000006</v>
      </c>
      <c r="I48" s="32">
        <f t="shared" si="15"/>
        <v>5123.9096774193549</v>
      </c>
      <c r="J48" t="s">
        <v>89</v>
      </c>
      <c r="K48" t="s">
        <v>88</v>
      </c>
      <c r="L48" s="29">
        <v>75000</v>
      </c>
      <c r="M48" s="29" t="str">
        <f t="shared" si="16"/>
        <v>Yes</v>
      </c>
      <c r="N48" t="str">
        <f t="shared" si="17"/>
        <v>CR99CARGRE045</v>
      </c>
    </row>
    <row r="49" spans="1:14" x14ac:dyDescent="0.25">
      <c r="A49" t="s">
        <v>187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2">
        <v>68658.899999999994</v>
      </c>
      <c r="I49" s="32">
        <f t="shared" si="15"/>
        <v>5085.844444444444</v>
      </c>
      <c r="J49" t="s">
        <v>75</v>
      </c>
      <c r="K49" t="s">
        <v>11</v>
      </c>
      <c r="L49" s="29">
        <v>100000</v>
      </c>
      <c r="M49" s="29" t="str">
        <f t="shared" si="16"/>
        <v>Yes</v>
      </c>
      <c r="N49" t="str">
        <f t="shared" si="17"/>
        <v>HO01ODYBLA040</v>
      </c>
    </row>
    <row r="50" spans="1:14" x14ac:dyDescent="0.25">
      <c r="A50" t="s">
        <v>122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2">
        <v>83162.7</v>
      </c>
      <c r="I50" s="32">
        <f t="shared" si="15"/>
        <v>5040.1636363636362</v>
      </c>
      <c r="J50" t="s">
        <v>75</v>
      </c>
      <c r="K50" t="s">
        <v>111</v>
      </c>
      <c r="L50" s="29">
        <v>100000</v>
      </c>
      <c r="M50" s="29" t="str">
        <f t="shared" si="16"/>
        <v>Yes</v>
      </c>
      <c r="N50" t="str">
        <f t="shared" si="17"/>
        <v>GM98SLVBLA018</v>
      </c>
    </row>
    <row r="51" spans="1:14" x14ac:dyDescent="0.25">
      <c r="A51" t="s">
        <v>83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2">
        <v>52699.4</v>
      </c>
      <c r="I51" s="32">
        <f t="shared" si="15"/>
        <v>5018.9904761904763</v>
      </c>
      <c r="J51" t="s">
        <v>82</v>
      </c>
      <c r="K51" t="s">
        <v>81</v>
      </c>
      <c r="L51" s="29">
        <v>75000</v>
      </c>
      <c r="M51" s="29" t="str">
        <f t="shared" si="16"/>
        <v>Yes</v>
      </c>
      <c r="N51" t="str">
        <f t="shared" si="17"/>
        <v>CR04CARRED048</v>
      </c>
    </row>
    <row r="52" spans="1:14" x14ac:dyDescent="0.25">
      <c r="A52" t="s">
        <v>107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2">
        <v>22573</v>
      </c>
      <c r="I52" s="32">
        <f t="shared" si="15"/>
        <v>5016.2222222222226</v>
      </c>
      <c r="J52" t="s">
        <v>72</v>
      </c>
      <c r="K52" t="s">
        <v>79</v>
      </c>
      <c r="L52" s="29">
        <v>75000</v>
      </c>
      <c r="M52" s="29" t="str">
        <f t="shared" si="16"/>
        <v>Yes</v>
      </c>
      <c r="N52" t="str">
        <f t="shared" si="17"/>
        <v>HO10CIVBLU032</v>
      </c>
    </row>
    <row r="53" spans="1:14" x14ac:dyDescent="0.25">
      <c r="A53" t="s">
        <v>138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2">
        <v>40326.800000000003</v>
      </c>
      <c r="I53" s="32">
        <f t="shared" si="15"/>
        <v>4744.3294117647065</v>
      </c>
      <c r="J53" t="s">
        <v>75</v>
      </c>
      <c r="K53" t="s">
        <v>11</v>
      </c>
      <c r="L53" s="29">
        <v>50000</v>
      </c>
      <c r="M53" s="29" t="str">
        <f t="shared" si="16"/>
        <v>Yes</v>
      </c>
      <c r="N53" t="str">
        <f t="shared" si="17"/>
        <v>FD06MTGBLA001</v>
      </c>
    </row>
    <row r="56" spans="1:14" x14ac:dyDescent="0.25">
      <c r="B56" t="s">
        <v>153</v>
      </c>
      <c r="C56" t="s">
        <v>158</v>
      </c>
      <c r="D56" t="s">
        <v>165</v>
      </c>
      <c r="E56" t="s">
        <v>176</v>
      </c>
    </row>
    <row r="57" spans="1:14" x14ac:dyDescent="0.25">
      <c r="B57" t="s">
        <v>157</v>
      </c>
      <c r="C57" t="s">
        <v>164</v>
      </c>
      <c r="D57" t="s">
        <v>170</v>
      </c>
      <c r="E57" t="s">
        <v>181</v>
      </c>
    </row>
    <row r="58" spans="1:14" x14ac:dyDescent="0.25">
      <c r="B58" t="s">
        <v>156</v>
      </c>
      <c r="C58" t="s">
        <v>163</v>
      </c>
      <c r="D58" t="s">
        <v>171</v>
      </c>
      <c r="E58" t="s">
        <v>182</v>
      </c>
    </row>
    <row r="59" spans="1:14" x14ac:dyDescent="0.25">
      <c r="B59" t="s">
        <v>155</v>
      </c>
      <c r="C59" t="s">
        <v>161</v>
      </c>
      <c r="D59" t="s">
        <v>168</v>
      </c>
      <c r="E59" t="s">
        <v>179</v>
      </c>
    </row>
    <row r="60" spans="1:14" x14ac:dyDescent="0.25">
      <c r="B60" t="s">
        <v>154</v>
      </c>
      <c r="C60" t="s">
        <v>159</v>
      </c>
      <c r="D60" t="s">
        <v>169</v>
      </c>
      <c r="E60" t="s">
        <v>180</v>
      </c>
    </row>
    <row r="61" spans="1:14" x14ac:dyDescent="0.25">
      <c r="B61" t="s">
        <v>162</v>
      </c>
      <c r="C61" t="s">
        <v>160</v>
      </c>
      <c r="D61" t="s">
        <v>166</v>
      </c>
      <c r="E61" t="s">
        <v>177</v>
      </c>
    </row>
    <row r="62" spans="1:14" x14ac:dyDescent="0.25">
      <c r="D62" t="s">
        <v>167</v>
      </c>
      <c r="E62" t="s">
        <v>178</v>
      </c>
    </row>
    <row r="63" spans="1:14" x14ac:dyDescent="0.25">
      <c r="D63" t="s">
        <v>172</v>
      </c>
      <c r="E63" t="s">
        <v>183</v>
      </c>
    </row>
    <row r="64" spans="1:14" x14ac:dyDescent="0.25">
      <c r="D64" t="s">
        <v>173</v>
      </c>
      <c r="E64" t="s">
        <v>184</v>
      </c>
    </row>
    <row r="65" spans="4:5" x14ac:dyDescent="0.25">
      <c r="D65" t="s">
        <v>174</v>
      </c>
      <c r="E65" t="s">
        <v>186</v>
      </c>
    </row>
    <row r="66" spans="4:5" x14ac:dyDescent="0.25">
      <c r="D66" t="s">
        <v>175</v>
      </c>
      <c r="E66" t="s">
        <v>185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J20" sqref="J20"/>
    </sheetView>
  </sheetViews>
  <sheetFormatPr defaultRowHeight="15" x14ac:dyDescent="0.25"/>
  <cols>
    <col min="2" max="2" width="16.140625" bestFit="1" customWidth="1"/>
    <col min="3" max="3" width="14.28515625" bestFit="1" customWidth="1"/>
    <col min="4" max="4" width="8.5703125" bestFit="1" customWidth="1"/>
    <col min="5" max="5" width="14.140625" bestFit="1" customWidth="1"/>
    <col min="6" max="6" width="20.140625" bestFit="1" customWidth="1"/>
    <col min="7" max="7" width="18.7109375" bestFit="1" customWidth="1"/>
  </cols>
  <sheetData>
    <row r="1" spans="1:14" ht="15.75" x14ac:dyDescent="0.25">
      <c r="A1" s="1"/>
      <c r="B1" s="1" t="s">
        <v>194</v>
      </c>
      <c r="C1" s="1" t="s">
        <v>195</v>
      </c>
      <c r="D1" s="1" t="s">
        <v>203</v>
      </c>
      <c r="E1" s="1" t="s">
        <v>196</v>
      </c>
      <c r="F1" s="1" t="s">
        <v>197</v>
      </c>
      <c r="G1" s="1" t="s">
        <v>198</v>
      </c>
      <c r="H1" s="1"/>
      <c r="I1" s="1"/>
      <c r="J1" s="1"/>
      <c r="K1" s="1"/>
      <c r="L1" s="1"/>
      <c r="M1" s="1"/>
      <c r="N1" s="1"/>
    </row>
    <row r="2" spans="1:14" ht="15.75" x14ac:dyDescent="0.25">
      <c r="A2" s="1" t="s">
        <v>199</v>
      </c>
      <c r="B2" s="37">
        <v>20000</v>
      </c>
      <c r="C2" s="20">
        <v>0.09</v>
      </c>
      <c r="D2" s="1">
        <v>12</v>
      </c>
      <c r="E2" s="38">
        <f>B2*C2</f>
        <v>1800</v>
      </c>
      <c r="F2" s="38">
        <f>B2+E2</f>
        <v>21800</v>
      </c>
      <c r="G2" s="38">
        <f>F2/D2</f>
        <v>1816.6666666666667</v>
      </c>
      <c r="H2" s="1"/>
      <c r="I2" s="1"/>
      <c r="J2" s="1"/>
      <c r="K2" s="1"/>
      <c r="L2" s="1"/>
      <c r="M2" s="1"/>
      <c r="N2" s="1"/>
    </row>
    <row r="3" spans="1:14" ht="15.75" x14ac:dyDescent="0.25">
      <c r="A3" s="1" t="s">
        <v>200</v>
      </c>
      <c r="B3" s="37">
        <v>20000</v>
      </c>
      <c r="C3" s="20">
        <v>0.08</v>
      </c>
      <c r="D3" s="1">
        <v>12</v>
      </c>
      <c r="E3" s="38">
        <f t="shared" ref="E3:E5" si="0">B3*C3</f>
        <v>1600</v>
      </c>
      <c r="F3" s="38">
        <f t="shared" ref="F3:F5" si="1">B3+E3</f>
        <v>21600</v>
      </c>
      <c r="G3" s="38">
        <f t="shared" ref="G3:G5" si="2">F3/D3</f>
        <v>1800</v>
      </c>
      <c r="H3" s="1"/>
      <c r="I3" s="1"/>
      <c r="J3" s="1"/>
      <c r="K3" s="1"/>
      <c r="L3" s="1"/>
      <c r="M3" s="1"/>
      <c r="N3" s="1"/>
    </row>
    <row r="4" spans="1:14" ht="15.75" x14ac:dyDescent="0.25">
      <c r="A4" s="1" t="s">
        <v>201</v>
      </c>
      <c r="B4" s="37">
        <v>20000</v>
      </c>
      <c r="C4" s="20">
        <v>7.0000000000000007E-2</v>
      </c>
      <c r="D4" s="1">
        <v>12</v>
      </c>
      <c r="E4" s="38">
        <f t="shared" si="0"/>
        <v>1400.0000000000002</v>
      </c>
      <c r="F4" s="38">
        <f t="shared" si="1"/>
        <v>21400</v>
      </c>
      <c r="G4" s="38">
        <f t="shared" si="2"/>
        <v>1783.3333333333333</v>
      </c>
      <c r="H4" s="1"/>
      <c r="I4" s="1"/>
      <c r="J4" s="1"/>
      <c r="K4" s="1"/>
      <c r="L4" s="1"/>
      <c r="M4" s="1"/>
      <c r="N4" s="1"/>
    </row>
    <row r="5" spans="1:14" ht="15.75" x14ac:dyDescent="0.25">
      <c r="A5" s="1" t="s">
        <v>202</v>
      </c>
      <c r="B5" s="37">
        <v>20000</v>
      </c>
      <c r="C5" s="20">
        <v>0.06</v>
      </c>
      <c r="D5" s="1">
        <v>12</v>
      </c>
      <c r="E5" s="38">
        <f t="shared" si="0"/>
        <v>1200</v>
      </c>
      <c r="F5" s="38">
        <f t="shared" si="1"/>
        <v>21200</v>
      </c>
      <c r="G5" s="38">
        <f t="shared" si="2"/>
        <v>1766.6666666666667</v>
      </c>
      <c r="H5" s="1"/>
      <c r="I5" s="1"/>
      <c r="J5" s="1"/>
      <c r="K5" s="1"/>
      <c r="L5" s="1"/>
      <c r="M5" s="1"/>
      <c r="N5" s="1"/>
    </row>
    <row r="6" spans="1:14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 Project</vt:lpstr>
      <vt:lpstr>Grade Book</vt:lpstr>
      <vt:lpstr>Career Decisions</vt:lpstr>
      <vt:lpstr>Sheet3</vt:lpstr>
      <vt:lpstr>Car Inventory</vt:lpstr>
      <vt:lpstr>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2023-09-20T15:40:38Z</cp:lastPrinted>
  <dcterms:created xsi:type="dcterms:W3CDTF">2023-09-20T11:48:29Z</dcterms:created>
  <dcterms:modified xsi:type="dcterms:W3CDTF">2023-09-23T08:01:18Z</dcterms:modified>
</cp:coreProperties>
</file>