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dashboard\"/>
    </mc:Choice>
  </mc:AlternateContent>
  <bookViews>
    <workbookView xWindow="0" yWindow="0" windowWidth="11670" windowHeight="6615" tabRatio="591"/>
  </bookViews>
  <sheets>
    <sheet name="Dashboard" sheetId="1" r:id="rId1"/>
    <sheet name="Processing" sheetId="4" r:id="rId2"/>
    <sheet name="Detail1" sheetId="6" state="hidden" r:id="rId3"/>
    <sheet name="Control" sheetId="3" r:id="rId4"/>
    <sheet name="Data" sheetId="2" r:id="rId5"/>
  </sheets>
  <definedNames>
    <definedName name="mydata">Data!$A$1:$O$98</definedName>
    <definedName name="Slicer_Label_Month">#N/A</definedName>
    <definedName name="Slicer_STYLE">#N/A</definedName>
    <definedName name="Slicer_Year">#N/A</definedName>
  </definedNames>
  <calcPr calcId="162913"/>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4" l="1"/>
  <c r="G37" i="4" l="1" a="1"/>
  <c r="G39" i="4" a="1"/>
  <c r="G41" i="4" a="1"/>
  <c r="G38" i="4" a="1"/>
  <c r="G40" i="4" a="1"/>
  <c r="F38" i="4"/>
  <c r="F40" i="4"/>
  <c r="F36" i="4"/>
  <c r="F39" i="4"/>
  <c r="F37" i="4"/>
  <c r="F41" i="4"/>
  <c r="I26" i="4" l="1" a="1"/>
  <c r="I26" i="4" s="1"/>
  <c r="G36" i="4" a="1"/>
  <c r="G39" i="4"/>
  <c r="G41" i="4"/>
  <c r="E15" i="4"/>
  <c r="E13" i="4"/>
  <c r="E16" i="4"/>
  <c r="E7" i="4"/>
  <c r="E11" i="4"/>
  <c r="G37" i="4"/>
  <c r="E9" i="4"/>
  <c r="E8" i="4"/>
  <c r="M27" i="4"/>
  <c r="E12" i="4"/>
  <c r="G40" i="4"/>
  <c r="O32" i="4"/>
  <c r="E10" i="4"/>
  <c r="M26" i="4"/>
  <c r="E14" i="4"/>
  <c r="E17" i="4"/>
  <c r="G38" i="4"/>
  <c r="F7" i="4" a="1"/>
  <c r="M28" i="4"/>
  <c r="F8" i="4"/>
  <c r="E18" i="4"/>
  <c r="M29" i="4"/>
  <c r="O28" i="4" l="1"/>
  <c r="N28" i="4" s="1"/>
  <c r="M30" i="4"/>
  <c r="O27" i="4"/>
  <c r="O29" i="4"/>
  <c r="O26" i="4"/>
  <c r="E41" i="4"/>
  <c r="E38" i="4"/>
  <c r="E40" i="4"/>
  <c r="E37" i="4"/>
  <c r="E39" i="4"/>
  <c r="P32" i="4"/>
  <c r="O33" i="4"/>
  <c r="I30" i="4"/>
  <c r="F7" i="4"/>
  <c r="F18" i="4" a="1"/>
  <c r="F16" i="4"/>
  <c r="G36" i="4"/>
  <c r="F17" i="4" a="1"/>
  <c r="F11" i="4"/>
  <c r="P28" i="4" l="1"/>
  <c r="P29" i="4"/>
  <c r="N29" i="4"/>
  <c r="N27" i="4"/>
  <c r="P27" i="4"/>
  <c r="N26" i="4"/>
  <c r="P26" i="4"/>
  <c r="E36" i="4"/>
  <c r="Q33" i="4"/>
  <c r="P33" i="4" a="1"/>
  <c r="P33" i="4" s="1"/>
  <c r="R33" i="4" s="1"/>
  <c r="G18" i="4"/>
  <c r="F18" i="4"/>
  <c r="F17" i="4"/>
  <c r="G17" i="4" l="1"/>
  <c r="M6" i="4"/>
  <c r="Q6" i="4" s="1"/>
  <c r="N6" i="4"/>
  <c r="O6" i="4"/>
  <c r="L6" i="4"/>
  <c r="B5" i="4"/>
  <c r="Q7" i="4" s="1" a="1"/>
  <c r="Q7" i="4" s="1"/>
  <c r="F9" i="4"/>
  <c r="F12" i="4"/>
  <c r="F15" i="4"/>
  <c r="F13" i="4"/>
  <c r="F10" i="4"/>
  <c r="F14" i="4"/>
  <c r="Q16" i="4" l="1" a="1"/>
  <c r="Q16" i="4" s="1"/>
  <c r="Q11" i="4" a="1"/>
  <c r="Q11" i="4" s="1"/>
  <c r="Q8" i="4" a="1"/>
  <c r="Q8" i="4" s="1"/>
  <c r="P18" i="4" a="1"/>
  <c r="P18" i="4" s="1"/>
  <c r="P14" i="4" a="1"/>
  <c r="P14" i="4" s="1"/>
  <c r="Q12" i="4" a="1"/>
  <c r="Q12" i="4" s="1"/>
  <c r="Q15" i="4" a="1"/>
  <c r="Q15" i="4" s="1"/>
  <c r="Q10" i="4" a="1"/>
  <c r="Q10" i="4" s="1"/>
  <c r="P8" i="4" a="1"/>
  <c r="P8" i="4" s="1"/>
  <c r="P17" i="4" a="1"/>
  <c r="P17" i="4" s="1"/>
  <c r="P13" i="4" a="1"/>
  <c r="P13" i="4" s="1"/>
  <c r="Q18" i="4" a="1"/>
  <c r="Q18" i="4" s="1"/>
  <c r="Q14" i="4" a="1"/>
  <c r="Q14" i="4" s="1"/>
  <c r="Q9" i="4" a="1"/>
  <c r="Q9" i="4" s="1"/>
  <c r="P16" i="4" a="1"/>
  <c r="P16" i="4" s="1"/>
  <c r="P12" i="4" a="1"/>
  <c r="P12" i="4" s="1"/>
  <c r="Q17" i="4" a="1"/>
  <c r="Q17" i="4" s="1"/>
  <c r="Q13" i="4" a="1"/>
  <c r="Q13" i="4" s="1"/>
  <c r="P9" i="4" a="1"/>
  <c r="P9" i="4" s="1"/>
  <c r="P7" i="4" a="1"/>
  <c r="P7" i="4" s="1"/>
  <c r="P15" i="4" a="1"/>
  <c r="P15" i="4" s="1"/>
  <c r="P11" i="4" a="1"/>
  <c r="P11" i="4" s="1"/>
  <c r="D10" i="4" a="1"/>
  <c r="D10" i="4" s="1"/>
  <c r="P10" i="4" a="1"/>
  <c r="P10" i="4" s="1"/>
  <c r="C12" i="4" a="1"/>
  <c r="C12" i="4" s="1"/>
  <c r="K10" i="4" a="1"/>
  <c r="K10" i="4" s="1"/>
  <c r="O10" i="4" s="1" a="1"/>
  <c r="O10" i="4" s="1"/>
  <c r="K12" i="4" a="1"/>
  <c r="K12" i="4" s="1"/>
  <c r="O12" i="4" s="1" a="1"/>
  <c r="O12" i="4" s="1"/>
  <c r="K14" i="4" a="1"/>
  <c r="K14" i="4" s="1"/>
  <c r="O14" i="4" s="1" a="1"/>
  <c r="O14" i="4" s="1"/>
  <c r="K16" i="4" a="1"/>
  <c r="K16" i="4" s="1"/>
  <c r="O16" i="4" s="1" a="1"/>
  <c r="O16" i="4" s="1"/>
  <c r="K9" i="4" a="1"/>
  <c r="K9" i="4" s="1"/>
  <c r="O9" i="4" s="1" a="1"/>
  <c r="O9" i="4" s="1"/>
  <c r="K11" i="4" a="1"/>
  <c r="K11" i="4" s="1"/>
  <c r="O11" i="4" s="1" a="1"/>
  <c r="O11" i="4" s="1"/>
  <c r="K15" i="4" a="1"/>
  <c r="K15" i="4" s="1"/>
  <c r="O15" i="4" s="1" a="1"/>
  <c r="O15" i="4" s="1"/>
  <c r="K8" i="4" a="1"/>
  <c r="K8" i="4" s="1"/>
  <c r="O8" i="4" s="1" a="1"/>
  <c r="O8" i="4" s="1"/>
  <c r="K13" i="4" a="1"/>
  <c r="K13" i="4" s="1"/>
  <c r="O13" i="4" s="1" a="1"/>
  <c r="O13" i="4" s="1"/>
  <c r="K17" i="4" a="1"/>
  <c r="K17" i="4" s="1"/>
  <c r="O17" i="4" s="1" a="1"/>
  <c r="O17" i="4" s="1"/>
  <c r="K18" i="4" a="1"/>
  <c r="K18" i="4" s="1"/>
  <c r="O18" i="4" s="1" a="1"/>
  <c r="O18" i="4" s="1"/>
  <c r="J18" i="4" a="1"/>
  <c r="J18" i="4" s="1"/>
  <c r="N18" i="4" s="1" a="1"/>
  <c r="N18" i="4" s="1"/>
  <c r="H18" i="4" a="1"/>
  <c r="H18" i="4" s="1"/>
  <c r="L18" i="4" s="1" a="1"/>
  <c r="L18" i="4" s="1"/>
  <c r="I17" i="4" a="1"/>
  <c r="I17" i="4" s="1"/>
  <c r="M17" i="4" s="1" a="1"/>
  <c r="M17" i="4" s="1"/>
  <c r="H17" i="4" a="1"/>
  <c r="H17" i="4" s="1"/>
  <c r="L17" i="4" s="1" a="1"/>
  <c r="L17" i="4" s="1"/>
  <c r="I18" i="4" a="1"/>
  <c r="I18" i="4" s="1"/>
  <c r="M18" i="4" s="1" a="1"/>
  <c r="M18" i="4" s="1"/>
  <c r="J17" i="4" a="1"/>
  <c r="J17" i="4" s="1"/>
  <c r="N17" i="4" s="1" a="1"/>
  <c r="N17" i="4" s="1"/>
  <c r="H16" i="4" a="1"/>
  <c r="H16" i="4" s="1"/>
  <c r="L16" i="4" s="1" a="1"/>
  <c r="L16" i="4" s="1"/>
  <c r="G14" i="4"/>
  <c r="G10" i="4"/>
  <c r="G7" i="4" a="1"/>
  <c r="G7" i="4" s="1"/>
  <c r="G15" i="4"/>
  <c r="G9" i="4"/>
  <c r="G16" i="4"/>
  <c r="G13" i="4"/>
  <c r="G8" i="4"/>
  <c r="G12" i="4"/>
  <c r="G11" i="4"/>
  <c r="H8" i="4" a="1"/>
  <c r="H8" i="4" s="1"/>
  <c r="L8" i="4" s="1"/>
  <c r="H9" i="4" a="1"/>
  <c r="H9" i="4" s="1"/>
  <c r="L9" i="4" s="1" a="1"/>
  <c r="L9" i="4" s="1"/>
  <c r="I9" i="4" a="1"/>
  <c r="I9" i="4" s="1"/>
  <c r="M9" i="4" s="1" a="1"/>
  <c r="M9" i="4" s="1"/>
  <c r="J11" i="4" a="1"/>
  <c r="J11" i="4" s="1"/>
  <c r="N11" i="4" s="1" a="1"/>
  <c r="N11" i="4" s="1"/>
  <c r="J12" i="4" a="1"/>
  <c r="J12" i="4" s="1"/>
  <c r="N12" i="4" s="1" a="1"/>
  <c r="N12" i="4" s="1"/>
  <c r="J13" i="4" a="1"/>
  <c r="J13" i="4" s="1"/>
  <c r="N13" i="4" s="1" a="1"/>
  <c r="N13" i="4" s="1"/>
  <c r="J14" i="4" a="1"/>
  <c r="J14" i="4" s="1"/>
  <c r="N14" i="4" s="1" a="1"/>
  <c r="N14" i="4" s="1"/>
  <c r="J16" i="4" a="1"/>
  <c r="J16" i="4" s="1"/>
  <c r="N16" i="4" s="1" a="1"/>
  <c r="N16" i="4" s="1"/>
  <c r="J7" i="4" a="1"/>
  <c r="J7" i="4" s="1"/>
  <c r="N7" i="4" s="1" a="1"/>
  <c r="N7" i="4" s="1"/>
  <c r="J10" i="4" a="1"/>
  <c r="J10" i="4" s="1"/>
  <c r="N10" i="4" s="1" a="1"/>
  <c r="N10" i="4" s="1"/>
  <c r="H11" i="4" a="1"/>
  <c r="H11" i="4" s="1"/>
  <c r="L11" i="4" s="1" a="1"/>
  <c r="L11" i="4" s="1"/>
  <c r="I11" i="4" a="1"/>
  <c r="I11" i="4" s="1"/>
  <c r="M11" i="4" s="1" a="1"/>
  <c r="M11" i="4" s="1"/>
  <c r="I12" i="4" a="1"/>
  <c r="I12" i="4" s="1"/>
  <c r="M12" i="4" s="1" a="1"/>
  <c r="M12" i="4" s="1"/>
  <c r="I13" i="4" a="1"/>
  <c r="I13" i="4" s="1"/>
  <c r="M13" i="4" s="1" a="1"/>
  <c r="M13" i="4" s="1"/>
  <c r="I14" i="4" a="1"/>
  <c r="I14" i="4" s="1"/>
  <c r="M14" i="4" s="1" a="1"/>
  <c r="M14" i="4" s="1"/>
  <c r="I15" i="4" a="1"/>
  <c r="I15" i="4" s="1"/>
  <c r="M15" i="4" s="1" a="1"/>
  <c r="M15" i="4" s="1"/>
  <c r="I16" i="4" a="1"/>
  <c r="I16" i="4" s="1"/>
  <c r="M16" i="4" s="1" a="1"/>
  <c r="M16" i="4" s="1"/>
  <c r="I7" i="4" a="1"/>
  <c r="I7" i="4" s="1"/>
  <c r="J9" i="4" a="1"/>
  <c r="J9" i="4" s="1"/>
  <c r="N9" i="4" s="1" a="1"/>
  <c r="N9" i="4" s="1"/>
  <c r="I10" i="4" a="1"/>
  <c r="I10" i="4" s="1"/>
  <c r="M10" i="4" s="1" a="1"/>
  <c r="M10" i="4" s="1"/>
  <c r="H12" i="4" a="1"/>
  <c r="H12" i="4" s="1"/>
  <c r="L12" i="4" s="1" a="1"/>
  <c r="L12" i="4" s="1"/>
  <c r="H13" i="4" a="1"/>
  <c r="H13" i="4" s="1"/>
  <c r="L13" i="4" s="1" a="1"/>
  <c r="L13" i="4" s="1"/>
  <c r="H14" i="4" a="1"/>
  <c r="H14" i="4" s="1"/>
  <c r="L14" i="4" s="1" a="1"/>
  <c r="L14" i="4" s="1"/>
  <c r="H15" i="4" a="1"/>
  <c r="H15" i="4" s="1"/>
  <c r="L15" i="4" s="1" a="1"/>
  <c r="L15" i="4" s="1"/>
  <c r="C7" i="4" a="1"/>
  <c r="C7" i="4" s="1"/>
  <c r="H7" i="4" a="1"/>
  <c r="H7" i="4" s="1"/>
  <c r="L7" i="4" s="1"/>
  <c r="J8" i="4" a="1"/>
  <c r="J8" i="4" s="1"/>
  <c r="N8" i="4" s="1" a="1"/>
  <c r="N8" i="4" s="1"/>
  <c r="H10" i="4" a="1"/>
  <c r="H10" i="4" s="1"/>
  <c r="L10" i="4" s="1" a="1"/>
  <c r="L10" i="4" s="1"/>
  <c r="I8" i="4" a="1"/>
  <c r="I8" i="4" s="1"/>
  <c r="M8" i="4" s="1" a="1"/>
  <c r="M8" i="4" s="1"/>
  <c r="K7" i="4" a="1"/>
  <c r="K7" i="4" s="1"/>
  <c r="O7" i="4" s="1" a="1"/>
  <c r="O7" i="4" s="1"/>
  <c r="J15" i="4" a="1"/>
  <c r="J15" i="4" s="1"/>
  <c r="N15" i="4" s="1" a="1"/>
  <c r="N15" i="4" s="1"/>
  <c r="D14" i="4" a="1"/>
  <c r="D14" i="4" s="1"/>
  <c r="C15" i="4" a="1"/>
  <c r="C15" i="4" s="1"/>
  <c r="D18" i="4" a="1"/>
  <c r="D18" i="4" s="1"/>
  <c r="C17" i="4" a="1"/>
  <c r="C17" i="4" s="1"/>
  <c r="D12" i="4" a="1"/>
  <c r="D12" i="4" s="1"/>
  <c r="D16" i="4" a="1"/>
  <c r="D16" i="4" s="1"/>
  <c r="D9" i="4" a="1"/>
  <c r="D9" i="4" s="1"/>
  <c r="C16" i="4" a="1"/>
  <c r="C16" i="4" s="1"/>
  <c r="D11" i="4" a="1"/>
  <c r="D11" i="4" s="1"/>
  <c r="D15" i="4" a="1"/>
  <c r="D15" i="4" s="1"/>
  <c r="D19" i="4" a="1"/>
  <c r="D19" i="4" s="1"/>
  <c r="C14" i="4" a="1"/>
  <c r="C14" i="4" s="1"/>
  <c r="C18" i="4" a="1"/>
  <c r="C18" i="4" s="1"/>
  <c r="D13" i="4" a="1"/>
  <c r="D13" i="4" s="1"/>
  <c r="D17" i="4" a="1"/>
  <c r="D17" i="4" s="1"/>
  <c r="C13" i="4" a="1"/>
  <c r="C13" i="4" s="1"/>
  <c r="C9" i="4" a="1"/>
  <c r="C9" i="4" s="1"/>
  <c r="C8" i="4" a="1"/>
  <c r="C8" i="4" s="1"/>
  <c r="C11" i="4" a="1"/>
  <c r="C11" i="4" s="1"/>
  <c r="C10" i="4" a="1"/>
  <c r="C10" i="4" s="1"/>
  <c r="D8" i="4" a="1"/>
  <c r="D8" i="4" s="1"/>
  <c r="Q19" i="4" l="1"/>
  <c r="L19" i="4"/>
  <c r="M7" i="4" a="1"/>
  <c r="M7" i="4" s="1"/>
  <c r="M19" i="4" s="1"/>
  <c r="N19" i="4"/>
  <c r="E21" i="4"/>
  <c r="C19" i="4"/>
  <c r="E20" i="4" s="1"/>
  <c r="F20" i="4" s="1"/>
  <c r="F19" i="4" l="1"/>
  <c r="O19" i="4"/>
  <c r="O5" i="4" l="1"/>
  <c r="H31" i="4" s="1"/>
  <c r="I31" i="4" l="1"/>
  <c r="H30" i="4"/>
  <c r="H29" i="4"/>
  <c r="I29" i="4" s="1"/>
  <c r="H28" i="4"/>
  <c r="G25" i="4" l="1" a="1"/>
  <c r="G25" i="4" s="1"/>
  <c r="I27" i="4" a="1"/>
  <c r="I27" i="4" s="1"/>
  <c r="I28" i="4"/>
  <c r="I32" i="4"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<sst xmlns="http://schemas.openxmlformats.org/spreadsheetml/2006/main" count="234" uniqueCount="92">
  <si>
    <t>Sales by category</t>
  </si>
  <si>
    <t>Remains in warehouses</t>
  </si>
  <si>
    <t>Year</t>
  </si>
  <si>
    <t>Month</t>
  </si>
  <si>
    <t>Label Month</t>
  </si>
  <si>
    <t>Cash Flow</t>
  </si>
  <si>
    <t>Business Plan</t>
  </si>
  <si>
    <t>Vanguard S</t>
  </si>
  <si>
    <t>High tech S</t>
  </si>
  <si>
    <t>Pop Art S</t>
  </si>
  <si>
    <t>Loft S</t>
  </si>
  <si>
    <t>Vanguard W</t>
  </si>
  <si>
    <t>High tech W</t>
  </si>
  <si>
    <t>Pop Art W</t>
  </si>
  <si>
    <t>Loft W</t>
  </si>
  <si>
    <t>Production Power</t>
  </si>
  <si>
    <t>Lost working time</t>
  </si>
  <si>
    <t>JAN</t>
  </si>
  <si>
    <t>FEB</t>
  </si>
  <si>
    <t>MAR</t>
  </si>
  <si>
    <t>APR</t>
  </si>
  <si>
    <t>MAY</t>
  </si>
  <si>
    <t>JUN</t>
  </si>
  <si>
    <t>JUL</t>
  </si>
  <si>
    <t>AUG</t>
  </si>
  <si>
    <t>SEP</t>
  </si>
  <si>
    <t>OCT</t>
  </si>
  <si>
    <t>NOV</t>
  </si>
  <si>
    <t>DEC</t>
  </si>
  <si>
    <t>Row Labels</t>
  </si>
  <si>
    <t>Grand Total</t>
  </si>
  <si>
    <t>Sum of Cash Flow</t>
  </si>
  <si>
    <t>Sum of Business Plan</t>
  </si>
  <si>
    <t>Label X</t>
  </si>
  <si>
    <t>Layer 2 CF</t>
  </si>
  <si>
    <t>Layer 2 BP</t>
  </si>
  <si>
    <t>Markers</t>
  </si>
  <si>
    <t>CELLS BY CATEGORY</t>
  </si>
  <si>
    <t>STYLE</t>
  </si>
  <si>
    <t>NO</t>
  </si>
  <si>
    <t>SELECT:</t>
  </si>
  <si>
    <t>Sum of NO</t>
  </si>
  <si>
    <t>SL</t>
  </si>
  <si>
    <t>Details for Sum of NO - STYLE: Vanguard W</t>
  </si>
  <si>
    <t>Distribution By Category</t>
  </si>
  <si>
    <t>Sum of Vanguard W</t>
  </si>
  <si>
    <t>Sum of Pop Art W</t>
  </si>
  <si>
    <t>Sum of High tech W</t>
  </si>
  <si>
    <t>Sum of Loft W</t>
  </si>
  <si>
    <t>Energy</t>
  </si>
  <si>
    <t>Materials</t>
  </si>
  <si>
    <t>Workshop E1</t>
  </si>
  <si>
    <t>Workshop E2</t>
  </si>
  <si>
    <t>Workshop E3</t>
  </si>
  <si>
    <t>Workshop E4</t>
  </si>
  <si>
    <t>Workshop E5</t>
  </si>
  <si>
    <t>Workshop E6</t>
  </si>
  <si>
    <t>Workshop M1</t>
  </si>
  <si>
    <t>Workshop M2</t>
  </si>
  <si>
    <t>Workshop M3</t>
  </si>
  <si>
    <t>Workshop M4</t>
  </si>
  <si>
    <t>Workshop M5</t>
  </si>
  <si>
    <t>Workshop M6</t>
  </si>
  <si>
    <t>Resources Distribution</t>
  </si>
  <si>
    <t>Workshop1</t>
  </si>
  <si>
    <t>Workshop2</t>
  </si>
  <si>
    <t>Workshop3</t>
  </si>
  <si>
    <t>Workshop4</t>
  </si>
  <si>
    <t>Workshop5</t>
  </si>
  <si>
    <t>Workshop6</t>
  </si>
  <si>
    <t>Sum of Lost working time</t>
  </si>
  <si>
    <t xml:space="preserve"> </t>
  </si>
  <si>
    <t xml:space="preserve">  </t>
  </si>
  <si>
    <t xml:space="preserve">      </t>
  </si>
  <si>
    <t>X</t>
  </si>
  <si>
    <t>Y</t>
  </si>
  <si>
    <t>Average of Production Power</t>
  </si>
  <si>
    <t>Average of Workshop M2</t>
  </si>
  <si>
    <t>Average of Workshop M1</t>
  </si>
  <si>
    <t>Average of Workshop E1</t>
  </si>
  <si>
    <t>Average of Workshop E2</t>
  </si>
  <si>
    <t>Average of Workshop E3</t>
  </si>
  <si>
    <t>Average of Workshop E5</t>
  </si>
  <si>
    <t>Average of Workshop E6</t>
  </si>
  <si>
    <t>Average of Workshop M3</t>
  </si>
  <si>
    <t>Average of Workshop M6</t>
  </si>
  <si>
    <t>Average of Workshop M5</t>
  </si>
  <si>
    <t>Average of Workshop M4</t>
  </si>
  <si>
    <t>Average of Workshop E4</t>
  </si>
  <si>
    <t>indent</t>
  </si>
  <si>
    <t>Remain in  warehouses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</si>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</sst>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PKR]\ * #,##0_);_([$PKR]\ * \(#,##0\);_([$PKR]\ * &quot;-&quot;_);_(@_)"/>
    <numFmt numFmtId="165" formatCode="[$PKR]\ #,##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charset val="204"/>
      <scheme val="minor"/>
    </font>
    <font>
      <sz val="11"/>
      <color rgb="FF000000"/>
      <name val="Calibri"/>
      <family val="2"/>
      <scheme val="minor"/>
    </font>
  </fonts>
  <fills count="4">
    <fill>
      <patternFill patternType="none"/>
    </fill>
    <fill>
      <patternFill patternType="gray125"/>
    </fill>
    <fill>
      <patternFill patternType="solid">
        <fgColor rgb="FF031617"/>
        <bgColor indexed="64"/>
      </patternFill>
    </fill>
    <fill>
      <patternFill patternType="solid">
        <fgColor theme="0" tint="-0.34998626667073579"/>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6">
    <xf numFmtId="0" fontId="0" fillId="0" borderId="0" xfId="0"/>
    <xf numFmtId="0" fontId="0" fillId="2" borderId="0" xfId="0" applyFill="1"/>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xf numFmtId="9" fontId="0" fillId="0" borderId="0" xfId="0" applyNumberFormat="1"/>
    <xf numFmtId="9" fontId="0" fillId="0" borderId="0" xfId="2" applyFont="1"/>
    <xf numFmtId="164" fontId="0" fillId="3" borderId="2" xfId="1" applyNumberFormat="1" applyFont="1" applyFill="1" applyBorder="1" applyAlignment="1">
      <alignment horizontal="center"/>
    </xf>
    <xf numFmtId="164" fontId="2" fillId="0" borderId="0" xfId="1" applyNumberFormat="1" applyFont="1" applyAlignment="1">
      <alignment horizontal="center"/>
    </xf>
    <xf numFmtId="164" fontId="0" fillId="0" borderId="0" xfId="1" applyNumberFormat="1" applyFont="1" applyAlignment="1">
      <alignment horizontal="center"/>
    </xf>
    <xf numFmtId="164" fontId="0" fillId="0" borderId="0" xfId="1" applyNumberFormat="1" applyFont="1"/>
    <xf numFmtId="0" fontId="2" fillId="0" borderId="0" xfId="1" applyNumberFormat="1" applyFont="1" applyAlignment="1">
      <alignment horizontal="center"/>
    </xf>
    <xf numFmtId="0" fontId="2" fillId="0" borderId="0" xfId="0" applyFont="1"/>
    <xf numFmtId="0" fontId="4" fillId="0" borderId="0" xfId="0" applyFont="1" applyAlignment="1">
      <alignment horizontal="center"/>
    </xf>
    <xf numFmtId="1" fontId="0" fillId="0" borderId="0" xfId="0" pivotButton="1" applyNumberFormat="1"/>
    <xf numFmtId="1" fontId="0" fillId="0" borderId="0" xfId="0" applyNumberFormat="1"/>
    <xf numFmtId="1" fontId="0" fillId="0" borderId="0" xfId="0" applyNumberFormat="1" applyAlignment="1">
      <alignment horizontal="left"/>
    </xf>
    <xf numFmtId="0" fontId="0" fillId="0" borderId="0" xfId="0" pivotButton="1"/>
    <xf numFmtId="0" fontId="0" fillId="0" borderId="0" xfId="0" applyAlignment="1">
      <alignment horizontal="left"/>
    </xf>
    <xf numFmtId="0" fontId="0" fillId="0" borderId="0" xfId="3" applyNumberFormat="1" applyFont="1"/>
    <xf numFmtId="0" fontId="0" fillId="0" borderId="0" xfId="0" applyAlignment="1">
      <alignment horizontal="center" wrapText="1"/>
    </xf>
    <xf numFmtId="0" fontId="3" fillId="0" borderId="0" xfId="0" applyFont="1" applyAlignment="1">
      <alignment horizontal="center"/>
    </xf>
    <xf numFmtId="0" fontId="2" fillId="0" borderId="0" xfId="0" applyFont="1" applyAlignment="1">
      <alignment wrapText="1"/>
    </xf>
    <xf numFmtId="9" fontId="2" fillId="0" borderId="0" xfId="2" applyFont="1"/>
    <xf numFmtId="0" fontId="0" fillId="0" borderId="5" xfId="0" applyBorder="1"/>
    <xf numFmtId="0" fontId="2" fillId="0" borderId="5" xfId="0" applyFont="1" applyBorder="1"/>
    <xf numFmtId="0" fontId="0" fillId="0" borderId="5" xfId="0" applyBorder="1" applyAlignment="1">
      <alignment horizontal="right"/>
    </xf>
    <xf numFmtId="9" fontId="0" fillId="0" borderId="5" xfId="2" applyFont="1" applyBorder="1" applyAlignment="1">
      <alignment horizontal="left"/>
    </xf>
    <xf numFmtId="0" fontId="2" fillId="0" borderId="5" xfId="0" applyFont="1" applyBorder="1" applyAlignment="1">
      <alignment horizontal="right"/>
    </xf>
    <xf numFmtId="9" fontId="0" fillId="0" borderId="5" xfId="2" applyFont="1" applyBorder="1"/>
    <xf numFmtId="0" fontId="0" fillId="0" borderId="5" xfId="0" applyBorder="1" applyAlignment="1">
      <alignment horizontal="center"/>
    </xf>
    <xf numFmtId="0" fontId="0" fillId="0" borderId="0" xfId="0" applyBorder="1"/>
    <xf numFmtId="0" fontId="0" fillId="0" borderId="0" xfId="0" applyNumberFormat="1"/>
    <xf numFmtId="164" fontId="0" fillId="0" borderId="0" xfId="0" applyNumberFormat="1" applyAlignment="1">
      <alignment horizontal="center"/>
    </xf>
    <xf numFmtId="164" fontId="0" fillId="0" borderId="0" xfId="0" applyNumberFormat="1"/>
    <xf numFmtId="9" fontId="0" fillId="0" borderId="5" xfId="0" applyNumberFormat="1" applyBorder="1"/>
    <xf numFmtId="0" fontId="2" fillId="0" borderId="5" xfId="0" applyFont="1" applyBorder="1" applyAlignment="1">
      <alignment horizontal="center"/>
    </xf>
    <xf numFmtId="10" fontId="0" fillId="0" borderId="5" xfId="0" applyNumberFormat="1" applyBorder="1"/>
    <xf numFmtId="0" fontId="3" fillId="3"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0" borderId="0" xfId="0" applyFont="1" applyAlignment="1">
      <alignment horizontal="center"/>
    </xf>
  </cellXfs>
  <cellStyles count="4">
    <cellStyle name="Comma" xfId="3" builtinId="3"/>
    <cellStyle name="Currency" xfId="1" builtinId="4"/>
    <cellStyle name="Normal" xfId="0" builtinId="0"/>
    <cellStyle name="Percent" xfId="2" builtinId="5"/>
  </cellStyles>
  <dxfs count="27">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35" formatCode="_(* #,##0.00_);_(* \(#,##0.00\);_(* &quot;-&quot;??_);_(@_)"/>
    </dxf>
    <dxf>
      <numFmt numFmtId="35" formatCode="_(* #,##0.00_);_(* \(#,##0.00\);_(* &quot;-&quot;??_);_(@_)"/>
    </dxf>
    <dxf>
      <numFmt numFmtId="13" formatCode="0%"/>
    </dxf>
    <dxf>
      <numFmt numFmtId="2" formatCode="0.00"/>
    </dxf>
    <dxf>
      <numFmt numFmtId="13" formatCode="0%"/>
    </dxf>
    <dxf>
      <numFmt numFmtId="13" formatCode="0%"/>
    </dxf>
    <dxf>
      <numFmt numFmtId="2" formatCode="0.00"/>
    </dxf>
    <dxf>
      <numFmt numFmtId="1" formatCode="0"/>
    </dxf>
    <dxf>
      <numFmt numFmtId="1" formatCode="0"/>
    </dxf>
    <dxf>
      <numFmt numFmtId="1" formatCode="0"/>
    </dxf>
    <dxf>
      <numFmt numFmtId="1" formatCode="0"/>
    </dxf>
    <dxf>
      <numFmt numFmtId="1" formatCode="0"/>
    </dxf>
    <dxf>
      <numFmt numFmtId="1" formatCode="0"/>
    </dxf>
    <dxf>
      <font>
        <b/>
        <color theme="1"/>
      </font>
      <border>
        <bottom style="thin">
          <color theme="4"/>
        </bottom>
        <vertical/>
        <horizontal/>
      </border>
    </dxf>
    <dxf>
      <font>
        <color theme="1" tint="4.9989318521683403E-2"/>
      </font>
      <fill>
        <patternFill>
          <bgColor rgb="FF1C1E1C"/>
        </patternFill>
      </fill>
      <border diagonalUp="0" diagonalDown="0">
        <left style="thin">
          <color auto="1"/>
        </left>
        <right style="thin">
          <color auto="1"/>
        </right>
        <top style="thin">
          <color auto="1"/>
        </top>
        <bottom style="thin">
          <color auto="1"/>
        </bottom>
        <vertical/>
        <horizontal/>
      </border>
    </dxf>
    <dxf>
      <font>
        <b/>
        <color theme="1"/>
      </font>
      <border>
        <bottom style="thin">
          <color theme="4"/>
        </bottom>
        <vertical/>
        <horizontal/>
      </border>
    </dxf>
    <dxf>
      <font>
        <sz val="7"/>
        <color theme="1"/>
      </font>
      <fill>
        <patternFill>
          <bgColor theme="1" tint="4.9989318521683403E-2"/>
        </patternFill>
      </fill>
      <border diagonalUp="0" diagonalDown="0">
        <left/>
        <right/>
        <top/>
        <bottom/>
        <vertical/>
        <horizontal/>
      </border>
    </dxf>
  </dxfs>
  <tableStyles count="3" defaultTableStyle="TableStyleMedium2" defaultPivotStyle="PivotStyleLight16">
    <tableStyle name="Slicer Style 1" pivot="0" table="0" count="0"/>
    <tableStyle name="SlicerStyleLight1 2" pivot="0" table="0" count="10">
      <tableStyleElement type="wholeTable" dxfId="26"/>
      <tableStyleElement type="headerRow" dxfId="25"/>
    </tableStyle>
    <tableStyle name="SlicerStyleLight1 3" pivot="0" table="0" count="10">
      <tableStyleElement type="wholeTable" dxfId="24"/>
      <tableStyleElement type="headerRow" dxfId="23"/>
    </tableStyle>
  </tableStyles>
  <colors>
    <mruColors>
      <color rgb="FF0D0D0D"/>
      <color rgb="FF171414"/>
      <color rgb="FF0F110F"/>
      <color rgb="FF00FEF0"/>
      <color rgb="FFF60ADA"/>
      <color rgb="FF29BFC7"/>
      <color rgb="FF459FAB"/>
      <color rgb="FFA41CA4"/>
      <color rgb="FFD608BD"/>
      <color rgb="FF13B917"/>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4.9989318521683403E-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355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B0F0"/>
          </font>
          <fill>
            <patternFill patternType="solid">
              <fgColor rgb="FFFFFFFF"/>
              <bgColor rgb="FF1C1E1C"/>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9"/>
            <color theme="0"/>
          </font>
          <fill>
            <patternFill patternType="solid">
              <fgColor theme="4" tint="0.59999389629810485"/>
              <bgColor rgb="FF00293E"/>
            </patternFill>
          </fill>
          <border>
            <left style="thin">
              <color theme="1" tint="0.14996795556505021"/>
            </left>
            <right style="thin">
              <color theme="1" tint="0.14996795556505021"/>
            </right>
            <top style="thin">
              <color theme="1" tint="0.14996795556505021"/>
            </top>
            <bottom style="thin">
              <color theme="1" tint="0.14996795556505021"/>
            </bottom>
            <vertical/>
            <horizontal/>
          </border>
        </dxf>
        <dxf>
          <font>
            <color theme="1" tint="4.9989318521683403E-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7"/>
            <color theme="1" tint="0.34998626667073579"/>
          </font>
          <fill>
            <patternFill patternType="solid">
              <fgColor rgb="FFFFFFFF"/>
              <bgColor rgb="FF171414"/>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image" Target="../media/image2.png"/></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89105173565391"/>
          <c:y val="8.962488384604099E-2"/>
          <c:w val="0.85904865203107894"/>
          <c:h val="0.81905678456859554"/>
        </c:manualLayout>
      </c:layout>
      <c:lineChart>
        <c:grouping val="standard"/>
        <c:varyColors val="0"/>
        <c:ser>
          <c:idx val="0"/>
          <c:order val="0"/>
          <c:tx>
            <c:strRef>
              <c:f>Processing!$C$6</c:f>
              <c:strCache>
                <c:ptCount val="1"/>
                <c:pt idx="0">
                  <c:v>Cash Flow</c:v>
                </c:pt>
              </c:strCache>
            </c:strRef>
          </c:tx>
          <c:spPr>
            <a:ln w="19050" cap="rnd">
              <a:solidFill>
                <a:srgbClr val="00B0F0"/>
              </a:solidFill>
              <a:round/>
            </a:ln>
            <a:effectLst/>
          </c:spPr>
          <c:marker>
            <c:symbol val="none"/>
          </c:marker>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Processing!$C$7:$C$18</c:f>
              <c:numCache>
                <c:formatCode>General</c:formatCode>
                <c:ptCount val="12"/>
                <c:pt idx="0">
                  <c:v>93800</c:v>
                </c:pt>
                <c:pt idx="1">
                  <c:v>93520</c:v>
                </c:pt>
                <c:pt idx="2">
                  <c:v>91280</c:v>
                </c:pt>
                <c:pt idx="3">
                  <c:v>91280</c:v>
                </c:pt>
                <c:pt idx="4">
                  <c:v>102760</c:v>
                </c:pt>
                <c:pt idx="5">
                  <c:v>92400</c:v>
                </c:pt>
                <c:pt idx="6">
                  <c:v>94360</c:v>
                </c:pt>
                <c:pt idx="7">
                  <c:v>101640</c:v>
                </c:pt>
                <c:pt idx="8">
                  <c:v>97720</c:v>
                </c:pt>
                <c:pt idx="9">
                  <c:v>105280</c:v>
                </c:pt>
                <c:pt idx="10">
                  <c:v>108360</c:v>
                </c:pt>
                <c:pt idx="11">
                  <c:v>105560</c:v>
                </c:pt>
              </c:numCache>
            </c:numRef>
          </c:val>
          <c:smooth val="1"/>
          <c:extLst>
            <c:ext xmlns:c16="http://schemas.microsoft.com/office/drawing/2014/chart" uri="{C3380CC4-5D6E-409C-BE32-E72D297353CC}">
              <c16:uniqueId val="{00000000-C06F-4CAE-A2A5-D8FF3B2985A9}"/>
            </c:ext>
          </c:extLst>
        </c:ser>
        <c:ser>
          <c:idx val="1"/>
          <c:order val="1"/>
          <c:tx>
            <c:strRef>
              <c:f>Processing!$D$7</c:f>
              <c:strCache>
                <c:ptCount val="1"/>
                <c:pt idx="0">
                  <c:v>Business Plan</c:v>
                </c:pt>
              </c:strCache>
            </c:strRef>
          </c:tx>
          <c:spPr>
            <a:ln w="19050" cap="rnd">
              <a:solidFill>
                <a:schemeClr val="bg2">
                  <a:lumMod val="25000"/>
                </a:schemeClr>
              </a:solidFill>
              <a:round/>
            </a:ln>
            <a:effectLst/>
          </c:spPr>
          <c:marker>
            <c:symbol val="none"/>
          </c:marker>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Processing!$D$8:$D$19</c:f>
              <c:numCache>
                <c:formatCode>General</c:formatCode>
                <c:ptCount val="12"/>
                <c:pt idx="0">
                  <c:v>61880</c:v>
                </c:pt>
                <c:pt idx="1">
                  <c:v>59640</c:v>
                </c:pt>
                <c:pt idx="2">
                  <c:v>59080</c:v>
                </c:pt>
                <c:pt idx="3">
                  <c:v>69160</c:v>
                </c:pt>
                <c:pt idx="4">
                  <c:v>66360</c:v>
                </c:pt>
                <c:pt idx="5">
                  <c:v>59360</c:v>
                </c:pt>
                <c:pt idx="6">
                  <c:v>61040</c:v>
                </c:pt>
                <c:pt idx="7">
                  <c:v>66920</c:v>
                </c:pt>
                <c:pt idx="8">
                  <c:v>65240</c:v>
                </c:pt>
                <c:pt idx="9">
                  <c:v>59360</c:v>
                </c:pt>
                <c:pt idx="10">
                  <c:v>67200</c:v>
                </c:pt>
                <c:pt idx="11" formatCode="_([$PKR]\ * #,##0_);_([$PKR]\ * \(#,##0\);_([$PKR]\ * &quot;-&quot;_);_(@_)">
                  <c:v>59920</c:v>
                </c:pt>
              </c:numCache>
            </c:numRef>
          </c:val>
          <c:smooth val="0"/>
          <c:extLst>
            <c:ext xmlns:c16="http://schemas.microsoft.com/office/drawing/2014/chart" uri="{C3380CC4-5D6E-409C-BE32-E72D297353CC}">
              <c16:uniqueId val="{00000001-C06F-4CAE-A2A5-D8FF3B2985A9}"/>
            </c:ext>
          </c:extLst>
        </c:ser>
        <c:ser>
          <c:idx val="2"/>
          <c:order val="2"/>
          <c:tx>
            <c:strRef>
              <c:f>Processing!$E$6</c:f>
              <c:strCache>
                <c:ptCount val="1"/>
                <c:pt idx="0">
                  <c:v>Layer 2 CF</c:v>
                </c:pt>
              </c:strCache>
            </c:strRef>
          </c:tx>
          <c:spPr>
            <a:ln w="19050" cap="rnd">
              <a:solidFill>
                <a:schemeClr val="tx2">
                  <a:lumMod val="50000"/>
                </a:schemeClr>
              </a:solidFill>
              <a:round/>
            </a:ln>
            <a:effectLst/>
          </c:spPr>
          <c:marker>
            <c:symbol val="none"/>
          </c:marker>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Processing!$E$7:$E$18</c:f>
              <c:numCache>
                <c:formatCode>General</c:formatCode>
                <c:ptCount val="12"/>
                <c:pt idx="0">
                  <c:v>687960</c:v>
                </c:pt>
                <c:pt idx="1">
                  <c:v>738360</c:v>
                </c:pt>
                <c:pt idx="2">
                  <c:v>818160</c:v>
                </c:pt>
                <c:pt idx="3">
                  <c:v>820960</c:v>
                </c:pt>
                <c:pt idx="4">
                  <c:v>832720</c:v>
                </c:pt>
                <c:pt idx="5">
                  <c:v>710640</c:v>
                </c:pt>
                <c:pt idx="6">
                  <c:v>749560</c:v>
                </c:pt>
                <c:pt idx="7">
                  <c:v>786520</c:v>
                </c:pt>
                <c:pt idx="8">
                  <c:v>777280</c:v>
                </c:pt>
                <c:pt idx="9">
                  <c:v>727720</c:v>
                </c:pt>
                <c:pt idx="10">
                  <c:v>806960</c:v>
                </c:pt>
                <c:pt idx="11">
                  <c:v>802760</c:v>
                </c:pt>
              </c:numCache>
            </c:numRef>
          </c:val>
          <c:smooth val="0"/>
          <c:extLst>
            <c:ext xmlns:c16="http://schemas.microsoft.com/office/drawing/2014/chart" uri="{C3380CC4-5D6E-409C-BE32-E72D297353CC}">
              <c16:uniqueId val="{00000002-C06F-4CAE-A2A5-D8FF3B2985A9}"/>
            </c:ext>
          </c:extLst>
        </c:ser>
        <c:ser>
          <c:idx val="3"/>
          <c:order val="3"/>
          <c:tx>
            <c:strRef>
              <c:f>Processing!$F$6</c:f>
              <c:strCache>
                <c:ptCount val="1"/>
                <c:pt idx="0">
                  <c:v>Layer 2 BP</c:v>
                </c:pt>
              </c:strCache>
            </c:strRef>
          </c:tx>
          <c:spPr>
            <a:ln w="22225" cap="rnd">
              <a:solidFill>
                <a:srgbClr val="F60ADA"/>
              </a:solidFill>
              <a:round/>
            </a:ln>
            <a:effectLst/>
          </c:spPr>
          <c:marker>
            <c:symbol val="none"/>
          </c:marker>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Processing!$F$7:$F$18</c:f>
              <c:numCache>
                <c:formatCode>General</c:formatCode>
                <c:ptCount val="12"/>
                <c:pt idx="0">
                  <c:v>575120</c:v>
                </c:pt>
                <c:pt idx="1">
                  <c:v>512120</c:v>
                </c:pt>
                <c:pt idx="2">
                  <c:v>477400</c:v>
                </c:pt>
                <c:pt idx="3">
                  <c:v>551040</c:v>
                </c:pt>
                <c:pt idx="4">
                  <c:v>539280</c:v>
                </c:pt>
                <c:pt idx="5">
                  <c:v>538440</c:v>
                </c:pt>
                <c:pt idx="6">
                  <c:v>576520</c:v>
                </c:pt>
                <c:pt idx="7">
                  <c:v>581000</c:v>
                </c:pt>
                <c:pt idx="8">
                  <c:v>549360</c:v>
                </c:pt>
                <c:pt idx="9">
                  <c:v>476280</c:v>
                </c:pt>
                <c:pt idx="10">
                  <c:v>518280</c:v>
                </c:pt>
                <c:pt idx="11">
                  <c:v>556080</c:v>
                </c:pt>
              </c:numCache>
            </c:numRef>
          </c:val>
          <c:smooth val="1"/>
          <c:extLst>
            <c:ext xmlns:c16="http://schemas.microsoft.com/office/drawing/2014/chart" uri="{C3380CC4-5D6E-409C-BE32-E72D297353CC}">
              <c16:uniqueId val="{00000003-C06F-4CAE-A2A5-D8FF3B2985A9}"/>
            </c:ext>
          </c:extLst>
        </c:ser>
        <c:dLbls>
          <c:showLegendKey val="0"/>
          <c:showVal val="0"/>
          <c:showCatName val="0"/>
          <c:showSerName val="0"/>
          <c:showPercent val="0"/>
          <c:showBubbleSize val="0"/>
        </c:dLbls>
        <c:marker val="1"/>
        <c:smooth val="0"/>
        <c:axId val="1256009583"/>
        <c:axId val="1256010831"/>
      </c:lineChart>
      <c:scatterChart>
        <c:scatterStyle val="lineMarker"/>
        <c:varyColors val="0"/>
        <c:ser>
          <c:idx val="5"/>
          <c:order val="4"/>
          <c:tx>
            <c:v>Markers top </c:v>
          </c:tx>
          <c:spPr>
            <a:ln w="25400" cap="rnd">
              <a:noFill/>
              <a:round/>
            </a:ln>
            <a:effectLst/>
          </c:spPr>
          <c:marker>
            <c:symbol val="circle"/>
            <c:size val="6"/>
            <c:spPr>
              <a:solidFill>
                <a:schemeClr val="tx2">
                  <a:lumMod val="75000"/>
                </a:schemeClr>
              </a:solidFill>
              <a:ln w="9525">
                <a:solidFill>
                  <a:schemeClr val="bg1"/>
                </a:solidFill>
              </a:ln>
              <a:effectLst/>
            </c:spPr>
          </c:marker>
          <c:errBars>
            <c:errDir val="y"/>
            <c:errBarType val="both"/>
            <c:errValType val="cust"/>
            <c:noEndCap val="0"/>
            <c:plus>
              <c:numLit>
                <c:formatCode>General</c:formatCode>
                <c:ptCount val="1"/>
                <c:pt idx="0">
                  <c:v>1</c:v>
                </c:pt>
              </c:numLit>
            </c:plus>
            <c:minus>
              <c:numRef>
                <c:f>Processing!$E$7:$E$18</c:f>
                <c:numCache>
                  <c:formatCode>General</c:formatCode>
                  <c:ptCount val="12"/>
                  <c:pt idx="0">
                    <c:v>687960</c:v>
                  </c:pt>
                  <c:pt idx="1">
                    <c:v>738360</c:v>
                  </c:pt>
                  <c:pt idx="2">
                    <c:v>818160</c:v>
                  </c:pt>
                  <c:pt idx="3">
                    <c:v>820960</c:v>
                  </c:pt>
                  <c:pt idx="4">
                    <c:v>832720</c:v>
                  </c:pt>
                  <c:pt idx="5">
                    <c:v>710640</c:v>
                  </c:pt>
                  <c:pt idx="6">
                    <c:v>749560</c:v>
                  </c:pt>
                  <c:pt idx="7">
                    <c:v>786520</c:v>
                  </c:pt>
                  <c:pt idx="8">
                    <c:v>777280</c:v>
                  </c:pt>
                  <c:pt idx="9">
                    <c:v>727720</c:v>
                  </c:pt>
                  <c:pt idx="10">
                    <c:v>806960</c:v>
                  </c:pt>
                  <c:pt idx="11">
                    <c:v>802760</c:v>
                  </c:pt>
                </c:numCache>
              </c:numRef>
            </c:minus>
            <c:spPr>
              <a:noFill/>
              <a:ln w="3175" cap="flat" cmpd="sng" algn="ctr">
                <a:solidFill>
                  <a:srgbClr val="00B0F0">
                    <a:alpha val="24000"/>
                  </a:srgbClr>
                </a:solidFill>
                <a:round/>
              </a:ln>
              <a:effectLst/>
            </c:spPr>
          </c:errBars>
          <c:yVal>
            <c:numRef>
              <c:f>Processing!$E$7:$E$18</c:f>
              <c:numCache>
                <c:formatCode>General</c:formatCode>
                <c:ptCount val="12"/>
                <c:pt idx="0">
                  <c:v>687960</c:v>
                </c:pt>
                <c:pt idx="1">
                  <c:v>738360</c:v>
                </c:pt>
                <c:pt idx="2">
                  <c:v>818160</c:v>
                </c:pt>
                <c:pt idx="3">
                  <c:v>820960</c:v>
                </c:pt>
                <c:pt idx="4">
                  <c:v>832720</c:v>
                </c:pt>
                <c:pt idx="5">
                  <c:v>710640</c:v>
                </c:pt>
                <c:pt idx="6">
                  <c:v>749560</c:v>
                </c:pt>
                <c:pt idx="7">
                  <c:v>786520</c:v>
                </c:pt>
                <c:pt idx="8">
                  <c:v>777280</c:v>
                </c:pt>
                <c:pt idx="9">
                  <c:v>727720</c:v>
                </c:pt>
                <c:pt idx="10">
                  <c:v>806960</c:v>
                </c:pt>
                <c:pt idx="11">
                  <c:v>802760</c:v>
                </c:pt>
              </c:numCache>
            </c:numRef>
          </c:yVal>
          <c:smooth val="0"/>
          <c:extLst>
            <c:ext xmlns:c16="http://schemas.microsoft.com/office/drawing/2014/chart" uri="{C3380CC4-5D6E-409C-BE32-E72D297353CC}">
              <c16:uniqueId val="{00000004-C06F-4CAE-A2A5-D8FF3B2985A9}"/>
            </c:ext>
          </c:extLst>
        </c:ser>
        <c:ser>
          <c:idx val="4"/>
          <c:order val="5"/>
          <c:tx>
            <c:strRef>
              <c:f>Processing!$G$6</c:f>
              <c:strCache>
                <c:ptCount val="1"/>
                <c:pt idx="0">
                  <c:v>Markers</c:v>
                </c:pt>
              </c:strCache>
            </c:strRef>
          </c:tx>
          <c:spPr>
            <a:ln w="25400" cap="rnd">
              <a:noFill/>
              <a:round/>
            </a:ln>
            <a:effectLst/>
          </c:spPr>
          <c:marker>
            <c:symbol val="circle"/>
            <c:size val="6"/>
            <c:spPr>
              <a:solidFill>
                <a:schemeClr val="tx2">
                  <a:lumMod val="75000"/>
                </a:schemeClr>
              </a:solidFill>
              <a:ln w="9525">
                <a:solidFill>
                  <a:schemeClr val="bg1"/>
                </a:solidFill>
              </a:ln>
              <a:effectLst/>
            </c:spPr>
          </c:marker>
          <c:yVal>
            <c:numRef>
              <c:f>Processing!$G$7:$G$20</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C06F-4CAE-A2A5-D8FF3B2985A9}"/>
            </c:ext>
          </c:extLst>
        </c:ser>
        <c:dLbls>
          <c:showLegendKey val="0"/>
          <c:showVal val="0"/>
          <c:showCatName val="0"/>
          <c:showSerName val="0"/>
          <c:showPercent val="0"/>
          <c:showBubbleSize val="0"/>
        </c:dLbls>
        <c:axId val="1256009583"/>
        <c:axId val="1256010831"/>
      </c:scatterChart>
      <c:catAx>
        <c:axId val="12560095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010831"/>
        <c:crosses val="autoZero"/>
        <c:auto val="1"/>
        <c:lblAlgn val="ctr"/>
        <c:lblOffset val="100"/>
        <c:noMultiLvlLbl val="0"/>
      </c:catAx>
      <c:valAx>
        <c:axId val="1256010831"/>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009583"/>
        <c:crosses val="autoZero"/>
        <c:crossBetween val="between"/>
      </c:valAx>
      <c:spPr>
        <a:noFill/>
        <a:ln>
          <a:noFill/>
        </a:ln>
        <a:effectLst/>
      </c:spPr>
    </c:plotArea>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2000">
                <a:solidFill>
                  <a:schemeClr val="bg1"/>
                </a:solidFill>
                <a:latin typeface="+mn-lt"/>
                <a:ea typeface="+mn-ea"/>
                <a:cs typeface="+mn-cs"/>
              </a:rPr>
              <a:t>SALCES</a:t>
            </a:r>
            <a:r>
              <a:rPr lang="en-US" sz="2000" baseline="0">
                <a:solidFill>
                  <a:schemeClr val="bg1"/>
                </a:solidFill>
                <a:latin typeface="+mn-lt"/>
                <a:ea typeface="+mn-ea"/>
                <a:cs typeface="+mn-cs"/>
              </a:rPr>
              <a:t> BY </a:t>
            </a:r>
            <a:r>
              <a:rPr lang="en-US" sz="2400" baseline="0">
                <a:solidFill>
                  <a:schemeClr val="bg1"/>
                </a:solidFill>
                <a:latin typeface="+mn-lt"/>
                <a:ea typeface="+mn-ea"/>
                <a:cs typeface="+mn-cs"/>
              </a:rPr>
              <a:t>CATEGORY</a:t>
            </a:r>
            <a:endParaRPr lang="en-US" sz="2400">
              <a:solidFill>
                <a:schemeClr val="bg1"/>
              </a:solidFill>
            </a:endParaRPr>
          </a:p>
        </c:rich>
      </c:tx>
      <c:layout>
        <c:manualLayout>
          <c:xMode val="edge"/>
          <c:yMode val="edge"/>
          <c:x val="1.8446614173228352E-2"/>
          <c:y val="4.3010767254514352E-2"/>
        </c:manualLayout>
      </c:layout>
      <c:overlay val="0"/>
      <c:spPr>
        <a:solidFill>
          <a:schemeClr val="tx1">
            <a:lumMod val="95000"/>
            <a:lumOff val="5000"/>
          </a:schemeClr>
        </a:solidFill>
        <a:ln w="12700" cap="flat" cmpd="sng" algn="ctr">
          <a:no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9.689262940493093E-2"/>
          <c:y val="0.23420446505950895"/>
          <c:w val="0.86486351706036746"/>
          <c:h val="0.54380322251385238"/>
        </c:manualLayout>
      </c:layout>
      <c:lineChart>
        <c:grouping val="standard"/>
        <c:varyColors val="0"/>
        <c:ser>
          <c:idx val="0"/>
          <c:order val="0"/>
          <c:tx>
            <c:strRef>
              <c:f>Processing!$H$6</c:f>
              <c:strCache>
                <c:ptCount val="1"/>
                <c:pt idx="0">
                  <c:v>Vanguard S</c:v>
                </c:pt>
              </c:strCache>
            </c:strRef>
          </c:tx>
          <c:spPr>
            <a:ln w="19050" cap="rnd">
              <a:solidFill>
                <a:schemeClr val="tx2">
                  <a:lumMod val="75000"/>
                </a:schemeClr>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Processing!$H$7:$H$18</c:f>
              <c:numCache>
                <c:formatCode>General</c:formatCode>
                <c:ptCount val="12"/>
                <c:pt idx="0">
                  <c:v>10642</c:v>
                </c:pt>
                <c:pt idx="1">
                  <c:v>11360</c:v>
                </c:pt>
                <c:pt idx="2">
                  <c:v>10566</c:v>
                </c:pt>
                <c:pt idx="3">
                  <c:v>9475</c:v>
                </c:pt>
                <c:pt idx="4">
                  <c:v>9867</c:v>
                </c:pt>
                <c:pt idx="5">
                  <c:v>10060</c:v>
                </c:pt>
                <c:pt idx="6">
                  <c:v>10469</c:v>
                </c:pt>
                <c:pt idx="7">
                  <c:v>11421</c:v>
                </c:pt>
                <c:pt idx="8">
                  <c:v>10616</c:v>
                </c:pt>
                <c:pt idx="9">
                  <c:v>11405</c:v>
                </c:pt>
                <c:pt idx="10">
                  <c:v>11493</c:v>
                </c:pt>
                <c:pt idx="11">
                  <c:v>9682</c:v>
                </c:pt>
              </c:numCache>
            </c:numRef>
          </c:val>
          <c:smooth val="1"/>
          <c:extLst>
            <c:ext xmlns:c16="http://schemas.microsoft.com/office/drawing/2014/chart" uri="{C3380CC4-5D6E-409C-BE32-E72D297353CC}">
              <c16:uniqueId val="{00000000-929B-434C-AAC6-08607BD59286}"/>
            </c:ext>
          </c:extLst>
        </c:ser>
        <c:ser>
          <c:idx val="1"/>
          <c:order val="1"/>
          <c:tx>
            <c:strRef>
              <c:f>Processing!$I$6</c:f>
              <c:strCache>
                <c:ptCount val="1"/>
                <c:pt idx="0">
                  <c:v>High tech S</c:v>
                </c:pt>
              </c:strCache>
            </c:strRef>
          </c:tx>
          <c:spPr>
            <a:ln w="19050" cap="rnd">
              <a:solidFill>
                <a:schemeClr val="tx2">
                  <a:lumMod val="75000"/>
                </a:schemeClr>
              </a:solidFill>
              <a:round/>
            </a:ln>
            <a:effectLst/>
          </c:spPr>
          <c:marker>
            <c:symbol val="none"/>
          </c:marker>
          <c:dPt>
            <c:idx val="3"/>
            <c:marker>
              <c:symbol val="none"/>
            </c:marker>
            <c:bubble3D val="0"/>
            <c:extLst>
              <c:ext xmlns:c16="http://schemas.microsoft.com/office/drawing/2014/chart" uri="{C3380CC4-5D6E-409C-BE32-E72D297353CC}">
                <c16:uniqueId val="{00000001-929B-434C-AAC6-08607BD59286}"/>
              </c:ext>
            </c:extLst>
          </c:dPt>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Processing!$I$7:$I$18</c:f>
              <c:numCache>
                <c:formatCode>General</c:formatCode>
                <c:ptCount val="12"/>
                <c:pt idx="0">
                  <c:v>9723</c:v>
                </c:pt>
                <c:pt idx="1">
                  <c:v>9826</c:v>
                </c:pt>
                <c:pt idx="2">
                  <c:v>9574</c:v>
                </c:pt>
                <c:pt idx="3">
                  <c:v>9916</c:v>
                </c:pt>
                <c:pt idx="4">
                  <c:v>9539</c:v>
                </c:pt>
                <c:pt idx="5">
                  <c:v>10163</c:v>
                </c:pt>
                <c:pt idx="6">
                  <c:v>10497</c:v>
                </c:pt>
                <c:pt idx="7">
                  <c:v>8774</c:v>
                </c:pt>
                <c:pt idx="8">
                  <c:v>10054</c:v>
                </c:pt>
                <c:pt idx="9">
                  <c:v>9991</c:v>
                </c:pt>
                <c:pt idx="10">
                  <c:v>9396</c:v>
                </c:pt>
                <c:pt idx="11">
                  <c:v>8905</c:v>
                </c:pt>
              </c:numCache>
            </c:numRef>
          </c:val>
          <c:smooth val="1"/>
          <c:extLst>
            <c:ext xmlns:c16="http://schemas.microsoft.com/office/drawing/2014/chart" uri="{C3380CC4-5D6E-409C-BE32-E72D297353CC}">
              <c16:uniqueId val="{00000002-929B-434C-AAC6-08607BD59286}"/>
            </c:ext>
          </c:extLst>
        </c:ser>
        <c:ser>
          <c:idx val="2"/>
          <c:order val="2"/>
          <c:tx>
            <c:strRef>
              <c:f>Processing!$J$6</c:f>
              <c:strCache>
                <c:ptCount val="1"/>
                <c:pt idx="0">
                  <c:v>Pop Art S</c:v>
                </c:pt>
              </c:strCache>
            </c:strRef>
          </c:tx>
          <c:spPr>
            <a:ln w="19050" cap="rnd">
              <a:solidFill>
                <a:schemeClr val="bg2">
                  <a:lumMod val="25000"/>
                </a:schemeClr>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Processing!$J$7:$J$18</c:f>
              <c:numCache>
                <c:formatCode>General</c:formatCode>
                <c:ptCount val="12"/>
                <c:pt idx="0">
                  <c:v>7804</c:v>
                </c:pt>
                <c:pt idx="1">
                  <c:v>7580</c:v>
                </c:pt>
                <c:pt idx="2">
                  <c:v>8058</c:v>
                </c:pt>
                <c:pt idx="3">
                  <c:v>8065</c:v>
                </c:pt>
                <c:pt idx="4">
                  <c:v>7164</c:v>
                </c:pt>
                <c:pt idx="5">
                  <c:v>8425</c:v>
                </c:pt>
                <c:pt idx="6">
                  <c:v>7133</c:v>
                </c:pt>
                <c:pt idx="7">
                  <c:v>7702</c:v>
                </c:pt>
                <c:pt idx="8">
                  <c:v>7154</c:v>
                </c:pt>
                <c:pt idx="9">
                  <c:v>7321</c:v>
                </c:pt>
                <c:pt idx="10">
                  <c:v>8416</c:v>
                </c:pt>
                <c:pt idx="11">
                  <c:v>7160</c:v>
                </c:pt>
              </c:numCache>
            </c:numRef>
          </c:val>
          <c:smooth val="1"/>
          <c:extLst>
            <c:ext xmlns:c16="http://schemas.microsoft.com/office/drawing/2014/chart" uri="{C3380CC4-5D6E-409C-BE32-E72D297353CC}">
              <c16:uniqueId val="{00000003-929B-434C-AAC6-08607BD59286}"/>
            </c:ext>
          </c:extLst>
        </c:ser>
        <c:ser>
          <c:idx val="3"/>
          <c:order val="3"/>
          <c:tx>
            <c:strRef>
              <c:f>Processing!$K$6</c:f>
              <c:strCache>
                <c:ptCount val="1"/>
                <c:pt idx="0">
                  <c:v>Loft S</c:v>
                </c:pt>
              </c:strCache>
            </c:strRef>
          </c:tx>
          <c:spPr>
            <a:ln w="19050" cap="rnd">
              <a:solidFill>
                <a:schemeClr val="bg2">
                  <a:lumMod val="25000"/>
                </a:schemeClr>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Processing!$K$7:$K$18</c:f>
              <c:numCache>
                <c:formatCode>General</c:formatCode>
                <c:ptCount val="12"/>
                <c:pt idx="0">
                  <c:v>5557</c:v>
                </c:pt>
                <c:pt idx="1">
                  <c:v>5644</c:v>
                </c:pt>
                <c:pt idx="2">
                  <c:v>5875</c:v>
                </c:pt>
                <c:pt idx="3">
                  <c:v>5638</c:v>
                </c:pt>
                <c:pt idx="4">
                  <c:v>5789</c:v>
                </c:pt>
                <c:pt idx="5">
                  <c:v>5229</c:v>
                </c:pt>
                <c:pt idx="6">
                  <c:v>6095</c:v>
                </c:pt>
                <c:pt idx="7">
                  <c:v>5858</c:v>
                </c:pt>
                <c:pt idx="8">
                  <c:v>5621</c:v>
                </c:pt>
                <c:pt idx="9">
                  <c:v>5684</c:v>
                </c:pt>
                <c:pt idx="10">
                  <c:v>5446</c:v>
                </c:pt>
                <c:pt idx="11">
                  <c:v>5262</c:v>
                </c:pt>
              </c:numCache>
            </c:numRef>
          </c:val>
          <c:smooth val="1"/>
          <c:extLst>
            <c:ext xmlns:c16="http://schemas.microsoft.com/office/drawing/2014/chart" uri="{C3380CC4-5D6E-409C-BE32-E72D297353CC}">
              <c16:uniqueId val="{00000004-929B-434C-AAC6-08607BD59286}"/>
            </c:ext>
          </c:extLst>
        </c:ser>
        <c:ser>
          <c:idx val="4"/>
          <c:order val="4"/>
          <c:tx>
            <c:strRef>
              <c:f>Processing!$L$6</c:f>
              <c:strCache>
                <c:ptCount val="1"/>
                <c:pt idx="0">
                  <c:v>LAYER 2V</c:v>
                </c:pt>
              </c:strCache>
            </c:strRef>
          </c:tx>
          <c:spPr>
            <a:ln w="19050" cap="rnd">
              <a:solidFill>
                <a:srgbClr val="7030A0"/>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Processing!$L$7:$L$18</c:f>
              <c:numCache>
                <c:formatCode>General</c:formatCode>
                <c:ptCount val="12"/>
                <c:pt idx="0">
                  <c:v>10642</c:v>
                </c:pt>
                <c:pt idx="1">
                  <c:v>11360</c:v>
                </c:pt>
                <c:pt idx="2">
                  <c:v>10566</c:v>
                </c:pt>
                <c:pt idx="3">
                  <c:v>9475</c:v>
                </c:pt>
                <c:pt idx="4">
                  <c:v>9867</c:v>
                </c:pt>
                <c:pt idx="5">
                  <c:v>10060</c:v>
                </c:pt>
                <c:pt idx="6">
                  <c:v>10469</c:v>
                </c:pt>
                <c:pt idx="7">
                  <c:v>11421</c:v>
                </c:pt>
                <c:pt idx="8">
                  <c:v>10616</c:v>
                </c:pt>
                <c:pt idx="9">
                  <c:v>11405</c:v>
                </c:pt>
                <c:pt idx="10">
                  <c:v>11493</c:v>
                </c:pt>
                <c:pt idx="11">
                  <c:v>9682</c:v>
                </c:pt>
              </c:numCache>
            </c:numRef>
          </c:val>
          <c:smooth val="1"/>
          <c:extLst>
            <c:ext xmlns:c16="http://schemas.microsoft.com/office/drawing/2014/chart" uri="{C3380CC4-5D6E-409C-BE32-E72D297353CC}">
              <c16:uniqueId val="{00000005-929B-434C-AAC6-08607BD59286}"/>
            </c:ext>
          </c:extLst>
        </c:ser>
        <c:ser>
          <c:idx val="5"/>
          <c:order val="5"/>
          <c:tx>
            <c:strRef>
              <c:f>Processing!$M$6</c:f>
              <c:strCache>
                <c:ptCount val="1"/>
                <c:pt idx="0">
                  <c:v>LAYER 2H</c:v>
                </c:pt>
              </c:strCache>
            </c:strRef>
          </c:tx>
          <c:spPr>
            <a:ln w="19050" cap="rnd">
              <a:solidFill>
                <a:srgbClr val="F60ADA"/>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Processing!$M$7:$M$18</c:f>
              <c:numCache>
                <c:formatCode>General</c:formatCode>
                <c:ptCount val="12"/>
                <c:pt idx="0">
                  <c:v>9723</c:v>
                </c:pt>
                <c:pt idx="1">
                  <c:v>9826</c:v>
                </c:pt>
                <c:pt idx="2">
                  <c:v>9574</c:v>
                </c:pt>
                <c:pt idx="3">
                  <c:v>9916</c:v>
                </c:pt>
                <c:pt idx="4">
                  <c:v>9539</c:v>
                </c:pt>
                <c:pt idx="5">
                  <c:v>10163</c:v>
                </c:pt>
                <c:pt idx="6">
                  <c:v>10497</c:v>
                </c:pt>
                <c:pt idx="7">
                  <c:v>8774</c:v>
                </c:pt>
                <c:pt idx="8">
                  <c:v>10054</c:v>
                </c:pt>
                <c:pt idx="9">
                  <c:v>9991</c:v>
                </c:pt>
                <c:pt idx="10">
                  <c:v>9396</c:v>
                </c:pt>
                <c:pt idx="11">
                  <c:v>8905</c:v>
                </c:pt>
              </c:numCache>
            </c:numRef>
          </c:val>
          <c:smooth val="1"/>
          <c:extLst>
            <c:ext xmlns:c16="http://schemas.microsoft.com/office/drawing/2014/chart" uri="{C3380CC4-5D6E-409C-BE32-E72D297353CC}">
              <c16:uniqueId val="{00000006-929B-434C-AAC6-08607BD59286}"/>
            </c:ext>
          </c:extLst>
        </c:ser>
        <c:ser>
          <c:idx val="6"/>
          <c:order val="6"/>
          <c:tx>
            <c:strRef>
              <c:f>Processing!$N$6</c:f>
              <c:strCache>
                <c:ptCount val="1"/>
                <c:pt idx="0">
                  <c:v>LAYER 2P</c:v>
                </c:pt>
              </c:strCache>
            </c:strRef>
          </c:tx>
          <c:spPr>
            <a:ln w="19050" cap="rnd">
              <a:solidFill>
                <a:srgbClr val="0070C0"/>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Processing!$N$7:$N$18</c:f>
              <c:numCache>
                <c:formatCode>General</c:formatCode>
                <c:ptCount val="12"/>
                <c:pt idx="0">
                  <c:v>7804</c:v>
                </c:pt>
                <c:pt idx="1">
                  <c:v>7580</c:v>
                </c:pt>
                <c:pt idx="2">
                  <c:v>8058</c:v>
                </c:pt>
                <c:pt idx="3">
                  <c:v>8065</c:v>
                </c:pt>
                <c:pt idx="4">
                  <c:v>7164</c:v>
                </c:pt>
                <c:pt idx="5">
                  <c:v>8425</c:v>
                </c:pt>
                <c:pt idx="6">
                  <c:v>7133</c:v>
                </c:pt>
                <c:pt idx="7">
                  <c:v>7702</c:v>
                </c:pt>
                <c:pt idx="8">
                  <c:v>7154</c:v>
                </c:pt>
                <c:pt idx="9">
                  <c:v>7321</c:v>
                </c:pt>
                <c:pt idx="10">
                  <c:v>8416</c:v>
                </c:pt>
                <c:pt idx="11">
                  <c:v>7160</c:v>
                </c:pt>
              </c:numCache>
            </c:numRef>
          </c:val>
          <c:smooth val="1"/>
          <c:extLst>
            <c:ext xmlns:c16="http://schemas.microsoft.com/office/drawing/2014/chart" uri="{C3380CC4-5D6E-409C-BE32-E72D297353CC}">
              <c16:uniqueId val="{00000007-929B-434C-AAC6-08607BD59286}"/>
            </c:ext>
          </c:extLst>
        </c:ser>
        <c:ser>
          <c:idx val="7"/>
          <c:order val="7"/>
          <c:tx>
            <c:strRef>
              <c:f>Processing!$O$6</c:f>
              <c:strCache>
                <c:ptCount val="1"/>
                <c:pt idx="0">
                  <c:v>LAYER 2L</c:v>
                </c:pt>
              </c:strCache>
            </c:strRef>
          </c:tx>
          <c:spPr>
            <a:ln w="19050" cap="rnd">
              <a:solidFill>
                <a:srgbClr val="97E4FF"/>
              </a:solidFill>
              <a:round/>
            </a:ln>
            <a:effectLst/>
          </c:spPr>
          <c:marker>
            <c:symbol val="none"/>
          </c:marker>
          <c:cat>
            <c:strRef>
              <c:f>Processing!$B$7:$B$17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Processing!$O$7:$O$18</c:f>
              <c:numCache>
                <c:formatCode>General</c:formatCode>
                <c:ptCount val="12"/>
                <c:pt idx="0">
                  <c:v>5557</c:v>
                </c:pt>
                <c:pt idx="1">
                  <c:v>5644</c:v>
                </c:pt>
                <c:pt idx="2">
                  <c:v>5875</c:v>
                </c:pt>
                <c:pt idx="3">
                  <c:v>5638</c:v>
                </c:pt>
                <c:pt idx="4">
                  <c:v>5789</c:v>
                </c:pt>
                <c:pt idx="5">
                  <c:v>5229</c:v>
                </c:pt>
                <c:pt idx="6">
                  <c:v>6095</c:v>
                </c:pt>
                <c:pt idx="7">
                  <c:v>5858</c:v>
                </c:pt>
                <c:pt idx="8">
                  <c:v>5621</c:v>
                </c:pt>
                <c:pt idx="9">
                  <c:v>5684</c:v>
                </c:pt>
                <c:pt idx="10">
                  <c:v>5446</c:v>
                </c:pt>
                <c:pt idx="11">
                  <c:v>5262</c:v>
                </c:pt>
              </c:numCache>
            </c:numRef>
          </c:val>
          <c:smooth val="1"/>
          <c:extLst>
            <c:ext xmlns:c16="http://schemas.microsoft.com/office/drawing/2014/chart" uri="{C3380CC4-5D6E-409C-BE32-E72D297353CC}">
              <c16:uniqueId val="{00000008-929B-434C-AAC6-08607BD59286}"/>
            </c:ext>
          </c:extLst>
        </c:ser>
        <c:dLbls>
          <c:showLegendKey val="0"/>
          <c:showVal val="0"/>
          <c:showCatName val="0"/>
          <c:showSerName val="0"/>
          <c:showPercent val="0"/>
          <c:showBubbleSize val="0"/>
        </c:dLbls>
        <c:smooth val="0"/>
        <c:axId val="947303232"/>
        <c:axId val="947293152"/>
      </c:lineChart>
      <c:catAx>
        <c:axId val="947303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293152"/>
        <c:crosses val="autoZero"/>
        <c:auto val="1"/>
        <c:lblAlgn val="ctr"/>
        <c:lblOffset val="100"/>
        <c:noMultiLvlLbl val="0"/>
      </c:catAx>
      <c:valAx>
        <c:axId val="9472931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3032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873202465675945"/>
          <c:y val="0.18157526878554028"/>
          <c:w val="0.49774105512048761"/>
          <c:h val="0.479531021181481"/>
        </c:manualLayout>
      </c:layout>
      <c:doughnutChart>
        <c:varyColors val="1"/>
        <c:ser>
          <c:idx val="0"/>
          <c:order val="0"/>
          <c:spPr>
            <a:ln>
              <a:noFill/>
            </a:ln>
          </c:spPr>
          <c:dPt>
            <c:idx val="0"/>
            <c:bubble3D val="0"/>
            <c:spPr>
              <a:solidFill>
                <a:srgbClr val="A41CA4"/>
              </a:solidFill>
              <a:ln w="19050">
                <a:noFill/>
              </a:ln>
              <a:effectLst/>
            </c:spPr>
            <c:extLst>
              <c:ext xmlns:c16="http://schemas.microsoft.com/office/drawing/2014/chart" uri="{C3380CC4-5D6E-409C-BE32-E72D297353CC}">
                <c16:uniqueId val="{00000001-3BA8-4DC7-A9C5-517559A98B29}"/>
              </c:ext>
            </c:extLst>
          </c:dPt>
          <c:dPt>
            <c:idx val="1"/>
            <c:bubble3D val="0"/>
            <c:spPr>
              <a:solidFill>
                <a:srgbClr val="F60ADA"/>
              </a:solidFill>
              <a:ln w="19050">
                <a:noFill/>
              </a:ln>
              <a:effectLst/>
            </c:spPr>
            <c:extLst>
              <c:ext xmlns:c16="http://schemas.microsoft.com/office/drawing/2014/chart" uri="{C3380CC4-5D6E-409C-BE32-E72D297353CC}">
                <c16:uniqueId val="{00000003-3BA8-4DC7-A9C5-517559A98B29}"/>
              </c:ext>
            </c:extLst>
          </c:dPt>
          <c:dPt>
            <c:idx val="2"/>
            <c:bubble3D val="0"/>
            <c:spPr>
              <a:solidFill>
                <a:schemeClr val="accent1">
                  <a:lumMod val="75000"/>
                </a:schemeClr>
              </a:solidFill>
              <a:ln w="19050">
                <a:noFill/>
              </a:ln>
              <a:effectLst/>
            </c:spPr>
            <c:extLst>
              <c:ext xmlns:c16="http://schemas.microsoft.com/office/drawing/2014/chart" uri="{C3380CC4-5D6E-409C-BE32-E72D297353CC}">
                <c16:uniqueId val="{00000005-3BA8-4DC7-A9C5-517559A98B29}"/>
              </c:ext>
            </c:extLst>
          </c:dPt>
          <c:dPt>
            <c:idx val="3"/>
            <c:bubble3D val="0"/>
            <c:spPr>
              <a:solidFill>
                <a:srgbClr val="00B0F0"/>
              </a:solidFill>
              <a:ln w="19050">
                <a:noFill/>
              </a:ln>
              <a:effectLst/>
            </c:spPr>
            <c:extLst>
              <c:ext xmlns:c16="http://schemas.microsoft.com/office/drawing/2014/chart" uri="{C3380CC4-5D6E-409C-BE32-E72D297353CC}">
                <c16:uniqueId val="{00000007-3BA8-4DC7-A9C5-517559A98B29}"/>
              </c:ext>
            </c:extLst>
          </c:dPt>
          <c:val>
            <c:numRef>
              <c:f>Processing!$H$28:$H$31</c:f>
              <c:numCache>
                <c:formatCode>0%</c:formatCode>
                <c:ptCount val="4"/>
                <c:pt idx="0">
                  <c:v>0.3152019132013873</c:v>
                </c:pt>
                <c:pt idx="1">
                  <c:v>0.2886621978992493</c:v>
                </c:pt>
                <c:pt idx="2">
                  <c:v>0.22818995073109499</c:v>
                </c:pt>
                <c:pt idx="3">
                  <c:v>0.16794593816826844</c:v>
                </c:pt>
              </c:numCache>
            </c:numRef>
          </c:val>
          <c:extLst>
            <c:ext xmlns:c16="http://schemas.microsoft.com/office/drawing/2014/chart" uri="{C3380CC4-5D6E-409C-BE32-E72D297353CC}">
              <c16:uniqueId val="{00000008-3BA8-4DC7-A9C5-517559A98B29}"/>
            </c:ext>
          </c:extLst>
        </c:ser>
        <c:ser>
          <c:idx val="1"/>
          <c:order val="1"/>
          <c:tx>
            <c:v>OPACITY</c:v>
          </c:tx>
          <c:spPr>
            <a:ln>
              <a:noFill/>
            </a:ln>
          </c:spPr>
          <c:explosion val="2"/>
          <c:dPt>
            <c:idx val="0"/>
            <c:bubble3D val="0"/>
            <c:spPr>
              <a:noFill/>
              <a:ln w="19050">
                <a:noFill/>
              </a:ln>
              <a:effectLst/>
            </c:spPr>
            <c:extLst>
              <c:ext xmlns:c16="http://schemas.microsoft.com/office/drawing/2014/chart" uri="{C3380CC4-5D6E-409C-BE32-E72D297353CC}">
                <c16:uniqueId val="{0000000A-3BA8-4DC7-A9C5-517559A98B29}"/>
              </c:ext>
            </c:extLst>
          </c:dPt>
          <c:dPt>
            <c:idx val="1"/>
            <c:bubble3D val="0"/>
            <c:spPr>
              <a:noFill/>
              <a:ln w="19050">
                <a:noFill/>
              </a:ln>
              <a:effectLst/>
            </c:spPr>
            <c:extLst>
              <c:ext xmlns:c16="http://schemas.microsoft.com/office/drawing/2014/chart" uri="{C3380CC4-5D6E-409C-BE32-E72D297353CC}">
                <c16:uniqueId val="{0000000C-3BA8-4DC7-A9C5-517559A98B29}"/>
              </c:ext>
            </c:extLst>
          </c:dPt>
          <c:dPt>
            <c:idx val="2"/>
            <c:bubble3D val="0"/>
            <c:spPr>
              <a:noFill/>
              <a:ln w="19050">
                <a:noFill/>
              </a:ln>
              <a:effectLst/>
            </c:spPr>
            <c:extLst>
              <c:ext xmlns:c16="http://schemas.microsoft.com/office/drawing/2014/chart" uri="{C3380CC4-5D6E-409C-BE32-E72D297353CC}">
                <c16:uniqueId val="{0000000E-3BA8-4DC7-A9C5-517559A98B29}"/>
              </c:ext>
            </c:extLst>
          </c:dPt>
          <c:dPt>
            <c:idx val="3"/>
            <c:bubble3D val="0"/>
            <c:spPr>
              <a:noFill/>
              <a:ln w="19050">
                <a:noFill/>
              </a:ln>
              <a:effectLst/>
            </c:spPr>
            <c:extLst>
              <c:ext xmlns:c16="http://schemas.microsoft.com/office/drawing/2014/chart" uri="{C3380CC4-5D6E-409C-BE32-E72D297353CC}">
                <c16:uniqueId val="{00000010-3BA8-4DC7-A9C5-517559A98B29}"/>
              </c:ext>
            </c:extLst>
          </c:dPt>
          <c:val>
            <c:numRef>
              <c:f>Processing!$H$28:$H$31</c:f>
              <c:numCache>
                <c:formatCode>0%</c:formatCode>
                <c:ptCount val="4"/>
                <c:pt idx="0">
                  <c:v>0.3152019132013873</c:v>
                </c:pt>
                <c:pt idx="1">
                  <c:v>0.2886621978992493</c:v>
                </c:pt>
                <c:pt idx="2">
                  <c:v>0.22818995073109499</c:v>
                </c:pt>
                <c:pt idx="3">
                  <c:v>0.16794593816826844</c:v>
                </c:pt>
              </c:numCache>
            </c:numRef>
          </c:val>
          <c:extLst>
            <c:ext xmlns:c16="http://schemas.microsoft.com/office/drawing/2014/chart" uri="{C3380CC4-5D6E-409C-BE32-E72D297353CC}">
              <c16:uniqueId val="{00000011-3BA8-4DC7-A9C5-517559A98B29}"/>
            </c:ext>
          </c:extLst>
        </c:ser>
        <c:dLbls>
          <c:showLegendKey val="0"/>
          <c:showVal val="0"/>
          <c:showCatName val="0"/>
          <c:showSerName val="0"/>
          <c:showPercent val="0"/>
          <c:showBubbleSize val="0"/>
          <c:showLeaderLines val="1"/>
        </c:dLbls>
        <c:firstSliceAng val="180"/>
        <c:holeSize val="42"/>
      </c:doughnutChart>
      <c:doughnutChart>
        <c:varyColors val="1"/>
        <c:ser>
          <c:idx val="2"/>
          <c:order val="2"/>
          <c:tx>
            <c:v>LAYER2</c:v>
          </c:tx>
          <c:spPr>
            <a:ln>
              <a:solidFill>
                <a:srgbClr val="171414"/>
              </a:solidFill>
            </a:ln>
          </c:spPr>
          <c:dPt>
            <c:idx val="0"/>
            <c:bubble3D val="0"/>
            <c:spPr>
              <a:noFill/>
              <a:ln w="19050">
                <a:solidFill>
                  <a:srgbClr val="0F110F"/>
                </a:solidFill>
              </a:ln>
              <a:effectLst/>
            </c:spPr>
            <c:extLst>
              <c:ext xmlns:c16="http://schemas.microsoft.com/office/drawing/2014/chart" uri="{C3380CC4-5D6E-409C-BE32-E72D297353CC}">
                <c16:uniqueId val="{00000013-3BA8-4DC7-A9C5-517559A98B29}"/>
              </c:ext>
            </c:extLst>
          </c:dPt>
          <c:dPt>
            <c:idx val="1"/>
            <c:bubble3D val="0"/>
            <c:spPr>
              <a:solidFill>
                <a:srgbClr val="A41CA4"/>
              </a:solidFill>
              <a:ln w="19050">
                <a:solidFill>
                  <a:srgbClr val="171414"/>
                </a:solidFill>
              </a:ln>
              <a:effectLst/>
            </c:spPr>
            <c:extLst>
              <c:ext xmlns:c16="http://schemas.microsoft.com/office/drawing/2014/chart" uri="{C3380CC4-5D6E-409C-BE32-E72D297353CC}">
                <c16:uniqueId val="{00000015-3BA8-4DC7-A9C5-517559A98B29}"/>
              </c:ext>
            </c:extLst>
          </c:dPt>
          <c:dPt>
            <c:idx val="2"/>
            <c:bubble3D val="0"/>
            <c:spPr>
              <a:solidFill>
                <a:srgbClr val="A41CA4"/>
              </a:solidFill>
              <a:ln w="19050">
                <a:solidFill>
                  <a:srgbClr val="171414"/>
                </a:solidFill>
              </a:ln>
              <a:effectLst/>
            </c:spPr>
            <c:extLst>
              <c:ext xmlns:c16="http://schemas.microsoft.com/office/drawing/2014/chart" uri="{C3380CC4-5D6E-409C-BE32-E72D297353CC}">
                <c16:uniqueId val="{00000017-3BA8-4DC7-A9C5-517559A98B29}"/>
              </c:ext>
            </c:extLst>
          </c:dPt>
          <c:dPt>
            <c:idx val="3"/>
            <c:bubble3D val="0"/>
            <c:spPr>
              <a:solidFill>
                <a:srgbClr val="459FAB"/>
              </a:solidFill>
              <a:ln w="19050">
                <a:solidFill>
                  <a:srgbClr val="171414"/>
                </a:solidFill>
              </a:ln>
              <a:effectLst/>
            </c:spPr>
            <c:extLst>
              <c:ext xmlns:c16="http://schemas.microsoft.com/office/drawing/2014/chart" uri="{C3380CC4-5D6E-409C-BE32-E72D297353CC}">
                <c16:uniqueId val="{00000019-3BA8-4DC7-A9C5-517559A98B29}"/>
              </c:ext>
            </c:extLst>
          </c:dPt>
          <c:dPt>
            <c:idx val="4"/>
            <c:bubble3D val="0"/>
            <c:spPr>
              <a:solidFill>
                <a:srgbClr val="00B0F0"/>
              </a:solidFill>
              <a:ln w="19050">
                <a:solidFill>
                  <a:srgbClr val="171414"/>
                </a:solidFill>
              </a:ln>
              <a:effectLst/>
            </c:spPr>
            <c:extLst>
              <c:ext xmlns:c16="http://schemas.microsoft.com/office/drawing/2014/chart" uri="{C3380CC4-5D6E-409C-BE32-E72D297353CC}">
                <c16:uniqueId val="{0000001B-3BA8-4DC7-A9C5-517559A98B29}"/>
              </c:ext>
            </c:extLst>
          </c:dPt>
          <c:dPt>
            <c:idx val="5"/>
            <c:bubble3D val="0"/>
            <c:spPr>
              <a:noFill/>
              <a:ln w="19050">
                <a:solidFill>
                  <a:srgbClr val="171414"/>
                </a:solidFill>
              </a:ln>
              <a:effectLst/>
            </c:spPr>
            <c:extLst>
              <c:ext xmlns:c16="http://schemas.microsoft.com/office/drawing/2014/chart" uri="{C3380CC4-5D6E-409C-BE32-E72D297353CC}">
                <c16:uniqueId val="{0000001D-3BA8-4DC7-A9C5-517559A98B29}"/>
              </c:ext>
            </c:extLst>
          </c:dPt>
          <c:val>
            <c:numRef>
              <c:f>Processing!$I$27:$I$32</c:f>
              <c:numCache>
                <c:formatCode>0%</c:formatCode>
                <c:ptCount val="6"/>
                <c:pt idx="0">
                  <c:v>0.3152019132013873</c:v>
                </c:pt>
                <c:pt idx="1">
                  <c:v>0</c:v>
                </c:pt>
                <c:pt idx="2">
                  <c:v>0.2886621978992493</c:v>
                </c:pt>
                <c:pt idx="3">
                  <c:v>0</c:v>
                </c:pt>
                <c:pt idx="4">
                  <c:v>0</c:v>
                </c:pt>
                <c:pt idx="5">
                  <c:v>0.39613588889936335</c:v>
                </c:pt>
              </c:numCache>
            </c:numRef>
          </c:val>
          <c:extLst>
            <c:ext xmlns:c16="http://schemas.microsoft.com/office/drawing/2014/chart" uri="{C3380CC4-5D6E-409C-BE32-E72D297353CC}">
              <c16:uniqueId val="{0000001E-3BA8-4DC7-A9C5-517559A98B29}"/>
            </c:ext>
          </c:extLst>
        </c:ser>
        <c:dLbls>
          <c:showLegendKey val="0"/>
          <c:showVal val="0"/>
          <c:showCatName val="0"/>
          <c:showSerName val="0"/>
          <c:showPercent val="0"/>
          <c:showBubbleSize val="0"/>
          <c:showLeaderLines val="1"/>
        </c:dLbls>
        <c:firstSliceAng val="180"/>
        <c:holeSize val="42"/>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91992099472417"/>
          <c:y val="0.14195100612423445"/>
          <c:w val="0.88498840769903764"/>
          <c:h val="0.61498432487605714"/>
        </c:manualLayout>
      </c:layout>
      <c:lineChart>
        <c:grouping val="standard"/>
        <c:varyColors val="0"/>
        <c:ser>
          <c:idx val="0"/>
          <c:order val="0"/>
          <c:tx>
            <c:strRef>
              <c:f>Processing!$P$6</c:f>
              <c:strCache>
                <c:ptCount val="1"/>
                <c:pt idx="0">
                  <c:v>Lost working time</c:v>
                </c:pt>
              </c:strCache>
            </c:strRef>
          </c:tx>
          <c:spPr>
            <a:ln w="28575" cap="rnd">
              <a:solidFill>
                <a:schemeClr val="accent1"/>
              </a:solidFill>
              <a:round/>
            </a:ln>
            <a:effectLst/>
          </c:spPr>
          <c:marker>
            <c:symbol val="none"/>
          </c:marker>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Processing!$P$7:$P$18</c:f>
              <c:numCache>
                <c:formatCode>0%</c:formatCode>
                <c:ptCount val="12"/>
                <c:pt idx="0">
                  <c:v>0.2</c:v>
                </c:pt>
                <c:pt idx="1">
                  <c:v>0.24</c:v>
                </c:pt>
                <c:pt idx="2">
                  <c:v>0.24</c:v>
                </c:pt>
                <c:pt idx="3">
                  <c:v>0.22</c:v>
                </c:pt>
                <c:pt idx="4">
                  <c:v>0.22</c:v>
                </c:pt>
                <c:pt idx="5">
                  <c:v>0.17</c:v>
                </c:pt>
                <c:pt idx="6">
                  <c:v>0.17</c:v>
                </c:pt>
                <c:pt idx="7">
                  <c:v>0.2</c:v>
                </c:pt>
                <c:pt idx="8">
                  <c:v>0.24</c:v>
                </c:pt>
                <c:pt idx="9">
                  <c:v>0.23</c:v>
                </c:pt>
                <c:pt idx="10">
                  <c:v>0.21</c:v>
                </c:pt>
                <c:pt idx="11">
                  <c:v>0.24</c:v>
                </c:pt>
              </c:numCache>
            </c:numRef>
          </c:val>
          <c:smooth val="0"/>
          <c:extLst>
            <c:ext xmlns:c16="http://schemas.microsoft.com/office/drawing/2014/chart" uri="{C3380CC4-5D6E-409C-BE32-E72D297353CC}">
              <c16:uniqueId val="{00000000-F7A2-4BEE-AB9E-A5525747AC36}"/>
            </c:ext>
          </c:extLst>
        </c:ser>
        <c:ser>
          <c:idx val="1"/>
          <c:order val="1"/>
          <c:tx>
            <c:strRef>
              <c:f>Processing!$Q$6</c:f>
              <c:strCache>
                <c:ptCount val="1"/>
                <c:pt idx="0">
                  <c:v>LAYER 2L</c:v>
                </c:pt>
              </c:strCache>
            </c:strRef>
          </c:tx>
          <c:spPr>
            <a:ln w="28575" cap="rnd">
              <a:solidFill>
                <a:schemeClr val="tx1">
                  <a:lumMod val="85000"/>
                  <a:lumOff val="15000"/>
                </a:schemeClr>
              </a:solidFill>
              <a:round/>
            </a:ln>
            <a:effectLst/>
          </c:spPr>
          <c:marker>
            <c:symbol val="none"/>
          </c:marker>
          <c:dPt>
            <c:idx val="7"/>
            <c:marker>
              <c:symbol val="none"/>
            </c:marker>
            <c:bubble3D val="0"/>
            <c:spPr>
              <a:ln w="28575" cap="rnd">
                <a:solidFill>
                  <a:srgbClr val="00FEF0"/>
                </a:solidFill>
                <a:round/>
              </a:ln>
              <a:effectLst/>
            </c:spPr>
            <c:extLst>
              <c:ext xmlns:c16="http://schemas.microsoft.com/office/drawing/2014/chart" uri="{C3380CC4-5D6E-409C-BE32-E72D297353CC}">
                <c16:uniqueId val="{00000002-F7A2-4BEE-AB9E-A5525747AC36}"/>
              </c:ext>
            </c:extLst>
          </c:dPt>
          <c:dPt>
            <c:idx val="8"/>
            <c:marker>
              <c:symbol val="none"/>
            </c:marker>
            <c:bubble3D val="0"/>
            <c:spPr>
              <a:ln w="28575" cap="rnd">
                <a:solidFill>
                  <a:srgbClr val="00FEF0"/>
                </a:solidFill>
                <a:round/>
              </a:ln>
              <a:effectLst/>
            </c:spPr>
            <c:extLst>
              <c:ext xmlns:c16="http://schemas.microsoft.com/office/drawing/2014/chart" uri="{C3380CC4-5D6E-409C-BE32-E72D297353CC}">
                <c16:uniqueId val="{00000004-F7A2-4BEE-AB9E-A5525747AC36}"/>
              </c:ext>
            </c:extLst>
          </c:dPt>
          <c:dPt>
            <c:idx val="9"/>
            <c:marker>
              <c:symbol val="none"/>
            </c:marker>
            <c:bubble3D val="0"/>
            <c:spPr>
              <a:ln w="28575" cap="rnd">
                <a:solidFill>
                  <a:srgbClr val="00FEF0"/>
                </a:solidFill>
                <a:round/>
              </a:ln>
              <a:effectLst/>
            </c:spPr>
            <c:extLst>
              <c:ext xmlns:c16="http://schemas.microsoft.com/office/drawing/2014/chart" uri="{C3380CC4-5D6E-409C-BE32-E72D297353CC}">
                <c16:uniqueId val="{00000006-F7A2-4BEE-AB9E-A5525747AC36}"/>
              </c:ext>
            </c:extLst>
          </c:dPt>
          <c:dPt>
            <c:idx val="10"/>
            <c:marker>
              <c:symbol val="none"/>
            </c:marker>
            <c:bubble3D val="0"/>
            <c:spPr>
              <a:ln w="28575" cap="rnd">
                <a:solidFill>
                  <a:srgbClr val="00FEF0"/>
                </a:solidFill>
                <a:round/>
              </a:ln>
              <a:effectLst/>
            </c:spPr>
            <c:extLst>
              <c:ext xmlns:c16="http://schemas.microsoft.com/office/drawing/2014/chart" uri="{C3380CC4-5D6E-409C-BE32-E72D297353CC}">
                <c16:uniqueId val="{00000008-F7A2-4BEE-AB9E-A5525747AC36}"/>
              </c:ext>
            </c:extLst>
          </c:dPt>
          <c:cat>
            <c:strRef>
              <c:f>Processing!$B$7:$B$18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Processing!$Q$7:$Q$18</c:f>
              <c:numCache>
                <c:formatCode>0%</c:formatCode>
                <c:ptCount val="12"/>
                <c:pt idx="0">
                  <c:v>0.2</c:v>
                </c:pt>
                <c:pt idx="1">
                  <c:v>0.24</c:v>
                </c:pt>
                <c:pt idx="2">
                  <c:v>0.24</c:v>
                </c:pt>
                <c:pt idx="3">
                  <c:v>0.22</c:v>
                </c:pt>
                <c:pt idx="4">
                  <c:v>0.22</c:v>
                </c:pt>
                <c:pt idx="5">
                  <c:v>0.17</c:v>
                </c:pt>
                <c:pt idx="6">
                  <c:v>0.17</c:v>
                </c:pt>
                <c:pt idx="7">
                  <c:v>0.2</c:v>
                </c:pt>
                <c:pt idx="8">
                  <c:v>0.24</c:v>
                </c:pt>
                <c:pt idx="9">
                  <c:v>0.23</c:v>
                </c:pt>
                <c:pt idx="10">
                  <c:v>0.21</c:v>
                </c:pt>
                <c:pt idx="11">
                  <c:v>0.24</c:v>
                </c:pt>
              </c:numCache>
            </c:numRef>
          </c:val>
          <c:smooth val="0"/>
          <c:extLst>
            <c:ext xmlns:c16="http://schemas.microsoft.com/office/drawing/2014/chart" uri="{C3380CC4-5D6E-409C-BE32-E72D297353CC}">
              <c16:uniqueId val="{00000009-F7A2-4BEE-AB9E-A5525747AC36}"/>
            </c:ext>
          </c:extLst>
        </c:ser>
        <c:dLbls>
          <c:showLegendKey val="0"/>
          <c:showVal val="0"/>
          <c:showCatName val="0"/>
          <c:showSerName val="0"/>
          <c:showPercent val="0"/>
          <c:showBubbleSize val="0"/>
        </c:dLbls>
        <c:smooth val="0"/>
        <c:axId val="379629728"/>
        <c:axId val="379640544"/>
      </c:lineChart>
      <c:catAx>
        <c:axId val="379629728"/>
        <c:scaling>
          <c:orientation val="minMax"/>
        </c:scaling>
        <c:delete val="0"/>
        <c:axPos val="b"/>
        <c:minorGridlines>
          <c:spPr>
            <a:ln w="9525" cap="flat" cmpd="sng" algn="ctr">
              <a:gradFill>
                <a:gsLst>
                  <a:gs pos="0">
                    <a:schemeClr val="tx1">
                      <a:lumMod val="45000"/>
                      <a:lumOff val="55000"/>
                      <a:alpha val="14000"/>
                    </a:schemeClr>
                  </a:gs>
                  <a:gs pos="37000">
                    <a:schemeClr val="accent1">
                      <a:lumMod val="45000"/>
                      <a:lumOff val="55000"/>
                      <a:alpha val="0"/>
                    </a:schemeClr>
                  </a:gs>
                  <a:gs pos="66000">
                    <a:schemeClr val="accent1">
                      <a:lumMod val="45000"/>
                      <a:lumOff val="55000"/>
                      <a:alpha val="11000"/>
                    </a:schemeClr>
                  </a:gs>
                  <a:gs pos="100000">
                    <a:schemeClr val="accent1">
                      <a:lumMod val="30000"/>
                      <a:lumOff val="70000"/>
                      <a:alpha val="0"/>
                    </a:schemeClr>
                  </a:gs>
                </a:gsLst>
                <a:lin ang="5400000" scaled="1"/>
              </a:gra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640544"/>
        <c:crosses val="autoZero"/>
        <c:auto val="1"/>
        <c:lblAlgn val="ctr"/>
        <c:lblOffset val="100"/>
        <c:noMultiLvlLbl val="0"/>
      </c:catAx>
      <c:valAx>
        <c:axId val="37964054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629728"/>
        <c:crosses val="autoZero"/>
        <c:crossBetween val="between"/>
      </c:valAx>
      <c:spPr>
        <a:noFill/>
        <a:ln>
          <a:noFill/>
        </a:ln>
        <a:effectLst/>
      </c:spPr>
    </c:plotArea>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explosion val="3"/>
          <c:dPt>
            <c:idx val="0"/>
            <c:bubble3D val="0"/>
            <c:spPr>
              <a:gradFill>
                <a:gsLst>
                  <a:gs pos="19000">
                    <a:srgbClr val="00B0F0"/>
                  </a:gs>
                  <a:gs pos="77000">
                    <a:srgbClr val="F60ADA"/>
                  </a:gs>
                </a:gsLst>
                <a:lin ang="9000000" scaled="0"/>
              </a:gradFill>
              <a:ln w="19050">
                <a:noFill/>
              </a:ln>
              <a:effectLst/>
            </c:spPr>
            <c:extLst>
              <c:ext xmlns:c16="http://schemas.microsoft.com/office/drawing/2014/chart" uri="{C3380CC4-5D6E-409C-BE32-E72D297353CC}">
                <c16:uniqueId val="{00000001-C928-4099-8A56-CB8014040DDC}"/>
              </c:ext>
            </c:extLst>
          </c:dPt>
          <c:dPt>
            <c:idx val="1"/>
            <c:bubble3D val="0"/>
            <c:spPr>
              <a:noFill/>
              <a:ln w="19050">
                <a:noFill/>
              </a:ln>
              <a:effectLst/>
            </c:spPr>
            <c:extLst>
              <c:ext xmlns:c16="http://schemas.microsoft.com/office/drawing/2014/chart" uri="{C3380CC4-5D6E-409C-BE32-E72D297353CC}">
                <c16:uniqueId val="{00000003-C928-4099-8A56-CB8014040DDC}"/>
              </c:ext>
            </c:extLst>
          </c:dPt>
          <c:val>
            <c:numRef>
              <c:f>Processing!$O$32:$P$32</c:f>
              <c:numCache>
                <c:formatCode>0.00%</c:formatCode>
                <c:ptCount val="2"/>
                <c:pt idx="0" formatCode="0%">
                  <c:v>0.63833333333333309</c:v>
                </c:pt>
                <c:pt idx="1">
                  <c:v>0.86166666666666691</c:v>
                </c:pt>
              </c:numCache>
            </c:numRef>
          </c:val>
          <c:extLst>
            <c:ext xmlns:c16="http://schemas.microsoft.com/office/drawing/2014/chart" uri="{C3380CC4-5D6E-409C-BE32-E72D297353CC}">
              <c16:uniqueId val="{00000004-C928-4099-8A56-CB8014040DDC}"/>
            </c:ext>
          </c:extLst>
        </c:ser>
        <c:dLbls>
          <c:showLegendKey val="0"/>
          <c:showVal val="0"/>
          <c:showCatName val="0"/>
          <c:showSerName val="0"/>
          <c:showPercent val="0"/>
          <c:showBubbleSize val="0"/>
          <c:showLeaderLines val="1"/>
        </c:dLbls>
        <c:firstSliceAng val="240"/>
        <c:holeSize val="75"/>
      </c:doughnutChart>
      <c:scatterChart>
        <c:scatterStyle val="lineMarker"/>
        <c:varyColors val="0"/>
        <c:ser>
          <c:idx val="1"/>
          <c:order val="1"/>
          <c:tx>
            <c:v>Mark</c:v>
          </c:tx>
          <c:spPr>
            <a:ln w="25400" cap="rnd">
              <a:noFill/>
              <a:round/>
            </a:ln>
            <a:effectLst/>
          </c:spPr>
          <c:marker>
            <c:symbol val="circle"/>
            <c:size val="14"/>
            <c:spPr>
              <a:solidFill>
                <a:schemeClr val="accent2"/>
              </a:solidFill>
              <a:ln w="9525">
                <a:solidFill>
                  <a:schemeClr val="accent2"/>
                </a:solidFill>
              </a:ln>
              <a:effectLst/>
            </c:spPr>
          </c:marker>
          <c:dPt>
            <c:idx val="0"/>
            <c:marker>
              <c:symbol val="circle"/>
              <c:size val="14"/>
              <c:spPr>
                <a:solidFill>
                  <a:srgbClr val="F60ADA"/>
                </a:solidFill>
                <a:ln w="9525">
                  <a:noFill/>
                </a:ln>
                <a:effectLst/>
              </c:spPr>
            </c:marker>
            <c:bubble3D val="0"/>
            <c:extLst>
              <c:ext xmlns:c16="http://schemas.microsoft.com/office/drawing/2014/chart" uri="{C3380CC4-5D6E-409C-BE32-E72D297353CC}">
                <c16:uniqueId val="{00000005-C928-4099-8A56-CB8014040DDC}"/>
              </c:ext>
            </c:extLst>
          </c:dPt>
          <c:dPt>
            <c:idx val="1"/>
            <c:marker>
              <c:symbol val="circle"/>
              <c:size val="14"/>
              <c:spPr>
                <a:solidFill>
                  <a:srgbClr val="00B0F0"/>
                </a:solidFill>
                <a:ln w="28575">
                  <a:solidFill>
                    <a:schemeClr val="bg1"/>
                  </a:solidFill>
                </a:ln>
                <a:effectLst>
                  <a:outerShdw blurRad="50800" dist="38100" dir="10800000" algn="r" rotWithShape="0">
                    <a:prstClr val="black">
                      <a:alpha val="40000"/>
                    </a:prstClr>
                  </a:outerShdw>
                </a:effectLst>
              </c:spPr>
            </c:marker>
            <c:bubble3D val="0"/>
            <c:spPr>
              <a:ln w="25400" cap="rnd">
                <a:noFill/>
                <a:round/>
              </a:ln>
              <a:effectLst>
                <a:outerShdw blurRad="50800" dist="38100" dir="10800000" algn="r" rotWithShape="0">
                  <a:prstClr val="black">
                    <a:alpha val="40000"/>
                  </a:prstClr>
                </a:outerShdw>
              </a:effectLst>
            </c:spPr>
            <c:extLst>
              <c:ext xmlns:c16="http://schemas.microsoft.com/office/drawing/2014/chart" uri="{C3380CC4-5D6E-409C-BE32-E72D297353CC}">
                <c16:uniqueId val="{00000006-C928-4099-8A56-CB8014040DDC}"/>
              </c:ext>
            </c:extLst>
          </c:dPt>
          <c:xVal>
            <c:numRef>
              <c:f>Processing!$Q$32:$Q$33</c:f>
              <c:numCache>
                <c:formatCode>General</c:formatCode>
                <c:ptCount val="2"/>
                <c:pt idx="0">
                  <c:v>-0.85</c:v>
                </c:pt>
                <c:pt idx="1">
                  <c:v>0.53877078500686215</c:v>
                </c:pt>
              </c:numCache>
            </c:numRef>
          </c:xVal>
          <c:yVal>
            <c:numRef>
              <c:f>Processing!$R$32:$R$33</c:f>
              <c:numCache>
                <c:formatCode>General</c:formatCode>
                <c:ptCount val="2"/>
                <c:pt idx="0">
                  <c:v>-0.54</c:v>
                </c:pt>
                <c:pt idx="1">
                  <c:v>0.8424523970071478</c:v>
                </c:pt>
              </c:numCache>
            </c:numRef>
          </c:yVal>
          <c:smooth val="0"/>
          <c:extLst>
            <c:ext xmlns:c16="http://schemas.microsoft.com/office/drawing/2014/chart" uri="{C3380CC4-5D6E-409C-BE32-E72D297353CC}">
              <c16:uniqueId val="{00000007-C928-4099-8A56-CB8014040DDC}"/>
            </c:ext>
          </c:extLst>
        </c:ser>
        <c:dLbls>
          <c:showLegendKey val="0"/>
          <c:showVal val="0"/>
          <c:showCatName val="0"/>
          <c:showSerName val="0"/>
          <c:showPercent val="0"/>
          <c:showBubbleSize val="0"/>
        </c:dLbls>
        <c:axId val="415732688"/>
        <c:axId val="415728944"/>
      </c:scatterChart>
      <c:valAx>
        <c:axId val="415732688"/>
        <c:scaling>
          <c:orientation val="minMax"/>
          <c:max val="1.1500000000000001"/>
          <c:min val="-1.1500000000000001"/>
        </c:scaling>
        <c:delete val="1"/>
        <c:axPos val="b"/>
        <c:numFmt formatCode="General" sourceLinked="1"/>
        <c:majorTickMark val="out"/>
        <c:minorTickMark val="none"/>
        <c:tickLblPos val="nextTo"/>
        <c:crossAx val="415728944"/>
        <c:crosses val="autoZero"/>
        <c:crossBetween val="midCat"/>
      </c:valAx>
      <c:valAx>
        <c:axId val="415728944"/>
        <c:scaling>
          <c:orientation val="minMax"/>
          <c:max val="1.1500000000000001"/>
          <c:min val="-1.1500000000000001"/>
        </c:scaling>
        <c:delete val="1"/>
        <c:axPos val="l"/>
        <c:numFmt formatCode="General" sourceLinked="1"/>
        <c:majorTickMark val="out"/>
        <c:minorTickMark val="none"/>
        <c:tickLblPos val="nextTo"/>
        <c:crossAx val="415732688"/>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1"/>
                </a:solidFill>
              </a:rPr>
              <a:t> RESOURCE</a:t>
            </a:r>
            <a:r>
              <a:rPr lang="en-US" sz="1600" baseline="0">
                <a:solidFill>
                  <a:schemeClr val="bg1"/>
                </a:solidFill>
              </a:rPr>
              <a:t> DISTRIBUTION</a:t>
            </a:r>
            <a:endParaRPr lang="en-US" sz="1600">
              <a:solidFill>
                <a:schemeClr val="bg1"/>
              </a:solidFill>
            </a:endParaRPr>
          </a:p>
        </c:rich>
      </c:tx>
      <c:layout>
        <c:manualLayout>
          <c:xMode val="edge"/>
          <c:yMode val="edge"/>
          <c:x val="0.12721012986409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853327686694159"/>
          <c:y val="0.35140739551559907"/>
          <c:w val="0.50880339882918313"/>
          <c:h val="0.51433858414679823"/>
        </c:manualLayout>
      </c:layout>
      <c:radarChart>
        <c:radarStyle val="filled"/>
        <c:varyColors val="0"/>
        <c:ser>
          <c:idx val="0"/>
          <c:order val="0"/>
          <c:tx>
            <c:strRef>
              <c:f>Processing!$F$35</c:f>
              <c:strCache>
                <c:ptCount val="1"/>
                <c:pt idx="0">
                  <c:v>Materials</c:v>
                </c:pt>
              </c:strCache>
            </c:strRef>
          </c:tx>
          <c:spPr>
            <a:solidFill>
              <a:srgbClr val="00B0F0">
                <a:alpha val="50000"/>
              </a:srgbClr>
            </a:solidFill>
            <a:ln>
              <a:noFill/>
            </a:ln>
            <a:effectLst/>
          </c:spPr>
          <c:cat>
            <c:strRef>
              <c:f>Processing!$E$36:$E$41</c:f>
              <c:strCache>
                <c:ptCount val="6"/>
                <c:pt idx="0">
                  <c:v>18%
Workshop1</c:v>
                </c:pt>
                <c:pt idx="1">
                  <c:v>15%
Workshop2</c:v>
                </c:pt>
                <c:pt idx="2">
                  <c:v>16%
Workshop3</c:v>
                </c:pt>
                <c:pt idx="3">
                  <c:v>16%
Workshop4</c:v>
                </c:pt>
                <c:pt idx="4">
                  <c:v>20%
Workshop5</c:v>
                </c:pt>
                <c:pt idx="5">
                  <c:v>16%
Workshop6</c:v>
                </c:pt>
              </c:strCache>
            </c:strRef>
          </c:cat>
          <c:val>
            <c:numRef>
              <c:f>Processing!$F$36:$F$41</c:f>
              <c:numCache>
                <c:formatCode>0%</c:formatCode>
                <c:ptCount val="6"/>
                <c:pt idx="0">
                  <c:v>0.15173101673101672</c:v>
                </c:pt>
                <c:pt idx="1">
                  <c:v>0.1325707850707851</c:v>
                </c:pt>
                <c:pt idx="2">
                  <c:v>0.12187580437580442</c:v>
                </c:pt>
                <c:pt idx="3">
                  <c:v>0.15950772200772198</c:v>
                </c:pt>
                <c:pt idx="4">
                  <c:v>0.24575933075933079</c:v>
                </c:pt>
                <c:pt idx="5">
                  <c:v>0.18855534105534114</c:v>
                </c:pt>
              </c:numCache>
            </c:numRef>
          </c:val>
          <c:extLst>
            <c:ext xmlns:c16="http://schemas.microsoft.com/office/drawing/2014/chart" uri="{C3380CC4-5D6E-409C-BE32-E72D297353CC}">
              <c16:uniqueId val="{00000000-1DEF-4056-9DC1-C9C31C3F4D9A}"/>
            </c:ext>
          </c:extLst>
        </c:ser>
        <c:ser>
          <c:idx val="1"/>
          <c:order val="1"/>
          <c:tx>
            <c:strRef>
              <c:f>Processing!$G$35</c:f>
              <c:strCache>
                <c:ptCount val="1"/>
                <c:pt idx="0">
                  <c:v>Energy</c:v>
                </c:pt>
              </c:strCache>
            </c:strRef>
          </c:tx>
          <c:spPr>
            <a:solidFill>
              <a:srgbClr val="F60ADA">
                <a:alpha val="50000"/>
              </a:srgbClr>
            </a:solidFill>
            <a:ln>
              <a:noFill/>
            </a:ln>
            <a:effectLst/>
          </c:spPr>
          <c:cat>
            <c:strRef>
              <c:f>Processing!$E$36:$E$41</c:f>
              <c:strCache>
                <c:ptCount val="6"/>
                <c:pt idx="0">
                  <c:v>18%
Workshop1</c:v>
                </c:pt>
                <c:pt idx="1">
                  <c:v>15%
Workshop2</c:v>
                </c:pt>
                <c:pt idx="2">
                  <c:v>16%
Workshop3</c:v>
                </c:pt>
                <c:pt idx="3">
                  <c:v>16%
Workshop4</c:v>
                </c:pt>
                <c:pt idx="4">
                  <c:v>20%
Workshop5</c:v>
                </c:pt>
                <c:pt idx="5">
                  <c:v>16%
Workshop6</c:v>
                </c:pt>
              </c:strCache>
            </c:strRef>
          </c:cat>
          <c:val>
            <c:numRef>
              <c:f>Processing!$G$36:$G$41</c:f>
              <c:numCache>
                <c:formatCode>0%</c:formatCode>
                <c:ptCount val="6"/>
                <c:pt idx="0">
                  <c:v>0.20416666666666691</c:v>
                </c:pt>
                <c:pt idx="1">
                  <c:v>0.16542471042471049</c:v>
                </c:pt>
                <c:pt idx="2">
                  <c:v>0.19321750321750317</c:v>
                </c:pt>
                <c:pt idx="3">
                  <c:v>0.1525353925353925</c:v>
                </c:pt>
                <c:pt idx="4">
                  <c:v>0.15909909909909906</c:v>
                </c:pt>
                <c:pt idx="5">
                  <c:v>0.12555662805662807</c:v>
                </c:pt>
              </c:numCache>
            </c:numRef>
          </c:val>
          <c:extLst>
            <c:ext xmlns:c16="http://schemas.microsoft.com/office/drawing/2014/chart" uri="{C3380CC4-5D6E-409C-BE32-E72D297353CC}">
              <c16:uniqueId val="{00000001-1DEF-4056-9DC1-C9C31C3F4D9A}"/>
            </c:ext>
          </c:extLst>
        </c:ser>
        <c:dLbls>
          <c:showLegendKey val="0"/>
          <c:showVal val="0"/>
          <c:showCatName val="0"/>
          <c:showSerName val="0"/>
          <c:showPercent val="0"/>
          <c:showBubbleSize val="0"/>
        </c:dLbls>
        <c:axId val="2019824351"/>
        <c:axId val="2019833951"/>
      </c:radarChart>
      <c:catAx>
        <c:axId val="2019824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833951"/>
        <c:crosses val="autoZero"/>
        <c:auto val="1"/>
        <c:lblAlgn val="ctr"/>
        <c:lblOffset val="100"/>
        <c:noMultiLvlLbl val="0"/>
      </c:catAx>
      <c:valAx>
        <c:axId val="2019833951"/>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19824351"/>
        <c:crosses val="autoZero"/>
        <c:crossBetween val="between"/>
      </c:valAx>
      <c:spPr>
        <a:noFill/>
        <a:ln>
          <a:noFill/>
        </a:ln>
        <a:effectLst/>
      </c:spPr>
    </c:plotArea>
    <c:legend>
      <c:legendPos val="t"/>
      <c:layout>
        <c:manualLayout>
          <c:xMode val="edge"/>
          <c:yMode val="edge"/>
          <c:x val="7.3233510049037956E-2"/>
          <c:y val="0.22998804438196893"/>
          <c:w val="0.30945316548807189"/>
          <c:h val="0.15219962088072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v>indent1</c:v>
          </c:tx>
          <c:spPr>
            <a:blipFill>
              <a:blip xmlns:r="http://schemas.openxmlformats.org/officeDocument/2006/relationships" r:embed="rId3"/>
              <a:stretch>
                <a:fillRect/>
              </a:stretch>
            </a:blipFill>
            <a:ln>
              <a:noFill/>
            </a:ln>
            <a:effectLst/>
          </c:spPr>
          <c:invertIfNegative val="0"/>
          <c:cat>
            <c:strRef>
              <c:f>Processing!$N$26:$N$29</c:f>
              <c:strCache>
                <c:ptCount val="4"/>
                <c:pt idx="0">
                  <c:v>Vanguard</c:v>
                </c:pt>
                <c:pt idx="1">
                  <c:v>High tech</c:v>
                </c:pt>
                <c:pt idx="2">
                  <c:v>Pop Art</c:v>
                </c:pt>
                <c:pt idx="3">
                  <c:v>Loft</c:v>
                </c:pt>
              </c:strCache>
            </c:strRef>
          </c:cat>
          <c:val>
            <c:numRef>
              <c:f>Processing!$P$26:$P$29</c:f>
              <c:numCache>
                <c:formatCode>General</c:formatCode>
                <c:ptCount val="4"/>
                <c:pt idx="0">
                  <c:v>143.70000000000002</c:v>
                </c:pt>
                <c:pt idx="1">
                  <c:v>60.85</c:v>
                </c:pt>
                <c:pt idx="2">
                  <c:v>51.75</c:v>
                </c:pt>
                <c:pt idx="3">
                  <c:v>24.1</c:v>
                </c:pt>
              </c:numCache>
            </c:numRef>
          </c:val>
          <c:extLst>
            <c:ext xmlns:c16="http://schemas.microsoft.com/office/drawing/2014/chart" uri="{C3380CC4-5D6E-409C-BE32-E72D297353CC}">
              <c16:uniqueId val="{00000000-B4EB-4D9E-8D3E-78812D55BF21}"/>
            </c:ext>
          </c:extLst>
        </c:ser>
        <c:ser>
          <c:idx val="0"/>
          <c:order val="1"/>
          <c:spPr>
            <a:solidFill>
              <a:srgbClr val="00FEF0"/>
            </a:solidFill>
            <a:ln>
              <a:noFill/>
            </a:ln>
            <a:effectLst/>
          </c:spPr>
          <c:invertIfNegative val="0"/>
          <c:cat>
            <c:strRef>
              <c:f>Processing!$N$26:$N$29</c:f>
              <c:strCache>
                <c:ptCount val="4"/>
                <c:pt idx="0">
                  <c:v>Vanguard</c:v>
                </c:pt>
                <c:pt idx="1">
                  <c:v>High tech</c:v>
                </c:pt>
                <c:pt idx="2">
                  <c:v>Pop Art</c:v>
                </c:pt>
                <c:pt idx="3">
                  <c:v>Loft</c:v>
                </c:pt>
              </c:strCache>
            </c:strRef>
          </c:cat>
          <c:val>
            <c:numRef>
              <c:f>Processing!$O$26:$O$29</c:f>
              <c:numCache>
                <c:formatCode>General</c:formatCode>
                <c:ptCount val="4"/>
                <c:pt idx="0">
                  <c:v>2874</c:v>
                </c:pt>
                <c:pt idx="1">
                  <c:v>1217</c:v>
                </c:pt>
                <c:pt idx="2">
                  <c:v>1035</c:v>
                </c:pt>
                <c:pt idx="3">
                  <c:v>482</c:v>
                </c:pt>
              </c:numCache>
            </c:numRef>
          </c:val>
          <c:extLst>
            <c:ext xmlns:c16="http://schemas.microsoft.com/office/drawing/2014/chart" uri="{C3380CC4-5D6E-409C-BE32-E72D297353CC}">
              <c16:uniqueId val="{00000001-B4EB-4D9E-8D3E-78812D55BF21}"/>
            </c:ext>
          </c:extLst>
        </c:ser>
        <c:ser>
          <c:idx val="2"/>
          <c:order val="2"/>
          <c:tx>
            <c:v>indent2</c:v>
          </c:tx>
          <c:spPr>
            <a:blipFill>
              <a:blip xmlns:r="http://schemas.openxmlformats.org/officeDocument/2006/relationships" r:embed="rId4"/>
              <a:stretch>
                <a:fillRect/>
              </a:stretch>
            </a:blipFill>
            <a:ln>
              <a:noFill/>
            </a:ln>
            <a:effectLst/>
          </c:spPr>
          <c:invertIfNegative val="0"/>
          <c:val>
            <c:numRef>
              <c:f>Processing!$P$26:$P$29</c:f>
              <c:numCache>
                <c:formatCode>General</c:formatCode>
                <c:ptCount val="4"/>
                <c:pt idx="0">
                  <c:v>143.70000000000002</c:v>
                </c:pt>
                <c:pt idx="1">
                  <c:v>60.85</c:v>
                </c:pt>
                <c:pt idx="2">
                  <c:v>51.75</c:v>
                </c:pt>
                <c:pt idx="3">
                  <c:v>24.1</c:v>
                </c:pt>
              </c:numCache>
            </c:numRef>
          </c:val>
          <c:extLst>
            <c:ext xmlns:c16="http://schemas.microsoft.com/office/drawing/2014/chart" uri="{C3380CC4-5D6E-409C-BE32-E72D297353CC}">
              <c16:uniqueId val="{00000002-B4EB-4D9E-8D3E-78812D55BF21}"/>
            </c:ext>
          </c:extLst>
        </c:ser>
        <c:dLbls>
          <c:showLegendKey val="0"/>
          <c:showVal val="0"/>
          <c:showCatName val="0"/>
          <c:showSerName val="0"/>
          <c:showPercent val="0"/>
          <c:showBubbleSize val="0"/>
        </c:dLbls>
        <c:gapWidth val="150"/>
        <c:overlap val="100"/>
        <c:axId val="1317066896"/>
        <c:axId val="1317067312"/>
      </c:barChart>
      <c:catAx>
        <c:axId val="131706689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067312"/>
        <c:crosses val="autoZero"/>
        <c:auto val="1"/>
        <c:lblAlgn val="ctr"/>
        <c:lblOffset val="100"/>
        <c:noMultiLvlLbl val="0"/>
      </c:catAx>
      <c:valAx>
        <c:axId val="1317067312"/>
        <c:scaling>
          <c:orientation val="minMax"/>
        </c:scaling>
        <c:delete val="1"/>
        <c:axPos val="t"/>
        <c:numFmt formatCode="General" sourceLinked="1"/>
        <c:majorTickMark val="none"/>
        <c:minorTickMark val="none"/>
        <c:tickLblPos val="nextTo"/>
        <c:crossAx val="13170668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tx2">
                <a:lumMod val="75000"/>
              </a:schemeClr>
            </a:solidFill>
            <a:ln>
              <a:noFill/>
            </a:ln>
            <a:effectLst/>
          </c:spPr>
          <c:invertIfNegative val="0"/>
          <c:val>
            <c:numRef>
              <c:f>Processing!$E$20</c:f>
              <c:numCache>
                <c:formatCode>0%</c:formatCode>
                <c:ptCount val="1"/>
                <c:pt idx="0">
                  <c:v>0.58402662229617308</c:v>
                </c:pt>
              </c:numCache>
            </c:numRef>
          </c:val>
          <c:extLst>
            <c:ext xmlns:c16="http://schemas.microsoft.com/office/drawing/2014/chart" uri="{C3380CC4-5D6E-409C-BE32-E72D297353CC}">
              <c16:uniqueId val="{00000000-2FDF-456B-9411-66DD83FC3CC8}"/>
            </c:ext>
          </c:extLst>
        </c:ser>
        <c:ser>
          <c:idx val="1"/>
          <c:order val="1"/>
          <c:spPr>
            <a:solidFill>
              <a:srgbClr val="00FEF0"/>
            </a:solidFill>
            <a:ln>
              <a:noFill/>
            </a:ln>
            <a:effectLst/>
          </c:spPr>
          <c:invertIfNegative val="0"/>
          <c:val>
            <c:numRef>
              <c:f>Processing!$F$20</c:f>
              <c:numCache>
                <c:formatCode>0%</c:formatCode>
                <c:ptCount val="1"/>
                <c:pt idx="0">
                  <c:v>0.41597337770382692</c:v>
                </c:pt>
              </c:numCache>
            </c:numRef>
          </c:val>
          <c:extLst>
            <c:ext xmlns:c16="http://schemas.microsoft.com/office/drawing/2014/chart" uri="{C3380CC4-5D6E-409C-BE32-E72D297353CC}">
              <c16:uniqueId val="{00000001-2FDF-456B-9411-66DD83FC3CC8}"/>
            </c:ext>
          </c:extLst>
        </c:ser>
        <c:dLbls>
          <c:showLegendKey val="0"/>
          <c:showVal val="0"/>
          <c:showCatName val="0"/>
          <c:showSerName val="0"/>
          <c:showPercent val="0"/>
          <c:showBubbleSize val="0"/>
        </c:dLbls>
        <c:gapWidth val="150"/>
        <c:overlap val="100"/>
        <c:axId val="1994229391"/>
        <c:axId val="1994221903"/>
      </c:barChart>
      <c:catAx>
        <c:axId val="1994229391"/>
        <c:scaling>
          <c:orientation val="minMax"/>
        </c:scaling>
        <c:delete val="1"/>
        <c:axPos val="l"/>
        <c:majorTickMark val="none"/>
        <c:minorTickMark val="none"/>
        <c:tickLblPos val="nextTo"/>
        <c:crossAx val="1994221903"/>
        <c:crosses val="autoZero"/>
        <c:auto val="1"/>
        <c:lblAlgn val="ctr"/>
        <c:lblOffset val="100"/>
        <c:noMultiLvlLbl val="0"/>
      </c:catAx>
      <c:valAx>
        <c:axId val="1994221903"/>
        <c:scaling>
          <c:orientation val="minMax"/>
        </c:scaling>
        <c:delete val="1"/>
        <c:axPos val="b"/>
        <c:numFmt formatCode="0%" sourceLinked="1"/>
        <c:majorTickMark val="none"/>
        <c:minorTickMark val="none"/>
        <c:tickLblPos val="nextTo"/>
        <c:crossAx val="19942293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587307220894666E-2"/>
          <c:y val="5.9772881600809083E-2"/>
          <c:w val="0.42730651911754275"/>
          <c:h val="0.56566505323716365"/>
        </c:manualLayout>
      </c:layout>
      <c:doughnutChart>
        <c:varyColors val="1"/>
        <c:dLbls>
          <c:showLegendKey val="0"/>
          <c:showVal val="0"/>
          <c:showCatName val="0"/>
          <c:showSerName val="0"/>
          <c:showPercent val="0"/>
          <c:showBubbleSize val="0"/>
          <c:showLeaderLines val="0"/>
        </c:dLbls>
        <c:firstSliceAng val="180"/>
        <c:holeSize val="42"/>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492123</xdr:colOff>
      <xdr:row>10</xdr:row>
      <xdr:rowOff>168274</xdr:rowOff>
    </xdr:from>
    <xdr:to>
      <xdr:col>31</xdr:col>
      <xdr:colOff>274953</xdr:colOff>
      <xdr:row>50</xdr:row>
      <xdr:rowOff>46354</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5175248" y="2073274"/>
          <a:ext cx="14292580" cy="7498080"/>
        </a:xfrm>
        <a:prstGeom prst="roundRect">
          <a:avLst>
            <a:gd name="adj" fmla="val 2217"/>
          </a:avLst>
        </a:prstGeom>
        <a:gradFill flip="none" rotWithShape="1">
          <a:gsLst>
            <a:gs pos="34000">
              <a:srgbClr val="09050A">
                <a:alpha val="94902"/>
              </a:srgbClr>
            </a:gs>
            <a:gs pos="62000">
              <a:srgbClr val="1C1E1C">
                <a:alpha val="96863"/>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61155</xdr:colOff>
      <xdr:row>10</xdr:row>
      <xdr:rowOff>148534</xdr:rowOff>
    </xdr:from>
    <xdr:to>
      <xdr:col>12</xdr:col>
      <xdr:colOff>244828</xdr:colOff>
      <xdr:row>50</xdr:row>
      <xdr:rowOff>2899</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5389633" y="2081143"/>
          <a:ext cx="2005847" cy="7584799"/>
        </a:xfrm>
        <a:prstGeom prst="roundRect">
          <a:avLst>
            <a:gd name="adj" fmla="val 8973"/>
          </a:avLst>
        </a:prstGeom>
        <a:solidFill>
          <a:schemeClr val="tx1">
            <a:lumMod val="95000"/>
            <a:lumOff val="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396875</xdr:colOff>
      <xdr:row>11</xdr:row>
      <xdr:rowOff>57150</xdr:rowOff>
    </xdr:from>
    <xdr:to>
      <xdr:col>20</xdr:col>
      <xdr:colOff>376515</xdr:colOff>
      <xdr:row>32</xdr:row>
      <xdr:rowOff>31750</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7614708" y="2152650"/>
          <a:ext cx="4996140" cy="3975100"/>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487760</xdr:colOff>
      <xdr:row>11</xdr:row>
      <xdr:rowOff>174625</xdr:rowOff>
    </xdr:from>
    <xdr:to>
      <xdr:col>25</xdr:col>
      <xdr:colOff>650875</xdr:colOff>
      <xdr:row>31</xdr:row>
      <xdr:rowOff>15875</xdr:rowOff>
    </xdr:to>
    <xdr:sp macro="" textlink="">
      <xdr:nvSpPr>
        <xdr:cNvPr id="5" name="Rounded Rectangle 4">
          <a:extLst>
            <a:ext uri="{FF2B5EF4-FFF2-40B4-BE49-F238E27FC236}">
              <a16:creationId xmlns:a16="http://schemas.microsoft.com/office/drawing/2014/main" id="{00000000-0008-0000-0000-000005000000}"/>
            </a:ext>
          </a:extLst>
        </xdr:cNvPr>
        <xdr:cNvSpPr/>
      </xdr:nvSpPr>
      <xdr:spPr>
        <a:xfrm>
          <a:off x="12521010" y="2270125"/>
          <a:ext cx="3544490" cy="3651250"/>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0</xdr:colOff>
      <xdr:row>12</xdr:row>
      <xdr:rowOff>15875</xdr:rowOff>
    </xdr:from>
    <xdr:to>
      <xdr:col>31</xdr:col>
      <xdr:colOff>166013</xdr:colOff>
      <xdr:row>24</xdr:row>
      <xdr:rowOff>63500</xdr:rowOff>
    </xdr:to>
    <xdr:sp macro="" textlink="">
      <xdr:nvSpPr>
        <xdr:cNvPr id="6" name="Rounded Rectangle 5">
          <a:extLst>
            <a:ext uri="{FF2B5EF4-FFF2-40B4-BE49-F238E27FC236}">
              <a16:creationId xmlns:a16="http://schemas.microsoft.com/office/drawing/2014/main" id="{00000000-0008-0000-0000-000006000000}"/>
            </a:ext>
          </a:extLst>
        </xdr:cNvPr>
        <xdr:cNvSpPr/>
      </xdr:nvSpPr>
      <xdr:spPr>
        <a:xfrm>
          <a:off x="16176625" y="2301875"/>
          <a:ext cx="3182263" cy="2333625"/>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502314</xdr:colOff>
      <xdr:row>31</xdr:row>
      <xdr:rowOff>171979</xdr:rowOff>
    </xdr:from>
    <xdr:to>
      <xdr:col>25</xdr:col>
      <xdr:colOff>601929</xdr:colOff>
      <xdr:row>49</xdr:row>
      <xdr:rowOff>121973</xdr:rowOff>
    </xdr:to>
    <xdr:sp macro="" textlink="">
      <xdr:nvSpPr>
        <xdr:cNvPr id="9" name="Rounded Rectangle 8">
          <a:extLst>
            <a:ext uri="{FF2B5EF4-FFF2-40B4-BE49-F238E27FC236}">
              <a16:creationId xmlns:a16="http://schemas.microsoft.com/office/drawing/2014/main" id="{00000000-0008-0000-0000-000009000000}"/>
            </a:ext>
          </a:extLst>
        </xdr:cNvPr>
        <xdr:cNvSpPr/>
      </xdr:nvSpPr>
      <xdr:spPr>
        <a:xfrm>
          <a:off x="12736647" y="6077479"/>
          <a:ext cx="3507449" cy="3378994"/>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433918</xdr:colOff>
      <xdr:row>32</xdr:row>
      <xdr:rowOff>105834</xdr:rowOff>
    </xdr:from>
    <xdr:to>
      <xdr:col>20</xdr:col>
      <xdr:colOff>370417</xdr:colOff>
      <xdr:row>49</xdr:row>
      <xdr:rowOff>105834</xdr:rowOff>
    </xdr:to>
    <xdr:sp macro="" textlink="">
      <xdr:nvSpPr>
        <xdr:cNvPr id="12" name="Rounded Rectangle 11">
          <a:extLst>
            <a:ext uri="{FF2B5EF4-FFF2-40B4-BE49-F238E27FC236}">
              <a16:creationId xmlns:a16="http://schemas.microsoft.com/office/drawing/2014/main" id="{00000000-0008-0000-0000-00000C000000}"/>
            </a:ext>
          </a:extLst>
        </xdr:cNvPr>
        <xdr:cNvSpPr/>
      </xdr:nvSpPr>
      <xdr:spPr>
        <a:xfrm>
          <a:off x="7584570" y="6290182"/>
          <a:ext cx="4906064" cy="3285435"/>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4140</xdr:colOff>
      <xdr:row>25</xdr:row>
      <xdr:rowOff>0</xdr:rowOff>
    </xdr:from>
    <xdr:to>
      <xdr:col>31</xdr:col>
      <xdr:colOff>210515</xdr:colOff>
      <xdr:row>36</xdr:row>
      <xdr:rowOff>158749</xdr:rowOff>
    </xdr:to>
    <xdr:sp macro="" textlink="">
      <xdr:nvSpPr>
        <xdr:cNvPr id="14" name="Rounded Rectangle 13">
          <a:extLst>
            <a:ext uri="{FF2B5EF4-FFF2-40B4-BE49-F238E27FC236}">
              <a16:creationId xmlns:a16="http://schemas.microsoft.com/office/drawing/2014/main" id="{00000000-0008-0000-0000-00000E000000}"/>
            </a:ext>
          </a:extLst>
        </xdr:cNvPr>
        <xdr:cNvSpPr/>
      </xdr:nvSpPr>
      <xdr:spPr>
        <a:xfrm>
          <a:off x="16279466" y="4831522"/>
          <a:ext cx="3243332" cy="2284618"/>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26</xdr:col>
      <xdr:colOff>55682</xdr:colOff>
      <xdr:row>37</xdr:row>
      <xdr:rowOff>79375</xdr:rowOff>
    </xdr:from>
    <xdr:to>
      <xdr:col>31</xdr:col>
      <xdr:colOff>269875</xdr:colOff>
      <xdr:row>49</xdr:row>
      <xdr:rowOff>9524</xdr:rowOff>
    </xdr:to>
    <xdr:sp macro="" textlink="">
      <xdr:nvSpPr>
        <xdr:cNvPr id="15" name="Rounded Rectangle 14">
          <a:extLst>
            <a:ext uri="{FF2B5EF4-FFF2-40B4-BE49-F238E27FC236}">
              <a16:creationId xmlns:a16="http://schemas.microsoft.com/office/drawing/2014/main" id="{00000000-0008-0000-0000-00000F000000}"/>
            </a:ext>
          </a:extLst>
        </xdr:cNvPr>
        <xdr:cNvSpPr/>
      </xdr:nvSpPr>
      <xdr:spPr>
        <a:xfrm>
          <a:off x="16459849" y="7127875"/>
          <a:ext cx="3283359" cy="2216149"/>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58057</xdr:colOff>
      <xdr:row>7</xdr:row>
      <xdr:rowOff>1814</xdr:rowOff>
    </xdr:from>
    <xdr:to>
      <xdr:col>25</xdr:col>
      <xdr:colOff>712107</xdr:colOff>
      <xdr:row>10</xdr:row>
      <xdr:rowOff>142876</xdr:rowOff>
    </xdr:to>
    <xdr:sp macro="" textlink="">
      <xdr:nvSpPr>
        <xdr:cNvPr id="7" name="Rounded Rectangle 6">
          <a:extLst>
            <a:ext uri="{FF2B5EF4-FFF2-40B4-BE49-F238E27FC236}">
              <a16:creationId xmlns:a16="http://schemas.microsoft.com/office/drawing/2014/main" id="{00000000-0008-0000-0000-000007000000}"/>
            </a:ext>
          </a:extLst>
        </xdr:cNvPr>
        <xdr:cNvSpPr/>
      </xdr:nvSpPr>
      <xdr:spPr>
        <a:xfrm>
          <a:off x="7839982" y="1335314"/>
          <a:ext cx="8426450" cy="712562"/>
        </a:xfrm>
        <a:prstGeom prst="roundRect">
          <a:avLst>
            <a:gd name="adj" fmla="val 30611"/>
          </a:avLst>
        </a:prstGeom>
        <a:solidFill>
          <a:schemeClr val="tx1">
            <a:lumMod val="95000"/>
            <a:lumOff val="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800" b="1"/>
            <a:t>Business Processes For Pruduction</a:t>
          </a:r>
          <a:endParaRPr lang="en-US" sz="1600" b="1"/>
        </a:p>
      </xdr:txBody>
    </xdr:sp>
    <xdr:clientData/>
  </xdr:twoCellAnchor>
  <xdr:twoCellAnchor>
    <xdr:from>
      <xdr:col>12</xdr:col>
      <xdr:colOff>460376</xdr:colOff>
      <xdr:row>15</xdr:row>
      <xdr:rowOff>111124</xdr:rowOff>
    </xdr:from>
    <xdr:to>
      <xdr:col>20</xdr:col>
      <xdr:colOff>285750</xdr:colOff>
      <xdr:row>28</xdr:row>
      <xdr:rowOff>190499</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444500</xdr:colOff>
      <xdr:row>29</xdr:row>
      <xdr:rowOff>28575</xdr:rowOff>
    </xdr:from>
    <xdr:to>
      <xdr:col>20</xdr:col>
      <xdr:colOff>349250</xdr:colOff>
      <xdr:row>31</xdr:row>
      <xdr:rowOff>95250</xdr:rowOff>
    </xdr:to>
    <mc:AlternateContent xmlns:mc="http://schemas.openxmlformats.org/markup-compatibility/2006" xmlns:a14="http://schemas.microsoft.com/office/drawing/2010/main">
      <mc:Choice Requires="a14">
        <xdr:graphicFrame macro="">
          <xdr:nvGraphicFramePr>
            <xdr:cNvPr id="17" name="Label Month">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Label Month"/>
            </a:graphicData>
          </a:graphic>
        </xdr:graphicFrame>
      </mc:Choice>
      <mc:Fallback xmlns="">
        <xdr:sp macro="" textlink="">
          <xdr:nvSpPr>
            <xdr:cNvPr id="0" name=""/>
            <xdr:cNvSpPr>
              <a:spLocks noTextEdit="1"/>
            </xdr:cNvSpPr>
          </xdr:nvSpPr>
          <xdr:spPr>
            <a:xfrm>
              <a:off x="7540625" y="5553075"/>
              <a:ext cx="4841875" cy="447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50799</xdr:colOff>
      <xdr:row>7</xdr:row>
      <xdr:rowOff>47625</xdr:rowOff>
    </xdr:from>
    <xdr:to>
      <xdr:col>31</xdr:col>
      <xdr:colOff>130174</xdr:colOff>
      <xdr:row>12</xdr:row>
      <xdr:rowOff>85724</xdr:rowOff>
    </xdr:to>
    <mc:AlternateContent xmlns:mc="http://schemas.openxmlformats.org/markup-compatibility/2006" xmlns:a14="http://schemas.microsoft.com/office/drawing/2010/main">
      <mc:Choice Requires="a14">
        <xdr:graphicFrame macro="">
          <xdr:nvGraphicFramePr>
            <xdr:cNvPr id="18" name="Year">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367124" y="1381125"/>
              <a:ext cx="3127375"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428625</xdr:colOff>
      <xdr:row>12</xdr:row>
      <xdr:rowOff>95250</xdr:rowOff>
    </xdr:from>
    <xdr:to>
      <xdr:col>15</xdr:col>
      <xdr:colOff>142875</xdr:colOff>
      <xdr:row>14</xdr:row>
      <xdr:rowOff>127000</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7646458" y="2381250"/>
          <a:ext cx="1555750" cy="412750"/>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a:solidFill>
                <a:schemeClr val="bg1"/>
              </a:solidFill>
            </a:rPr>
            <a:t>Cash</a:t>
          </a:r>
          <a:r>
            <a:rPr lang="en-US" sz="2400" b="0" baseline="0">
              <a:solidFill>
                <a:schemeClr val="bg1"/>
              </a:solidFill>
            </a:rPr>
            <a:t> Flow</a:t>
          </a:r>
        </a:p>
      </xdr:txBody>
    </xdr:sp>
    <xdr:clientData/>
  </xdr:twoCellAnchor>
  <xdr:twoCellAnchor>
    <xdr:from>
      <xdr:col>15</xdr:col>
      <xdr:colOff>238125</xdr:colOff>
      <xdr:row>14</xdr:row>
      <xdr:rowOff>142876</xdr:rowOff>
    </xdr:from>
    <xdr:to>
      <xdr:col>17</xdr:col>
      <xdr:colOff>63500</xdr:colOff>
      <xdr:row>16</xdr:row>
      <xdr:rowOff>95250</xdr:rowOff>
    </xdr:to>
    <xdr:sp macro="" textlink="Processing!AN31">
      <xdr:nvSpPr>
        <xdr:cNvPr id="19" name="TextBox 18">
          <a:extLst>
            <a:ext uri="{FF2B5EF4-FFF2-40B4-BE49-F238E27FC236}">
              <a16:creationId xmlns:a16="http://schemas.microsoft.com/office/drawing/2014/main" id="{00000000-0008-0000-0000-000013000000}"/>
            </a:ext>
          </a:extLst>
        </xdr:cNvPr>
        <xdr:cNvSpPr txBox="1"/>
      </xdr:nvSpPr>
      <xdr:spPr>
        <a:xfrm>
          <a:off x="9144000" y="2809876"/>
          <a:ext cx="1031875" cy="333374"/>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DB8937-8C96-4439-A41A-79C6781B34E8}" type="TxLink">
            <a:rPr lang="en-US" sz="1600" b="0" i="0" u="none" strike="noStrike">
              <a:solidFill>
                <a:schemeClr val="bg1"/>
              </a:solidFill>
              <a:latin typeface="Calibri"/>
              <a:cs typeface="Calibri"/>
            </a:rPr>
            <a:pPr algn="ctr"/>
            <a:t> </a:t>
          </a:fld>
          <a:endParaRPr lang="en-US" sz="3600" b="1" baseline="0">
            <a:solidFill>
              <a:schemeClr val="bg1"/>
            </a:solidFill>
          </a:endParaRPr>
        </a:p>
      </xdr:txBody>
    </xdr:sp>
    <xdr:clientData/>
  </xdr:twoCellAnchor>
  <xdr:twoCellAnchor>
    <xdr:from>
      <xdr:col>18</xdr:col>
      <xdr:colOff>613832</xdr:colOff>
      <xdr:row>13</xdr:row>
      <xdr:rowOff>5289</xdr:rowOff>
    </xdr:from>
    <xdr:to>
      <xdr:col>20</xdr:col>
      <xdr:colOff>370415</xdr:colOff>
      <xdr:row>14</xdr:row>
      <xdr:rowOff>84665</xdr:rowOff>
    </xdr:to>
    <xdr:sp macro="" textlink="Processing!D19">
      <xdr:nvSpPr>
        <xdr:cNvPr id="20" name="TextBox 19">
          <a:extLst>
            <a:ext uri="{FF2B5EF4-FFF2-40B4-BE49-F238E27FC236}">
              <a16:creationId xmlns:a16="http://schemas.microsoft.com/office/drawing/2014/main" id="{00000000-0008-0000-0000-000014000000}"/>
            </a:ext>
          </a:extLst>
        </xdr:cNvPr>
        <xdr:cNvSpPr txBox="1"/>
      </xdr:nvSpPr>
      <xdr:spPr>
        <a:xfrm>
          <a:off x="11620499" y="2481789"/>
          <a:ext cx="984249" cy="269876"/>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ADD85B3-E478-4806-93D7-923F0A52A256}" type="TxLink">
            <a:rPr lang="en-US" sz="1100" b="0" i="0" u="none" strike="noStrike">
              <a:solidFill>
                <a:schemeClr val="bg1"/>
              </a:solidFill>
              <a:latin typeface="Calibri"/>
              <a:cs typeface="Calibri"/>
            </a:rPr>
            <a:pPr algn="ctr"/>
            <a:t> PKR 59,920 </a:t>
          </a:fld>
          <a:endParaRPr lang="en-US" sz="3600" b="1" baseline="0">
            <a:solidFill>
              <a:schemeClr val="bg1"/>
            </a:solidFill>
          </a:endParaRPr>
        </a:p>
      </xdr:txBody>
    </xdr:sp>
    <xdr:clientData/>
  </xdr:twoCellAnchor>
  <xdr:twoCellAnchor>
    <xdr:from>
      <xdr:col>16</xdr:col>
      <xdr:colOff>116426</xdr:colOff>
      <xdr:row>13</xdr:row>
      <xdr:rowOff>21166</xdr:rowOff>
    </xdr:from>
    <xdr:to>
      <xdr:col>16</xdr:col>
      <xdr:colOff>390746</xdr:colOff>
      <xdr:row>14</xdr:row>
      <xdr:rowOff>104986</xdr:rowOff>
    </xdr:to>
    <xdr:sp macro="" textlink="">
      <xdr:nvSpPr>
        <xdr:cNvPr id="11" name="Rounded Rectangle 10">
          <a:extLst>
            <a:ext uri="{FF2B5EF4-FFF2-40B4-BE49-F238E27FC236}">
              <a16:creationId xmlns:a16="http://schemas.microsoft.com/office/drawing/2014/main" id="{00000000-0008-0000-0000-00000B000000}"/>
            </a:ext>
          </a:extLst>
        </xdr:cNvPr>
        <xdr:cNvSpPr/>
      </xdr:nvSpPr>
      <xdr:spPr>
        <a:xfrm>
          <a:off x="9789593" y="2497666"/>
          <a:ext cx="274320" cy="274320"/>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206375</xdr:colOff>
      <xdr:row>13</xdr:row>
      <xdr:rowOff>5290</xdr:rowOff>
    </xdr:from>
    <xdr:to>
      <xdr:col>18</xdr:col>
      <xdr:colOff>480695</xdr:colOff>
      <xdr:row>14</xdr:row>
      <xdr:rowOff>89110</xdr:rowOff>
    </xdr:to>
    <xdr:sp macro="" textlink="">
      <xdr:nvSpPr>
        <xdr:cNvPr id="23" name="Rounded Rectangle 22">
          <a:extLst>
            <a:ext uri="{FF2B5EF4-FFF2-40B4-BE49-F238E27FC236}">
              <a16:creationId xmlns:a16="http://schemas.microsoft.com/office/drawing/2014/main" id="{00000000-0008-0000-0000-000017000000}"/>
            </a:ext>
          </a:extLst>
        </xdr:cNvPr>
        <xdr:cNvSpPr/>
      </xdr:nvSpPr>
      <xdr:spPr>
        <a:xfrm>
          <a:off x="11213042" y="2481790"/>
          <a:ext cx="274320" cy="274320"/>
        </a:xfrm>
        <a:prstGeom prst="roundRect">
          <a:avLst/>
        </a:prstGeom>
        <a:solidFill>
          <a:srgbClr val="F60A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21165</xdr:colOff>
      <xdr:row>12</xdr:row>
      <xdr:rowOff>164040</xdr:rowOff>
    </xdr:from>
    <xdr:to>
      <xdr:col>16</xdr:col>
      <xdr:colOff>481539</xdr:colOff>
      <xdr:row>14</xdr:row>
      <xdr:rowOff>52913</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9694332" y="2450040"/>
          <a:ext cx="460374" cy="26987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chemeClr val="bg1"/>
              </a:solidFill>
            </a:rPr>
            <a:t>CF</a:t>
          </a:r>
          <a:endParaRPr lang="en-US" sz="2400" b="1" baseline="0">
            <a:solidFill>
              <a:schemeClr val="bg1"/>
            </a:solidFill>
          </a:endParaRPr>
        </a:p>
      </xdr:txBody>
    </xdr:sp>
    <xdr:clientData/>
  </xdr:twoCellAnchor>
  <xdr:twoCellAnchor>
    <xdr:from>
      <xdr:col>18</xdr:col>
      <xdr:colOff>121708</xdr:colOff>
      <xdr:row>12</xdr:row>
      <xdr:rowOff>158755</xdr:rowOff>
    </xdr:from>
    <xdr:to>
      <xdr:col>18</xdr:col>
      <xdr:colOff>582083</xdr:colOff>
      <xdr:row>14</xdr:row>
      <xdr:rowOff>79379</xdr:rowOff>
    </xdr:to>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11027143" y="2477885"/>
          <a:ext cx="460375" cy="30714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chemeClr val="bg1"/>
              </a:solidFill>
            </a:rPr>
            <a:t>BP</a:t>
          </a:r>
        </a:p>
        <a:p>
          <a:pPr algn="ctr"/>
          <a:endParaRPr lang="en-US" sz="2400" b="1" baseline="0">
            <a:solidFill>
              <a:schemeClr val="bg1"/>
            </a:solidFill>
          </a:endParaRPr>
        </a:p>
      </xdr:txBody>
    </xdr:sp>
    <xdr:clientData/>
  </xdr:twoCellAnchor>
  <xdr:twoCellAnchor>
    <xdr:from>
      <xdr:col>12</xdr:col>
      <xdr:colOff>508000</xdr:colOff>
      <xdr:row>33</xdr:row>
      <xdr:rowOff>5291</xdr:rowOff>
    </xdr:from>
    <xdr:to>
      <xdr:col>20</xdr:col>
      <xdr:colOff>333375</xdr:colOff>
      <xdr:row>48</xdr:row>
      <xdr:rowOff>100540</xdr:rowOff>
    </xdr:to>
    <xdr:graphicFrame macro="">
      <xdr:nvGraphicFramePr>
        <xdr:cNvPr id="30" name="Chart 6">
          <a:extLst>
            <a:ext uri="{FF2B5EF4-FFF2-40B4-BE49-F238E27FC236}">
              <a16:creationId xmlns:a16="http://schemas.microsoft.com/office/drawing/2014/main" id="{332F230A-2138-A269-375B-82BDEA258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95250</xdr:colOff>
      <xdr:row>33</xdr:row>
      <xdr:rowOff>63499</xdr:rowOff>
    </xdr:from>
    <xdr:to>
      <xdr:col>20</xdr:col>
      <xdr:colOff>127000</xdr:colOff>
      <xdr:row>37</xdr:row>
      <xdr:rowOff>0</xdr:rowOff>
    </xdr:to>
    <xdr:sp macro="" textlink="">
      <xdr:nvSpPr>
        <xdr:cNvPr id="33" name="Rounded Rectangle 12">
          <a:extLst>
            <a:ext uri="{FF2B5EF4-FFF2-40B4-BE49-F238E27FC236}">
              <a16:creationId xmlns:a16="http://schemas.microsoft.com/office/drawing/2014/main" id="{4E49C091-0455-4B6C-8F98-CFDB19EAEE5E}"/>
            </a:ext>
          </a:extLst>
        </xdr:cNvPr>
        <xdr:cNvSpPr/>
      </xdr:nvSpPr>
      <xdr:spPr>
        <a:xfrm>
          <a:off x="10922000" y="6349999"/>
          <a:ext cx="1238250" cy="698501"/>
        </a:xfrm>
        <a:prstGeom prst="roundRect">
          <a:avLst>
            <a:gd name="adj" fmla="val 6622"/>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508001</xdr:colOff>
      <xdr:row>13</xdr:row>
      <xdr:rowOff>47624</xdr:rowOff>
    </xdr:from>
    <xdr:to>
      <xdr:col>25</xdr:col>
      <xdr:colOff>285752</xdr:colOff>
      <xdr:row>33</xdr:row>
      <xdr:rowOff>142875</xdr:rowOff>
    </xdr:to>
    <xdr:graphicFrame macro="">
      <xdr:nvGraphicFramePr>
        <xdr:cNvPr id="26" name="Chart 25">
          <a:extLst>
            <a:ext uri="{FF2B5EF4-FFF2-40B4-BE49-F238E27FC236}">
              <a16:creationId xmlns:a16="http://schemas.microsoft.com/office/drawing/2014/main" id="{72DFA876-CDD2-40A8-A002-7370FF25E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571500</xdr:colOff>
      <xdr:row>13</xdr:row>
      <xdr:rowOff>79376</xdr:rowOff>
    </xdr:from>
    <xdr:to>
      <xdr:col>25</xdr:col>
      <xdr:colOff>365124</xdr:colOff>
      <xdr:row>30</xdr:row>
      <xdr:rowOff>47626</xdr:rowOff>
    </xdr:to>
    <xdr:sp macro="" textlink="">
      <xdr:nvSpPr>
        <xdr:cNvPr id="27" name="Circle: Hollow 26">
          <a:extLst>
            <a:ext uri="{FF2B5EF4-FFF2-40B4-BE49-F238E27FC236}">
              <a16:creationId xmlns:a16="http://schemas.microsoft.com/office/drawing/2014/main" id="{16E9E697-48B0-4235-9DFC-040297E6D2FC}"/>
            </a:ext>
          </a:extLst>
        </xdr:cNvPr>
        <xdr:cNvSpPr/>
      </xdr:nvSpPr>
      <xdr:spPr>
        <a:xfrm>
          <a:off x="12604750" y="2555876"/>
          <a:ext cx="3174999" cy="3206750"/>
        </a:xfrm>
        <a:prstGeom prst="donut">
          <a:avLst/>
        </a:prstGeom>
        <a:solidFill>
          <a:schemeClr val="tx1">
            <a:lumMod val="95000"/>
            <a:lumOff val="5000"/>
          </a:schemeClr>
        </a:solidFill>
        <a:ln>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solidFill>
              <a:schemeClr val="tx2">
                <a:lumMod val="50000"/>
              </a:schemeClr>
            </a:solidFill>
          </a:endParaRPr>
        </a:p>
      </xdr:txBody>
    </xdr:sp>
    <xdr:clientData/>
  </xdr:twoCellAnchor>
  <xdr:twoCellAnchor editAs="oneCell">
    <xdr:from>
      <xdr:col>20</xdr:col>
      <xdr:colOff>635000</xdr:colOff>
      <xdr:row>28</xdr:row>
      <xdr:rowOff>63500</xdr:rowOff>
    </xdr:from>
    <xdr:to>
      <xdr:col>25</xdr:col>
      <xdr:colOff>497416</xdr:colOff>
      <xdr:row>30</xdr:row>
      <xdr:rowOff>105833</xdr:rowOff>
    </xdr:to>
    <mc:AlternateContent xmlns:mc="http://schemas.openxmlformats.org/markup-compatibility/2006" xmlns:a14="http://schemas.microsoft.com/office/drawing/2010/main">
      <mc:Choice Requires="a14">
        <xdr:graphicFrame macro="">
          <xdr:nvGraphicFramePr>
            <xdr:cNvPr id="28" name="STYLE">
              <a:extLst>
                <a:ext uri="{FF2B5EF4-FFF2-40B4-BE49-F238E27FC236}">
                  <a16:creationId xmlns:a16="http://schemas.microsoft.com/office/drawing/2014/main" id="{9FB96365-4A45-4AC7-8139-5B5BEBDB71D0}"/>
                </a:ext>
              </a:extLst>
            </xdr:cNvPr>
            <xdr:cNvGraphicFramePr/>
          </xdr:nvGraphicFramePr>
          <xdr:xfrm>
            <a:off x="0" y="0"/>
            <a:ext cx="0" cy="0"/>
          </xdr:xfrm>
          <a:graphic>
            <a:graphicData uri="http://schemas.microsoft.com/office/drawing/2010/slicer">
              <sle:slicer xmlns:sle="http://schemas.microsoft.com/office/drawing/2010/slicer" name="STYLE"/>
            </a:graphicData>
          </a:graphic>
        </xdr:graphicFrame>
      </mc:Choice>
      <mc:Fallback xmlns="">
        <xdr:sp macro="" textlink="">
          <xdr:nvSpPr>
            <xdr:cNvPr id="0" name=""/>
            <xdr:cNvSpPr>
              <a:spLocks noTextEdit="1"/>
            </xdr:cNvSpPr>
          </xdr:nvSpPr>
          <xdr:spPr>
            <a:xfrm>
              <a:off x="12788900" y="5397500"/>
              <a:ext cx="3262841" cy="423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63500</xdr:colOff>
      <xdr:row>12</xdr:row>
      <xdr:rowOff>127000</xdr:rowOff>
    </xdr:from>
    <xdr:to>
      <xdr:col>25</xdr:col>
      <xdr:colOff>555625</xdr:colOff>
      <xdr:row>16</xdr:row>
      <xdr:rowOff>0</xdr:rowOff>
    </xdr:to>
    <xdr:sp macro="" textlink="">
      <xdr:nvSpPr>
        <xdr:cNvPr id="32" name="Rectangle: Rounded Corners 31">
          <a:extLst>
            <a:ext uri="{FF2B5EF4-FFF2-40B4-BE49-F238E27FC236}">
              <a16:creationId xmlns:a16="http://schemas.microsoft.com/office/drawing/2014/main" id="{E0525B5D-F0C5-DCC6-B60B-3AB5FE588707}"/>
            </a:ext>
          </a:extLst>
        </xdr:cNvPr>
        <xdr:cNvSpPr/>
      </xdr:nvSpPr>
      <xdr:spPr>
        <a:xfrm>
          <a:off x="12913591" y="2413000"/>
          <a:ext cx="3133148" cy="635000"/>
        </a:xfrm>
        <a:prstGeom prst="roundRect">
          <a:avLst/>
        </a:prstGeom>
        <a:solidFill>
          <a:schemeClr val="tx1">
            <a:lumMod val="95000"/>
            <a:lumOff val="5000"/>
          </a:schemeClr>
        </a:solidFill>
        <a:ln>
          <a:solidFill>
            <a:schemeClr val="tx1">
              <a:lumMod val="95000"/>
              <a:lumOff val="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2000"/>
            <a:t>Constribution by category</a:t>
          </a:r>
        </a:p>
      </xdr:txBody>
    </xdr:sp>
    <xdr:clientData/>
  </xdr:twoCellAnchor>
  <xdr:twoCellAnchor>
    <xdr:from>
      <xdr:col>22</xdr:col>
      <xdr:colOff>492125</xdr:colOff>
      <xdr:row>20</xdr:row>
      <xdr:rowOff>169333</xdr:rowOff>
    </xdr:from>
    <xdr:to>
      <xdr:col>23</xdr:col>
      <xdr:colOff>497416</xdr:colOff>
      <xdr:row>22</xdr:row>
      <xdr:rowOff>79375</xdr:rowOff>
    </xdr:to>
    <xdr:sp macro="" textlink="Processing!G25">
      <xdr:nvSpPr>
        <xdr:cNvPr id="36" name="Rectangle: Rounded Corners 35">
          <a:extLst>
            <a:ext uri="{FF2B5EF4-FFF2-40B4-BE49-F238E27FC236}">
              <a16:creationId xmlns:a16="http://schemas.microsoft.com/office/drawing/2014/main" id="{E75D63CA-DE29-692A-4AD3-1BB36502E885}"/>
            </a:ext>
          </a:extLst>
        </xdr:cNvPr>
        <xdr:cNvSpPr/>
      </xdr:nvSpPr>
      <xdr:spPr>
        <a:xfrm>
          <a:off x="14091708" y="3979333"/>
          <a:ext cx="619125" cy="291042"/>
        </a:xfrm>
        <a:prstGeom prst="roundRect">
          <a:avLst>
            <a:gd name="adj" fmla="val 1667"/>
          </a:avLst>
        </a:prstGeom>
        <a:solidFill>
          <a:schemeClr val="tx1">
            <a:lumMod val="95000"/>
            <a:lumOff val="5000"/>
          </a:schemeClr>
        </a:solidFill>
        <a:ln>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8FA7A1A-3EB3-426E-88C1-E4AA19D2A770}" type="TxLink">
            <a:rPr lang="en-US" sz="1800" b="0" i="0" u="none" strike="noStrike">
              <a:solidFill>
                <a:schemeClr val="bg2"/>
              </a:solidFill>
              <a:latin typeface="Calibri"/>
              <a:cs typeface="Calibri"/>
            </a:rPr>
            <a:pPr algn="l"/>
            <a:t>29%</a:t>
          </a:fld>
          <a:endParaRPr lang="en-US" sz="1800">
            <a:solidFill>
              <a:schemeClr val="bg2"/>
            </a:solidFill>
          </a:endParaRPr>
        </a:p>
      </xdr:txBody>
    </xdr:sp>
    <xdr:clientData/>
  </xdr:twoCellAnchor>
  <xdr:twoCellAnchor>
    <xdr:from>
      <xdr:col>26</xdr:col>
      <xdr:colOff>190499</xdr:colOff>
      <xdr:row>38</xdr:row>
      <xdr:rowOff>138793</xdr:rowOff>
    </xdr:from>
    <xdr:to>
      <xdr:col>31</xdr:col>
      <xdr:colOff>167346</xdr:colOff>
      <xdr:row>48</xdr:row>
      <xdr:rowOff>154033</xdr:rowOff>
    </xdr:to>
    <xdr:graphicFrame macro="">
      <xdr:nvGraphicFramePr>
        <xdr:cNvPr id="29" name="Chart 28">
          <a:extLst>
            <a:ext uri="{FF2B5EF4-FFF2-40B4-BE49-F238E27FC236}">
              <a16:creationId xmlns:a16="http://schemas.microsoft.com/office/drawing/2014/main" id="{00000000-0008-0000-00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199572</xdr:colOff>
      <xdr:row>37</xdr:row>
      <xdr:rowOff>113392</xdr:rowOff>
    </xdr:from>
    <xdr:to>
      <xdr:col>29</xdr:col>
      <xdr:colOff>199572</xdr:colOff>
      <xdr:row>39</xdr:row>
      <xdr:rowOff>113393</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6603739" y="7161892"/>
          <a:ext cx="1841500" cy="381001"/>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u="none" strike="noStrike">
              <a:solidFill>
                <a:schemeClr val="bg1"/>
              </a:solidFill>
              <a:effectLst/>
              <a:latin typeface="+mn-lt"/>
              <a:ea typeface="+mn-ea"/>
              <a:cs typeface="+mn-cs"/>
            </a:rPr>
            <a:t>Lost working </a:t>
          </a:r>
          <a:r>
            <a:rPr lang="en-US" sz="1800" b="0" i="0" u="none" strike="noStrike">
              <a:solidFill>
                <a:schemeClr val="bg1"/>
              </a:solidFill>
              <a:effectLst/>
              <a:latin typeface="+mn-lt"/>
              <a:ea typeface="+mn-ea"/>
              <a:cs typeface="+mn-cs"/>
            </a:rPr>
            <a:t>time</a:t>
          </a:r>
          <a:r>
            <a:rPr lang="en-US" sz="1600" b="0">
              <a:solidFill>
                <a:schemeClr val="bg1"/>
              </a:solidFill>
            </a:rPr>
            <a:t> </a:t>
          </a:r>
        </a:p>
      </xdr:txBody>
    </xdr:sp>
    <xdr:clientData/>
  </xdr:twoCellAnchor>
  <xdr:twoCellAnchor>
    <xdr:from>
      <xdr:col>30</xdr:col>
      <xdr:colOff>310019</xdr:colOff>
      <xdr:row>37</xdr:row>
      <xdr:rowOff>161469</xdr:rowOff>
    </xdr:from>
    <xdr:to>
      <xdr:col>31</xdr:col>
      <xdr:colOff>225652</xdr:colOff>
      <xdr:row>39</xdr:row>
      <xdr:rowOff>161470</xdr:rowOff>
    </xdr:to>
    <xdr:sp macro="" textlink="Processing!Q19">
      <xdr:nvSpPr>
        <xdr:cNvPr id="35" name="TextBox 34">
          <a:extLst>
            <a:ext uri="{FF2B5EF4-FFF2-40B4-BE49-F238E27FC236}">
              <a16:creationId xmlns:a16="http://schemas.microsoft.com/office/drawing/2014/main" id="{00000000-0008-0000-0000-000023000000}"/>
            </a:ext>
          </a:extLst>
        </xdr:cNvPr>
        <xdr:cNvSpPr txBox="1"/>
      </xdr:nvSpPr>
      <xdr:spPr>
        <a:xfrm>
          <a:off x="19169519" y="7209969"/>
          <a:ext cx="529466" cy="381001"/>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303B12-B0D2-4FCD-B654-F0A829844FA1}" type="TxLink">
            <a:rPr lang="en-US" sz="1200" b="1" i="0" u="none" strike="noStrike">
              <a:solidFill>
                <a:schemeClr val="bg1"/>
              </a:solidFill>
              <a:latin typeface="Calibri"/>
              <a:cs typeface="Calibri"/>
            </a:rPr>
            <a:pPr/>
            <a:t>22%</a:t>
          </a:fld>
          <a:endParaRPr lang="en-US" sz="1800">
            <a:solidFill>
              <a:schemeClr val="bg1"/>
            </a:solidFill>
          </a:endParaRPr>
        </a:p>
      </xdr:txBody>
    </xdr:sp>
    <xdr:clientData/>
  </xdr:twoCellAnchor>
  <xdr:twoCellAnchor>
    <xdr:from>
      <xdr:col>27</xdr:col>
      <xdr:colOff>201084</xdr:colOff>
      <xdr:row>27</xdr:row>
      <xdr:rowOff>10583</xdr:rowOff>
    </xdr:from>
    <xdr:to>
      <xdr:col>30</xdr:col>
      <xdr:colOff>31750</xdr:colOff>
      <xdr:row>35</xdr:row>
      <xdr:rowOff>148167</xdr:rowOff>
    </xdr:to>
    <xdr:sp macro="" textlink="">
      <xdr:nvSpPr>
        <xdr:cNvPr id="42" name="Donut 41"/>
        <xdr:cNvSpPr/>
      </xdr:nvSpPr>
      <xdr:spPr>
        <a:xfrm>
          <a:off x="17083801" y="5228626"/>
          <a:ext cx="1652840" cy="1683671"/>
        </a:xfrm>
        <a:prstGeom prst="donut">
          <a:avLst>
            <a:gd name="adj" fmla="val 14086"/>
          </a:avLst>
        </a:prstGeom>
        <a:solidFill>
          <a:schemeClr val="bg2">
            <a:lumMod val="25000"/>
            <a:alpha val="33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27</xdr:col>
      <xdr:colOff>31749</xdr:colOff>
      <xdr:row>28</xdr:row>
      <xdr:rowOff>116417</xdr:rowOff>
    </xdr:from>
    <xdr:to>
      <xdr:col>30</xdr:col>
      <xdr:colOff>243416</xdr:colOff>
      <xdr:row>35</xdr:row>
      <xdr:rowOff>171450</xdr:rowOff>
    </xdr:to>
    <xdr:sp macro="" textlink="">
      <xdr:nvSpPr>
        <xdr:cNvPr id="43" name="Isosceles Triangle 42"/>
        <xdr:cNvSpPr/>
      </xdr:nvSpPr>
      <xdr:spPr>
        <a:xfrm>
          <a:off x="16914466" y="5527721"/>
          <a:ext cx="2033841" cy="1407859"/>
        </a:xfrm>
        <a:prstGeom prst="triangle">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552450</xdr:colOff>
      <xdr:row>25</xdr:row>
      <xdr:rowOff>114300</xdr:rowOff>
    </xdr:from>
    <xdr:to>
      <xdr:col>31</xdr:col>
      <xdr:colOff>476250</xdr:colOff>
      <xdr:row>37</xdr:row>
      <xdr:rowOff>68580</xdr:rowOff>
    </xdr:to>
    <xdr:graphicFrame macro="">
      <xdr:nvGraphicFramePr>
        <xdr:cNvPr id="37" name="Chart 36">
          <a:extLst>
            <a:ext uri="{FF2B5EF4-FFF2-40B4-BE49-F238E27FC236}">
              <a16:creationId xmlns:a16="http://schemas.microsoft.com/office/drawing/2014/main" id="{00000000-0008-0000-00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633677</xdr:colOff>
      <xdr:row>32</xdr:row>
      <xdr:rowOff>152135</xdr:rowOff>
    </xdr:from>
    <xdr:to>
      <xdr:col>25</xdr:col>
      <xdr:colOff>338403</xdr:colOff>
      <xdr:row>48</xdr:row>
      <xdr:rowOff>168803</xdr:rowOff>
    </xdr:to>
    <xdr:graphicFrame macro="">
      <xdr:nvGraphicFramePr>
        <xdr:cNvPr id="13" name="Chart 12">
          <a:extLst>
            <a:ext uri="{FF2B5EF4-FFF2-40B4-BE49-F238E27FC236}">
              <a16:creationId xmlns:a16="http://schemas.microsoft.com/office/drawing/2014/main" id="{0050F339-65F7-429B-A6A1-028DE66B1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715698</xdr:colOff>
      <xdr:row>13</xdr:row>
      <xdr:rowOff>92604</xdr:rowOff>
    </xdr:from>
    <xdr:to>
      <xdr:col>31</xdr:col>
      <xdr:colOff>318030</xdr:colOff>
      <xdr:row>24</xdr:row>
      <xdr:rowOff>37359</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150811</xdr:colOff>
      <xdr:row>12</xdr:row>
      <xdr:rowOff>75406</xdr:rowOff>
    </xdr:from>
    <xdr:to>
      <xdr:col>29</xdr:col>
      <xdr:colOff>496660</xdr:colOff>
      <xdr:row>14</xdr:row>
      <xdr:rowOff>71437</xdr:rowOff>
    </xdr:to>
    <xdr:sp macro="" textlink="Processing!L25">
      <xdr:nvSpPr>
        <xdr:cNvPr id="38" name="Rectangle: Rounded Corners 31">
          <a:extLst>
            <a:ext uri="{FF2B5EF4-FFF2-40B4-BE49-F238E27FC236}">
              <a16:creationId xmlns:a16="http://schemas.microsoft.com/office/drawing/2014/main" id="{E0525B5D-F0C5-DCC6-B60B-3AB5FE588707}"/>
            </a:ext>
          </a:extLst>
        </xdr:cNvPr>
        <xdr:cNvSpPr/>
      </xdr:nvSpPr>
      <xdr:spPr>
        <a:xfrm>
          <a:off x="16527007" y="2361406"/>
          <a:ext cx="2182814" cy="377031"/>
        </a:xfrm>
        <a:prstGeom prst="roundRect">
          <a:avLst/>
        </a:prstGeom>
        <a:solidFill>
          <a:schemeClr val="tx1">
            <a:lumMod val="95000"/>
            <a:lumOff val="5000"/>
          </a:schemeClr>
        </a:solidFill>
        <a:ln>
          <a:solidFill>
            <a:schemeClr val="tx1">
              <a:lumMod val="95000"/>
              <a:lumOff val="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26E9D48F-A5E3-43EA-ABA9-ABE1BED24F38}" type="TxLink">
            <a:rPr lang="en-US" sz="1600" b="0" i="0" u="none" strike="noStrike">
              <a:solidFill>
                <a:schemeClr val="bg1"/>
              </a:solidFill>
              <a:latin typeface="Calibri"/>
              <a:cs typeface="Calibri"/>
            </a:rPr>
            <a:pPr algn="l"/>
            <a:t>Remain in  warehouses</a:t>
          </a:fld>
          <a:endParaRPr lang="en-US" sz="3200" b="0">
            <a:solidFill>
              <a:schemeClr val="bg1"/>
            </a:solidFill>
          </a:endParaRPr>
        </a:p>
      </xdr:txBody>
    </xdr:sp>
    <xdr:clientData/>
  </xdr:twoCellAnchor>
  <xdr:twoCellAnchor>
    <xdr:from>
      <xdr:col>30</xdr:col>
      <xdr:colOff>192654</xdr:colOff>
      <xdr:row>12</xdr:row>
      <xdr:rowOff>142762</xdr:rowOff>
    </xdr:from>
    <xdr:to>
      <xdr:col>31</xdr:col>
      <xdr:colOff>76199</xdr:colOff>
      <xdr:row>13</xdr:row>
      <xdr:rowOff>161925</xdr:rowOff>
    </xdr:to>
    <xdr:sp macro="" textlink="Processing!M30">
      <xdr:nvSpPr>
        <xdr:cNvPr id="39" name="Rectangle: Rounded Corners 31">
          <a:extLst>
            <a:ext uri="{FF2B5EF4-FFF2-40B4-BE49-F238E27FC236}">
              <a16:creationId xmlns:a16="http://schemas.microsoft.com/office/drawing/2014/main" id="{E0525B5D-F0C5-DCC6-B60B-3AB5FE588707}"/>
            </a:ext>
          </a:extLst>
        </xdr:cNvPr>
        <xdr:cNvSpPr/>
      </xdr:nvSpPr>
      <xdr:spPr>
        <a:xfrm>
          <a:off x="18947379" y="2428762"/>
          <a:ext cx="493145" cy="209663"/>
        </a:xfrm>
        <a:prstGeom prst="roundRect">
          <a:avLst/>
        </a:prstGeom>
        <a:solidFill>
          <a:schemeClr val="tx1">
            <a:lumMod val="95000"/>
            <a:lumOff val="5000"/>
          </a:schemeClr>
        </a:solidFill>
        <a:ln>
          <a:solidFill>
            <a:schemeClr val="tx1">
              <a:lumMod val="95000"/>
              <a:lumOff val="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14027C18-BD9F-4CC1-8B64-2373BA7F6BBB}" type="TxLink">
            <a:rPr lang="en-US" sz="1200" b="0" i="0" u="none" strike="noStrike">
              <a:solidFill>
                <a:schemeClr val="bg1"/>
              </a:solidFill>
              <a:latin typeface="Calibri"/>
              <a:cs typeface="Calibri"/>
            </a:rPr>
            <a:pPr algn="l"/>
            <a:t>5608</a:t>
          </a:fld>
          <a:endParaRPr lang="en-US" sz="3200" b="0">
            <a:solidFill>
              <a:schemeClr val="bg1"/>
            </a:solidFill>
          </a:endParaRPr>
        </a:p>
      </xdr:txBody>
    </xdr:sp>
    <xdr:clientData/>
  </xdr:twoCellAnchor>
  <xdr:twoCellAnchor>
    <xdr:from>
      <xdr:col>16</xdr:col>
      <xdr:colOff>465665</xdr:colOff>
      <xdr:row>13</xdr:row>
      <xdr:rowOff>14817</xdr:rowOff>
    </xdr:from>
    <xdr:to>
      <xdr:col>18</xdr:col>
      <xdr:colOff>201082</xdr:colOff>
      <xdr:row>14</xdr:row>
      <xdr:rowOff>105834</xdr:rowOff>
    </xdr:to>
    <xdr:sp macro="" textlink="Processing!C19">
      <xdr:nvSpPr>
        <xdr:cNvPr id="40" name="TextBox 39">
          <a:extLst>
            <a:ext uri="{FF2B5EF4-FFF2-40B4-BE49-F238E27FC236}">
              <a16:creationId xmlns:a16="http://schemas.microsoft.com/office/drawing/2014/main" id="{00000000-0008-0000-0000-000014000000}"/>
            </a:ext>
          </a:extLst>
        </xdr:cNvPr>
        <xdr:cNvSpPr txBox="1"/>
      </xdr:nvSpPr>
      <xdr:spPr>
        <a:xfrm>
          <a:off x="10138832" y="2491317"/>
          <a:ext cx="1068917" cy="281517"/>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84E0CD6-FD9D-44F0-9809-2E7C908DD198}" type="TxLink">
            <a:rPr lang="en-US" sz="1100" b="0" i="0" u="none" strike="noStrike">
              <a:solidFill>
                <a:schemeClr val="bg1"/>
              </a:solidFill>
              <a:latin typeface="Calibri"/>
              <a:cs typeface="Calibri"/>
            </a:rPr>
            <a:pPr algn="ctr"/>
            <a:t> PKR 1,177,960 </a:t>
          </a:fld>
          <a:endParaRPr lang="en-US" sz="3600" b="1" baseline="0">
            <a:solidFill>
              <a:schemeClr val="bg1"/>
            </a:solidFill>
          </a:endParaRPr>
        </a:p>
      </xdr:txBody>
    </xdr:sp>
    <xdr:clientData/>
  </xdr:twoCellAnchor>
  <xdr:twoCellAnchor>
    <xdr:from>
      <xdr:col>12</xdr:col>
      <xdr:colOff>465668</xdr:colOff>
      <xdr:row>14</xdr:row>
      <xdr:rowOff>84667</xdr:rowOff>
    </xdr:from>
    <xdr:to>
      <xdr:col>20</xdr:col>
      <xdr:colOff>328084</xdr:colOff>
      <xdr:row>16</xdr:row>
      <xdr:rowOff>84667</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330200</xdr:colOff>
      <xdr:row>32</xdr:row>
      <xdr:rowOff>60326</xdr:rowOff>
    </xdr:from>
    <xdr:to>
      <xdr:col>29</xdr:col>
      <xdr:colOff>590550</xdr:colOff>
      <xdr:row>33</xdr:row>
      <xdr:rowOff>130176</xdr:rowOff>
    </xdr:to>
    <xdr:sp macro="" textlink="">
      <xdr:nvSpPr>
        <xdr:cNvPr id="44" name="Oval 43"/>
        <xdr:cNvSpPr/>
      </xdr:nvSpPr>
      <xdr:spPr>
        <a:xfrm>
          <a:off x="18475325" y="6156326"/>
          <a:ext cx="260350" cy="260350"/>
        </a:xfrm>
        <a:prstGeom prst="ellipse">
          <a:avLst/>
        </a:prstGeom>
        <a:solidFill>
          <a:srgbClr val="17141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595656</xdr:colOff>
      <xdr:row>24</xdr:row>
      <xdr:rowOff>179457</xdr:rowOff>
    </xdr:from>
    <xdr:to>
      <xdr:col>30</xdr:col>
      <xdr:colOff>334114</xdr:colOff>
      <xdr:row>26</xdr:row>
      <xdr:rowOff>175488</xdr:rowOff>
    </xdr:to>
    <xdr:sp macro="" textlink="Processing!O31">
      <xdr:nvSpPr>
        <xdr:cNvPr id="45" name="Rectangle: Rounded Corners 31">
          <a:extLst>
            <a:ext uri="{FF2B5EF4-FFF2-40B4-BE49-F238E27FC236}">
              <a16:creationId xmlns:a16="http://schemas.microsoft.com/office/drawing/2014/main" id="{E0525B5D-F0C5-DCC6-B60B-3AB5FE588707}"/>
            </a:ext>
          </a:extLst>
        </xdr:cNvPr>
        <xdr:cNvSpPr/>
      </xdr:nvSpPr>
      <xdr:spPr>
        <a:xfrm>
          <a:off x="16870982" y="4817718"/>
          <a:ext cx="2168023" cy="382553"/>
        </a:xfrm>
        <a:prstGeom prst="roundRect">
          <a:avLst/>
        </a:prstGeom>
        <a:solidFill>
          <a:schemeClr val="tx1">
            <a:lumMod val="95000"/>
            <a:lumOff val="5000"/>
          </a:schemeClr>
        </a:solidFill>
        <a:ln>
          <a:solidFill>
            <a:schemeClr val="tx1">
              <a:lumMod val="95000"/>
              <a:lumOff val="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03A5635B-36D5-4606-9232-6B04EF16D8F7}" type="TxLink">
            <a:rPr lang="en-US" sz="2000" b="0" i="0" u="none" strike="noStrike">
              <a:solidFill>
                <a:schemeClr val="bg1"/>
              </a:solidFill>
              <a:latin typeface="Calibri"/>
              <a:cs typeface="Calibri"/>
            </a:rPr>
            <a:pPr algn="l"/>
            <a:t>Production Power</a:t>
          </a:fld>
          <a:endParaRPr lang="en-US" sz="5400" b="0">
            <a:solidFill>
              <a:schemeClr val="bg1"/>
            </a:solidFill>
          </a:endParaRPr>
        </a:p>
      </xdr:txBody>
    </xdr:sp>
    <xdr:clientData/>
  </xdr:twoCellAnchor>
  <xdr:twoCellAnchor>
    <xdr:from>
      <xdr:col>28</xdr:col>
      <xdr:colOff>13803</xdr:colOff>
      <xdr:row>32</xdr:row>
      <xdr:rowOff>28160</xdr:rowOff>
    </xdr:from>
    <xdr:to>
      <xdr:col>29</xdr:col>
      <xdr:colOff>165651</xdr:colOff>
      <xdr:row>34</xdr:row>
      <xdr:rowOff>27607</xdr:rowOff>
    </xdr:to>
    <xdr:sp macro="" textlink="Processing!O32">
      <xdr:nvSpPr>
        <xdr:cNvPr id="47" name="Rectangle: Rounded Corners 31">
          <a:extLst>
            <a:ext uri="{FF2B5EF4-FFF2-40B4-BE49-F238E27FC236}">
              <a16:creationId xmlns:a16="http://schemas.microsoft.com/office/drawing/2014/main" id="{E0525B5D-F0C5-DCC6-B60B-3AB5FE588707}"/>
            </a:ext>
          </a:extLst>
        </xdr:cNvPr>
        <xdr:cNvSpPr/>
      </xdr:nvSpPr>
      <xdr:spPr>
        <a:xfrm flipH="1">
          <a:off x="17503912" y="6212508"/>
          <a:ext cx="759239" cy="385969"/>
        </a:xfrm>
        <a:prstGeom prst="roundRect">
          <a:avLst/>
        </a:prstGeom>
        <a:solidFill>
          <a:schemeClr val="tx1">
            <a:lumMod val="95000"/>
            <a:lumOff val="5000"/>
          </a:schemeClr>
        </a:solidFill>
        <a:ln>
          <a:solidFill>
            <a:schemeClr val="tx1">
              <a:lumMod val="95000"/>
              <a:lumOff val="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42C08FCE-F16B-4D1D-8A94-8CC10AF2F292}" type="TxLink">
            <a:rPr lang="en-US" sz="2400" b="0" i="0" u="none" strike="noStrike">
              <a:solidFill>
                <a:schemeClr val="bg1"/>
              </a:solidFill>
              <a:latin typeface="Calibri"/>
              <a:cs typeface="Calibri"/>
            </a:rPr>
            <a:pPr algn="l"/>
            <a:t>64%</a:t>
          </a:fld>
          <a:endParaRPr lang="en-US" sz="2400" b="0" i="0" u="none" strike="noStrike">
            <a:solidFill>
              <a:schemeClr val="bg1"/>
            </a:solidFill>
            <a:latin typeface="Calibri"/>
            <a:cs typeface="Calibri"/>
          </a:endParaRPr>
        </a:p>
      </xdr:txBody>
    </xdr:sp>
    <xdr:clientData/>
  </xdr:twoCellAnchor>
  <xdr:twoCellAnchor editAs="oneCell">
    <xdr:from>
      <xdr:col>9</xdr:col>
      <xdr:colOff>69022</xdr:colOff>
      <xdr:row>12</xdr:row>
      <xdr:rowOff>47713</xdr:rowOff>
    </xdr:from>
    <xdr:to>
      <xdr:col>12</xdr:col>
      <xdr:colOff>244878</xdr:colOff>
      <xdr:row>19</xdr:row>
      <xdr:rowOff>179456</xdr:rowOff>
    </xdr:to>
    <xdr:pic>
      <xdr:nvPicPr>
        <xdr:cNvPr id="58" name="Picture 57"/>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97500" y="2366843"/>
          <a:ext cx="1998030" cy="1484570"/>
        </a:xfrm>
        <a:prstGeom prst="rect">
          <a:avLst/>
        </a:prstGeom>
        <a:ln>
          <a:noFill/>
        </a:ln>
      </xdr:spPr>
    </xdr:pic>
    <xdr:clientData/>
  </xdr:twoCellAnchor>
  <xdr:twoCellAnchor>
    <xdr:from>
      <xdr:col>9</xdr:col>
      <xdr:colOff>151848</xdr:colOff>
      <xdr:row>19</xdr:row>
      <xdr:rowOff>55218</xdr:rowOff>
    </xdr:from>
    <xdr:to>
      <xdr:col>12</xdr:col>
      <xdr:colOff>151848</xdr:colOff>
      <xdr:row>21</xdr:row>
      <xdr:rowOff>27610</xdr:rowOff>
    </xdr:to>
    <xdr:sp macro="" textlink="">
      <xdr:nvSpPr>
        <xdr:cNvPr id="59" name="Rectangle 58"/>
        <xdr:cNvSpPr/>
      </xdr:nvSpPr>
      <xdr:spPr>
        <a:xfrm>
          <a:off x="5480326" y="3727175"/>
          <a:ext cx="1822174" cy="358913"/>
        </a:xfrm>
        <a:prstGeom prst="rect">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Cash Flow Analysis</a:t>
          </a:r>
        </a:p>
      </xdr:txBody>
    </xdr:sp>
    <xdr:clientData/>
  </xdr:twoCellAnchor>
  <xdr:twoCellAnchor>
    <xdr:from>
      <xdr:col>9</xdr:col>
      <xdr:colOff>221422</xdr:colOff>
      <xdr:row>25</xdr:row>
      <xdr:rowOff>97184</xdr:rowOff>
    </xdr:from>
    <xdr:to>
      <xdr:col>12</xdr:col>
      <xdr:colOff>221422</xdr:colOff>
      <xdr:row>27</xdr:row>
      <xdr:rowOff>69576</xdr:rowOff>
    </xdr:to>
    <xdr:sp macro="" textlink="">
      <xdr:nvSpPr>
        <xdr:cNvPr id="61" name="Rectangle 60"/>
        <xdr:cNvSpPr/>
      </xdr:nvSpPr>
      <xdr:spPr>
        <a:xfrm>
          <a:off x="5549900" y="4928706"/>
          <a:ext cx="1822174" cy="358913"/>
        </a:xfrm>
        <a:prstGeom prst="rect">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Dash</a:t>
          </a:r>
          <a:r>
            <a:rPr lang="en-US" sz="1600" b="1" baseline="0"/>
            <a:t>board</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847725</xdr:colOff>
      <xdr:row>1</xdr:row>
      <xdr:rowOff>9525</xdr:rowOff>
    </xdr:from>
    <xdr:to>
      <xdr:col>11</xdr:col>
      <xdr:colOff>1184275</xdr:colOff>
      <xdr:row>3</xdr:row>
      <xdr:rowOff>76200</xdr:rowOff>
    </xdr:to>
    <mc:AlternateContent xmlns:mc="http://schemas.openxmlformats.org/markup-compatibility/2006" xmlns:a14="http://schemas.microsoft.com/office/drawing/2010/main">
      <mc:Choice Requires="a14">
        <xdr:graphicFrame macro="">
          <xdr:nvGraphicFramePr>
            <xdr:cNvPr id="2" name="Label Month 1">
              <a:extLst>
                <a:ext uri="{FF2B5EF4-FFF2-40B4-BE49-F238E27FC236}">
                  <a16:creationId xmlns:a16="http://schemas.microsoft.com/office/drawing/2014/main" id="{9CDA2F75-1D72-47EF-9B98-815432AA846E}"/>
                </a:ext>
              </a:extLst>
            </xdr:cNvPr>
            <xdr:cNvGraphicFramePr/>
          </xdr:nvGraphicFramePr>
          <xdr:xfrm>
            <a:off x="0" y="0"/>
            <a:ext cx="0" cy="0"/>
          </xdr:xfrm>
          <a:graphic>
            <a:graphicData uri="http://schemas.microsoft.com/office/drawing/2010/slicer">
              <sle:slicer xmlns:sle="http://schemas.microsoft.com/office/drawing/2010/slicer" name="Label Month 1"/>
            </a:graphicData>
          </a:graphic>
        </xdr:graphicFrame>
      </mc:Choice>
      <mc:Fallback xmlns="">
        <xdr:sp macro="" textlink="">
          <xdr:nvSpPr>
            <xdr:cNvPr id="0" name=""/>
            <xdr:cNvSpPr>
              <a:spLocks noTextEdit="1"/>
            </xdr:cNvSpPr>
          </xdr:nvSpPr>
          <xdr:spPr>
            <a:xfrm>
              <a:off x="4724400" y="200025"/>
              <a:ext cx="4841875" cy="447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123825</xdr:colOff>
      <xdr:row>27</xdr:row>
      <xdr:rowOff>161925</xdr:rowOff>
    </xdr:from>
    <xdr:to>
      <xdr:col>10</xdr:col>
      <xdr:colOff>238124</xdr:colOff>
      <xdr:row>46</xdr:row>
      <xdr:rowOff>3175</xdr:rowOff>
    </xdr:to>
    <xdr:graphicFrame macro="">
      <xdr:nvGraphicFramePr>
        <xdr:cNvPr id="50" name="Chart 49">
          <a:extLst>
            <a:ext uri="{FF2B5EF4-FFF2-40B4-BE49-F238E27FC236}">
              <a16:creationId xmlns:a16="http://schemas.microsoft.com/office/drawing/2014/main" id="{C6997929-778E-4A11-B3CD-03EEC1CC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Thinkpad/AppData/Local/Microsoft/Windows/INetCache/IE/PIFFV043/final_dashboard_(4)%5b1%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Thinkpad/AppData/Local/Microsoft/Windows/INetCache/IE/PIFFV043/final_dashboard_(4)%5b1%5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767.412113425926" createdVersion="8" refreshedVersion="8" minRefreshableVersion="3" recordCount="4">
  <cacheSource type="worksheet">
    <worksheetSource ref="F27:G31" sheet="Processing" r:id="rId2"/>
  </cacheSource>
  <cacheFields count="2">
    <cacheField name="STYLE" numFmtId="0">
      <sharedItems count="4">
        <s v="Vanguard W"/>
        <s v="High tech W"/>
        <s v="Pop Art W"/>
        <s v="Loft W"/>
      </sharedItems>
    </cacheField>
    <cacheField name="NO"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471635654"/>
    </ext>
  </extLst>
</pivotCacheDefinition>
</file>

<file path=xl/pivotCache/pivotCacheDefinition2.xml><?xml version="1.0" encoding="utf-8"?>
<pivotCacheDefinition xmlns="http://schemas.openxmlformats.org/spreadsheetml/2006/main" xmlns:r="http://schemas.openxmlformats.org/officeDocument/2006/relationships" r:id="rId1" refreshedBy="Thinkpad" refreshedDate="45770.904842939817" createdVersion="6" refreshedVersion="6" minRefreshableVersion="3" recordCount="96">
  <cacheSource type="worksheet">
    <worksheetSource ref="A2:AA98" sheet="Data" r:id="rId2"/>
  </cacheSource>
  <cacheFields count="27">
    <cacheField name="Year" numFmtId="0">
      <sharedItems containsSemiMixedTypes="0" containsString="0" containsNumber="1" containsInteger="1" minValue="2018" maxValue="2025" count="8">
        <n v="2025"/>
        <n v="2024"/>
        <n v="2023"/>
        <n v="2022"/>
        <n v="2021"/>
        <n v="2020"/>
        <n v="2019"/>
        <n v="2018"/>
      </sharedItems>
    </cacheField>
    <cacheField name="Month" numFmtId="0">
      <sharedItems containsSemiMixedTypes="0" containsString="0" containsNumber="1" containsInteger="1" minValue="1" maxValue="12" count="12">
        <n v="1"/>
        <n v="2"/>
        <n v="3"/>
        <n v="4"/>
        <n v="5"/>
        <n v="6"/>
        <n v="7"/>
        <n v="8"/>
        <n v="9"/>
        <n v="10"/>
        <n v="11"/>
        <n v="12"/>
      </sharedItems>
    </cacheField>
    <cacheField name="Label Month" numFmtId="0">
      <sharedItems count="12">
        <s v="JAN"/>
        <s v="FEB"/>
        <s v="MAR"/>
        <s v="APR"/>
        <s v="MAY"/>
        <s v="JUN"/>
        <s v="JUL"/>
        <s v="AUG"/>
        <s v="SEP"/>
        <s v="OCT"/>
        <s v="NOV"/>
        <s v="DEC"/>
      </sharedItems>
    </cacheField>
    <cacheField name="Cash Flow" numFmtId="164">
      <sharedItems containsSemiMixedTypes="0" containsString="0" containsNumber="1" containsInteger="1" minValue="44520" maxValue="136640"/>
    </cacheField>
    <cacheField name="Business Plan" numFmtId="164">
      <sharedItems containsSemiMixedTypes="0" containsString="0" containsNumber="1" containsInteger="1" minValue="39200" maxValue="112280"/>
    </cacheField>
    <cacheField name="Vanguard S" numFmtId="0">
      <sharedItems containsSemiMixedTypes="0" containsString="0" containsNumber="1" containsInteger="1" minValue="9469" maxValue="12048"/>
    </cacheField>
    <cacheField name="High tech S" numFmtId="0">
      <sharedItems containsSemiMixedTypes="0" containsString="0" containsNumber="1" containsInteger="1" minValue="7260" maxValue="10596"/>
    </cacheField>
    <cacheField name="Pop Art S" numFmtId="0">
      <sharedItems containsSemiMixedTypes="0" containsString="0" containsNumber="1" containsInteger="1" minValue="6096" maxValue="9408"/>
    </cacheField>
    <cacheField name="Loft S" numFmtId="0">
      <sharedItems containsSemiMixedTypes="0" containsString="0" containsNumber="1" containsInteger="1" minValue="5182" maxValue="8556"/>
    </cacheField>
    <cacheField name="Vanguard W" numFmtId="0">
      <sharedItems containsSemiMixedTypes="0" containsString="0" containsNumber="1" containsInteger="1" minValue="8" maxValue="57"/>
    </cacheField>
    <cacheField name="High tech W" numFmtId="0">
      <sharedItems containsSemiMixedTypes="0" containsString="0" containsNumber="1" containsInteger="1" minValue="6" maxValue="37"/>
    </cacheField>
    <cacheField name="Pop Art W" numFmtId="0">
      <sharedItems containsSemiMixedTypes="0" containsString="0" containsNumber="1" containsInteger="1" minValue="6" maxValue="17"/>
    </cacheField>
    <cacheField name="Loft W" numFmtId="0">
      <sharedItems containsSemiMixedTypes="0" containsString="0" containsNumber="1" containsInteger="1" minValue="3" maxValue="9"/>
    </cacheField>
    <cacheField name="Production Power" numFmtId="9">
      <sharedItems containsSemiMixedTypes="0" containsString="0" containsNumber="1" minValue="0.28999999999999998" maxValue="0.95"/>
    </cacheField>
    <cacheField name="Lost working time" numFmtId="9">
      <sharedItems containsSemiMixedTypes="0" containsString="0" containsNumber="1" minValue="0.13" maxValue="0.25"/>
    </cacheField>
    <cacheField name="Workshop E1" numFmtId="9">
      <sharedItems containsSemiMixedTypes="0" containsString="0" containsNumber="1" minValue="0.03" maxValue="0.34"/>
    </cacheField>
    <cacheField name="Workshop E2" numFmtId="9">
      <sharedItems containsSemiMixedTypes="0" containsString="0" containsNumber="1" minValue="0.06" maxValue="0.33"/>
    </cacheField>
    <cacheField name="Workshop E3" numFmtId="9">
      <sharedItems containsSemiMixedTypes="0" containsString="0" containsNumber="1" minValue="0.09" maxValue="0.27"/>
    </cacheField>
    <cacheField name="Workshop E4" numFmtId="9">
      <sharedItems containsSemiMixedTypes="0" containsString="0" containsNumber="1" minValue="0.1" maxValue="0.25"/>
    </cacheField>
    <cacheField name="Workshop E5" numFmtId="9">
      <sharedItems containsSemiMixedTypes="0" containsString="0" containsNumber="1" minValue="0.09" maxValue="0.23"/>
    </cacheField>
    <cacheField name="Workshop E6" numFmtId="9">
      <sharedItems containsSemiMixedTypes="0" containsString="0" containsNumber="1" minValue="0.08" maxValue="0.2"/>
    </cacheField>
    <cacheField name="Workshop M1" numFmtId="9">
      <sharedItems containsSemiMixedTypes="0" containsString="0" containsNumber="1" minValue="0.05" maxValue="0.28000000000000003"/>
    </cacheField>
    <cacheField name="Workshop M2" numFmtId="9">
      <sharedItems containsSemiMixedTypes="0" containsString="0" containsNumber="1" minValue="0.08" maxValue="0.24"/>
    </cacheField>
    <cacheField name="Workshop M3" numFmtId="9">
      <sharedItems containsSemiMixedTypes="0" containsString="0" containsNumber="1" minValue="0.03" maxValue="0.24"/>
    </cacheField>
    <cacheField name="Workshop M4" numFmtId="9">
      <sharedItems containsSemiMixedTypes="0" containsString="0" containsNumber="1" minValue="0.08" maxValue="0.28000000000000003"/>
    </cacheField>
    <cacheField name="Workshop M5" numFmtId="9">
      <sharedItems containsSemiMixedTypes="0" containsString="0" containsNumber="1" minValue="0.14000000000000001" maxValue="0.37"/>
    </cacheField>
    <cacheField name="Workshop M6" numFmtId="9">
      <sharedItems containsSemiMixedTypes="0" containsString="0" containsNumber="1" minValue="0.12" maxValue="0.28000000000000003"/>
    </cacheField>
  </cacheFields>
  <extLst>
    <ext xmlns:x14="http://schemas.microsoft.com/office/spreadsheetml/2009/9/main" uri="{725AE2AE-9491-48be-B2B4-4EB974FC3084}">
      <x14:pivotCacheDefinition pivotCacheId="471635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
  </r>
  <r>
    <x v="1"/>
    <n v="2"/>
  </r>
  <r>
    <x v="2"/>
    <n v="3"/>
  </r>
  <r>
    <x v="3"/>
    <n v="4"/>
  </r>
</pivotCacheRecords>
</file>

<file path=xl/pivotCache/pivotCacheRecords2.xml><?xml version="1.0" encoding="utf-8"?>
<pivotCacheRecords xmlns="http://schemas.openxmlformats.org/spreadsheetml/2006/main" xmlns:r="http://schemas.openxmlformats.org/officeDocument/2006/relationships" count="96">
  <r>
    <x v="0"/>
    <x v="0"/>
    <x v="0"/>
    <n v="72520"/>
    <n v="91000"/>
    <n v="11100"/>
    <n v="9276"/>
    <n v="7908"/>
    <n v="5640"/>
    <n v="37"/>
    <n v="35"/>
    <n v="12"/>
    <n v="7"/>
    <n v="0.64"/>
    <n v="0.15246015246015246"/>
    <n v="0.05"/>
    <n v="0.23"/>
    <n v="0.22"/>
    <n v="0.14000000000000001"/>
    <n v="0.22"/>
    <n v="0.14000000000000001"/>
    <n v="0.05"/>
    <n v="0.11"/>
    <n v="0.24"/>
    <n v="0.22"/>
    <n v="0.25"/>
    <n v="0.13"/>
  </r>
  <r>
    <x v="0"/>
    <x v="1"/>
    <x v="1"/>
    <n v="87360"/>
    <n v="69160"/>
    <n v="11880"/>
    <n v="9960"/>
    <n v="6504"/>
    <n v="7488"/>
    <n v="19"/>
    <n v="18"/>
    <n v="17"/>
    <n v="7"/>
    <n v="0.86"/>
    <n v="0.13523413523413524"/>
    <n v="0.09"/>
    <n v="0.12"/>
    <n v="0.27"/>
    <n v="0.15"/>
    <n v="0.17"/>
    <n v="0.2"/>
    <n v="0.05"/>
    <n v="0.14000000000000001"/>
    <n v="0.2"/>
    <n v="0.12"/>
    <n v="0.21"/>
    <n v="0.28000000000000003"/>
  </r>
  <r>
    <x v="0"/>
    <x v="2"/>
    <x v="2"/>
    <n v="123480"/>
    <n v="62440"/>
    <n v="12024"/>
    <n v="10104"/>
    <n v="6096"/>
    <n v="8256"/>
    <n v="20"/>
    <n v="31"/>
    <n v="16"/>
    <n v="7"/>
    <n v="0.39"/>
    <n v="0.1391941391941392"/>
    <n v="0.28999999999999998"/>
    <n v="0.17"/>
    <n v="0.09"/>
    <n v="0.21"/>
    <n v="0.14000000000000001"/>
    <n v="0.1"/>
    <n v="0.1"/>
    <n v="0.13"/>
    <n v="0.17"/>
    <n v="0.14000000000000001"/>
    <n v="0.34"/>
    <n v="0.12"/>
  </r>
  <r>
    <x v="0"/>
    <x v="3"/>
    <x v="3"/>
    <n v="136640"/>
    <n v="85680"/>
    <n v="10956"/>
    <n v="9084"/>
    <n v="7152"/>
    <n v="7608"/>
    <n v="39"/>
    <n v="6"/>
    <n v="10"/>
    <n v="3"/>
    <n v="0.56000000000000005"/>
    <n v="0.16612216612216613"/>
    <n v="0.03"/>
    <n v="0.23"/>
    <n v="0.26"/>
    <n v="0.1"/>
    <n v="0.19"/>
    <n v="0.19"/>
    <n v="0.15"/>
    <n v="0.13"/>
    <n v="0.17"/>
    <n v="0.11"/>
    <n v="0.28999999999999998"/>
    <n v="0.15"/>
  </r>
  <r>
    <x v="0"/>
    <x v="4"/>
    <x v="4"/>
    <n v="127120"/>
    <n v="71400"/>
    <n v="9792"/>
    <n v="7764"/>
    <n v="8688"/>
    <n v="6432"/>
    <n v="8"/>
    <n v="19"/>
    <n v="7"/>
    <n v="8"/>
    <n v="0.69"/>
    <n v="0.19008019008019009"/>
    <n v="0.12"/>
    <n v="0.28999999999999998"/>
    <n v="0.19"/>
    <n v="0.18"/>
    <n v="0.13"/>
    <n v="0.09"/>
    <n v="0.17"/>
    <n v="0.14000000000000001"/>
    <n v="0.08"/>
    <n v="0.23"/>
    <n v="0.19"/>
    <n v="0.19"/>
  </r>
  <r>
    <x v="0"/>
    <x v="5"/>
    <x v="5"/>
    <n v="89600"/>
    <n v="75320"/>
    <n v="9780"/>
    <n v="7260"/>
    <n v="9408"/>
    <n v="5712"/>
    <n v="40"/>
    <n v="11"/>
    <n v="9"/>
    <n v="7"/>
    <n v="0.95"/>
    <n v="0.18988218988218988"/>
    <n v="0.25"/>
    <n v="0.09"/>
    <n v="0.27"/>
    <n v="0.15"/>
    <n v="0.11"/>
    <n v="0.13"/>
    <n v="0.15"/>
    <n v="0.08"/>
    <n v="0.04"/>
    <n v="0.22"/>
    <n v="0.23"/>
    <n v="0.28000000000000003"/>
  </r>
  <r>
    <x v="0"/>
    <x v="6"/>
    <x v="6"/>
    <n v="85680"/>
    <n v="112280"/>
    <n v="10860"/>
    <n v="8592"/>
    <n v="9000"/>
    <n v="6348"/>
    <n v="25"/>
    <n v="32"/>
    <n v="14"/>
    <n v="5"/>
    <n v="0.75"/>
    <n v="0.16156816156816156"/>
    <n v="0.14000000000000001"/>
    <n v="0.23"/>
    <n v="0.19"/>
    <n v="0.11"/>
    <n v="0.17"/>
    <n v="0.16"/>
    <n v="0.08"/>
    <n v="0.1"/>
    <n v="0.24"/>
    <n v="0.13"/>
    <n v="0.26"/>
    <n v="0.19"/>
  </r>
  <r>
    <x v="0"/>
    <x v="7"/>
    <x v="7"/>
    <n v="117600"/>
    <n v="109200"/>
    <n v="11964"/>
    <n v="10596"/>
    <n v="7212"/>
    <n v="7776"/>
    <n v="57"/>
    <n v="24"/>
    <n v="16"/>
    <n v="4"/>
    <n v="0.28999999999999998"/>
    <n v="0.1485001485001485"/>
    <n v="0.2"/>
    <n v="0.06"/>
    <n v="0.23"/>
    <n v="0.13"/>
    <n v="0.18"/>
    <n v="0.2"/>
    <n v="0.13"/>
    <n v="0.1"/>
    <n v="0.08"/>
    <n v="0.27"/>
    <n v="0.14000000000000001"/>
    <n v="0.28000000000000003"/>
  </r>
  <r>
    <x v="0"/>
    <x v="8"/>
    <x v="8"/>
    <n v="92400"/>
    <n v="72800"/>
    <n v="12048"/>
    <n v="10392"/>
    <n v="6264"/>
    <n v="8556"/>
    <n v="26"/>
    <n v="37"/>
    <n v="13"/>
    <n v="9"/>
    <n v="0.51"/>
    <n v="0.17245817245817247"/>
    <n v="0.23"/>
    <n v="0.11"/>
    <n v="0.26"/>
    <n v="0.1"/>
    <n v="0.16"/>
    <n v="0.14000000000000001"/>
    <n v="0.13"/>
    <n v="0.24"/>
    <n v="0.06"/>
    <n v="0.28000000000000003"/>
    <n v="0.14000000000000001"/>
    <n v="0.15"/>
  </r>
  <r>
    <x v="0"/>
    <x v="9"/>
    <x v="9"/>
    <n v="92400"/>
    <n v="67200"/>
    <n v="10884"/>
    <n v="8784"/>
    <n v="7320"/>
    <n v="8052"/>
    <n v="45"/>
    <n v="12"/>
    <n v="7"/>
    <n v="5"/>
    <n v="0.47"/>
    <n v="0.19404019404019404"/>
    <n v="0.1"/>
    <n v="0.33"/>
    <n v="0.13"/>
    <n v="0.13"/>
    <n v="0.23"/>
    <n v="0.08"/>
    <n v="0.17"/>
    <n v="0.13"/>
    <n v="0.22"/>
    <n v="0.08"/>
    <n v="0.27"/>
    <n v="0.13"/>
  </r>
  <r>
    <x v="0"/>
    <x v="10"/>
    <x v="10"/>
    <n v="109200"/>
    <n v="77840"/>
    <n v="10032"/>
    <n v="8772"/>
    <n v="8148"/>
    <n v="7008"/>
    <n v="46"/>
    <n v="25"/>
    <n v="6"/>
    <n v="5"/>
    <n v="0.72"/>
    <n v="0.19206019206019206"/>
    <n v="0.34"/>
    <n v="0.11"/>
    <n v="0.12"/>
    <n v="0.25"/>
    <n v="0.09"/>
    <n v="0.09"/>
    <n v="0.28000000000000003"/>
    <n v="0.15"/>
    <n v="0.03"/>
    <n v="0.08"/>
    <n v="0.21"/>
    <n v="0.25"/>
  </r>
  <r>
    <x v="0"/>
    <x v="11"/>
    <x v="11"/>
    <n v="128800"/>
    <n v="93800"/>
    <n v="10512"/>
    <n v="9576"/>
    <n v="7788"/>
    <n v="5700"/>
    <n v="28"/>
    <n v="8"/>
    <n v="11"/>
    <n v="5"/>
    <n v="0.83"/>
    <n v="0.15840015840015839"/>
    <n v="0.25"/>
    <n v="0.13"/>
    <n v="0.21"/>
    <n v="0.11"/>
    <n v="0.21"/>
    <n v="0.09"/>
    <n v="0.08"/>
    <n v="0.12"/>
    <n v="0.16"/>
    <n v="0.13"/>
    <n v="0.37"/>
    <n v="0.14000000000000001"/>
  </r>
  <r>
    <x v="1"/>
    <x v="0"/>
    <x v="0"/>
    <n v="103600"/>
    <n v="95200"/>
    <n v="11964"/>
    <n v="10596"/>
    <n v="7212"/>
    <n v="7776"/>
    <n v="57"/>
    <n v="24"/>
    <n v="16"/>
    <n v="4"/>
    <n v="0.86"/>
    <n v="0.2"/>
    <n v="0.09"/>
    <n v="0.12"/>
    <n v="0.27"/>
    <n v="0.15"/>
    <n v="0.17"/>
    <n v="0.2"/>
    <n v="0.05"/>
    <n v="0.14000000000000001"/>
    <n v="0.2"/>
    <n v="0.12"/>
    <n v="0.21"/>
    <n v="0.28000000000000003"/>
  </r>
  <r>
    <x v="1"/>
    <x v="1"/>
    <x v="1"/>
    <n v="73360"/>
    <n v="55160"/>
    <n v="11880"/>
    <n v="9960"/>
    <n v="6504"/>
    <n v="7488"/>
    <n v="19"/>
    <n v="18"/>
    <n v="17"/>
    <n v="7"/>
    <n v="0.69"/>
    <n v="0.24"/>
    <n v="0.12"/>
    <n v="0.28999999999999998"/>
    <n v="0.19"/>
    <n v="0.18"/>
    <n v="0.13"/>
    <n v="0.09"/>
    <n v="0.17"/>
    <n v="0.14000000000000001"/>
    <n v="0.08"/>
    <n v="0.23"/>
    <n v="0.19"/>
    <n v="0.19"/>
  </r>
  <r>
    <x v="1"/>
    <x v="2"/>
    <x v="2"/>
    <n v="109480"/>
    <n v="48440"/>
    <n v="12024"/>
    <n v="10104"/>
    <n v="6096"/>
    <n v="8256"/>
    <n v="20"/>
    <n v="31"/>
    <n v="16"/>
    <n v="7"/>
    <n v="0.83"/>
    <n v="0.24"/>
    <n v="0.25"/>
    <n v="0.13"/>
    <n v="0.21"/>
    <n v="0.11"/>
    <n v="0.21"/>
    <n v="0.09"/>
    <n v="0.08"/>
    <n v="0.12"/>
    <n v="0.16"/>
    <n v="0.13"/>
    <n v="0.37"/>
    <n v="0.14000000000000001"/>
  </r>
  <r>
    <x v="1"/>
    <x v="3"/>
    <x v="3"/>
    <n v="114800"/>
    <n v="79800"/>
    <n v="10512"/>
    <n v="9576"/>
    <n v="7788"/>
    <n v="5700"/>
    <n v="28"/>
    <n v="8"/>
    <n v="11"/>
    <n v="5"/>
    <n v="0.28999999999999998"/>
    <n v="0.22"/>
    <n v="0.2"/>
    <n v="0.06"/>
    <n v="0.23"/>
    <n v="0.13"/>
    <n v="0.18"/>
    <n v="0.2"/>
    <n v="0.13"/>
    <n v="0.1"/>
    <n v="0.08"/>
    <n v="0.27"/>
    <n v="0.14000000000000001"/>
    <n v="0.28000000000000003"/>
  </r>
  <r>
    <x v="1"/>
    <x v="4"/>
    <x v="4"/>
    <n v="75600"/>
    <n v="61320"/>
    <n v="9780"/>
    <n v="7260"/>
    <n v="9408"/>
    <n v="5712"/>
    <n v="40"/>
    <n v="11"/>
    <n v="9"/>
    <n v="7"/>
    <n v="0.64"/>
    <n v="0.22"/>
    <n v="0.05"/>
    <n v="0.23"/>
    <n v="0.22"/>
    <n v="0.14000000000000001"/>
    <n v="0.22"/>
    <n v="0.14000000000000001"/>
    <n v="0.05"/>
    <n v="0.11"/>
    <n v="0.24"/>
    <n v="0.22"/>
    <n v="0.25"/>
    <n v="0.13"/>
  </r>
  <r>
    <x v="1"/>
    <x v="5"/>
    <x v="5"/>
    <n v="78400"/>
    <n v="58800"/>
    <n v="12048"/>
    <n v="10392"/>
    <n v="6264"/>
    <n v="8556"/>
    <n v="26"/>
    <n v="37"/>
    <n v="13"/>
    <n v="9"/>
    <n v="0.47"/>
    <n v="0.17"/>
    <n v="0.1"/>
    <n v="0.33"/>
    <n v="0.13"/>
    <n v="0.13"/>
    <n v="0.23"/>
    <n v="0.08"/>
    <n v="0.17"/>
    <n v="0.13"/>
    <n v="0.22"/>
    <n v="0.08"/>
    <n v="0.27"/>
    <n v="0.13"/>
  </r>
  <r>
    <x v="1"/>
    <x v="6"/>
    <x v="6"/>
    <n v="103600"/>
    <n v="95200"/>
    <n v="11964"/>
    <n v="10596"/>
    <n v="7212"/>
    <n v="7776"/>
    <n v="57"/>
    <n v="24"/>
    <n v="16"/>
    <n v="4"/>
    <n v="0.51"/>
    <n v="0.17"/>
    <n v="0.23"/>
    <n v="0.11"/>
    <n v="0.26"/>
    <n v="0.1"/>
    <n v="0.16"/>
    <n v="0.14000000000000001"/>
    <n v="0.13"/>
    <n v="0.24"/>
    <n v="0.06"/>
    <n v="0.28000000000000003"/>
    <n v="0.14000000000000001"/>
    <n v="0.15"/>
  </r>
  <r>
    <x v="1"/>
    <x v="7"/>
    <x v="7"/>
    <n v="113120"/>
    <n v="57400"/>
    <n v="9792"/>
    <n v="7764"/>
    <n v="8688"/>
    <n v="6432"/>
    <n v="8"/>
    <n v="19"/>
    <n v="7"/>
    <n v="8"/>
    <n v="0.75"/>
    <n v="0.2"/>
    <n v="0.14000000000000001"/>
    <n v="0.23"/>
    <n v="0.19"/>
    <n v="0.11"/>
    <n v="0.17"/>
    <n v="0.16"/>
    <n v="0.08"/>
    <n v="0.1"/>
    <n v="0.24"/>
    <n v="0.13"/>
    <n v="0.26"/>
    <n v="0.19"/>
  </r>
  <r>
    <x v="1"/>
    <x v="8"/>
    <x v="8"/>
    <n v="103600"/>
    <n v="95200"/>
    <n v="11964"/>
    <n v="10596"/>
    <n v="7212"/>
    <n v="7776"/>
    <n v="57"/>
    <n v="24"/>
    <n v="16"/>
    <n v="4"/>
    <n v="0.56000000000000005"/>
    <n v="0.24"/>
    <n v="0.03"/>
    <n v="0.23"/>
    <n v="0.26"/>
    <n v="0.1"/>
    <n v="0.19"/>
    <n v="0.19"/>
    <n v="0.15"/>
    <n v="0.13"/>
    <n v="0.17"/>
    <n v="0.11"/>
    <n v="0.28999999999999998"/>
    <n v="0.15"/>
  </r>
  <r>
    <x v="1"/>
    <x v="9"/>
    <x v="9"/>
    <n v="73360"/>
    <n v="55160"/>
    <n v="11880"/>
    <n v="9960"/>
    <n v="6504"/>
    <n v="7488"/>
    <n v="19"/>
    <n v="18"/>
    <n v="17"/>
    <n v="7"/>
    <n v="0.39"/>
    <n v="0.23"/>
    <n v="0.28999999999999998"/>
    <n v="0.17"/>
    <n v="0.09"/>
    <n v="0.21"/>
    <n v="0.14000000000000001"/>
    <n v="0.1"/>
    <n v="0.1"/>
    <n v="0.13"/>
    <n v="0.17"/>
    <n v="0.14000000000000001"/>
    <n v="0.34"/>
    <n v="0.12"/>
  </r>
  <r>
    <x v="1"/>
    <x v="10"/>
    <x v="10"/>
    <n v="95200"/>
    <n v="63840"/>
    <n v="10032"/>
    <n v="8772"/>
    <n v="8148"/>
    <n v="7008"/>
    <n v="46"/>
    <n v="25"/>
    <n v="6"/>
    <n v="5"/>
    <n v="0.72"/>
    <n v="0.21"/>
    <n v="0.34"/>
    <n v="0.11"/>
    <n v="0.12"/>
    <n v="0.25"/>
    <n v="0.09"/>
    <n v="0.09"/>
    <n v="0.28000000000000003"/>
    <n v="0.15"/>
    <n v="0.03"/>
    <n v="0.08"/>
    <n v="0.21"/>
    <n v="0.25"/>
  </r>
  <r>
    <x v="1"/>
    <x v="11"/>
    <x v="11"/>
    <n v="58520"/>
    <n v="77000"/>
    <n v="11100"/>
    <n v="9276"/>
    <n v="7908"/>
    <n v="5640"/>
    <n v="37"/>
    <n v="35"/>
    <n v="12"/>
    <n v="7"/>
    <n v="0.95"/>
    <n v="0.24"/>
    <n v="0.25"/>
    <n v="0.09"/>
    <n v="0.27"/>
    <n v="0.15"/>
    <n v="0.11"/>
    <n v="0.13"/>
    <n v="0.15"/>
    <n v="0.08"/>
    <n v="0.04"/>
    <n v="0.22"/>
    <n v="0.23"/>
    <n v="0.28000000000000003"/>
  </r>
  <r>
    <x v="2"/>
    <x v="0"/>
    <x v="0"/>
    <n v="44520"/>
    <n v="63000"/>
    <n v="11100"/>
    <n v="9276"/>
    <n v="7908"/>
    <n v="5640"/>
    <n v="37"/>
    <n v="35"/>
    <n v="12"/>
    <n v="7"/>
    <n v="0.47"/>
    <n v="0.2"/>
    <n v="0.1"/>
    <n v="0.33"/>
    <n v="0.13"/>
    <n v="0.13"/>
    <n v="0.23"/>
    <n v="0.08"/>
    <n v="0.17"/>
    <n v="0.13"/>
    <n v="0.22"/>
    <n v="0.08"/>
    <n v="0.27"/>
    <n v="0.13"/>
  </r>
  <r>
    <x v="2"/>
    <x v="1"/>
    <x v="1"/>
    <n v="100800"/>
    <n v="65800"/>
    <n v="10512"/>
    <n v="9576"/>
    <n v="7788"/>
    <n v="5700"/>
    <n v="28"/>
    <n v="8"/>
    <n v="11"/>
    <n v="5"/>
    <n v="0.95"/>
    <n v="0.19"/>
    <n v="0.25"/>
    <n v="0.09"/>
    <n v="0.27"/>
    <n v="0.15"/>
    <n v="0.11"/>
    <n v="0.13"/>
    <n v="0.15"/>
    <n v="0.08"/>
    <n v="0.04"/>
    <n v="0.22"/>
    <n v="0.23"/>
    <n v="0.28000000000000003"/>
  </r>
  <r>
    <x v="2"/>
    <x v="2"/>
    <x v="2"/>
    <n v="64400"/>
    <n v="39200"/>
    <n v="10884"/>
    <n v="8784"/>
    <n v="7320"/>
    <n v="8052"/>
    <n v="45"/>
    <n v="12"/>
    <n v="7"/>
    <n v="5"/>
    <n v="0.86"/>
    <n v="0.14000000000000001"/>
    <n v="0.09"/>
    <n v="0.12"/>
    <n v="0.27"/>
    <n v="0.15"/>
    <n v="0.17"/>
    <n v="0.2"/>
    <n v="0.05"/>
    <n v="0.14000000000000001"/>
    <n v="0.2"/>
    <n v="0.12"/>
    <n v="0.21"/>
    <n v="0.28000000000000003"/>
  </r>
  <r>
    <x v="2"/>
    <x v="3"/>
    <x v="3"/>
    <n v="81200"/>
    <n v="49840"/>
    <n v="10032"/>
    <n v="8772"/>
    <n v="8148"/>
    <n v="7008"/>
    <n v="46"/>
    <n v="25"/>
    <n v="6"/>
    <n v="5"/>
    <n v="0.39"/>
    <n v="0.13"/>
    <n v="0.28999999999999998"/>
    <n v="0.17"/>
    <n v="0.09"/>
    <n v="0.21"/>
    <n v="0.14000000000000001"/>
    <n v="0.1"/>
    <n v="0.1"/>
    <n v="0.13"/>
    <n v="0.17"/>
    <n v="0.14000000000000001"/>
    <n v="0.34"/>
    <n v="0.12"/>
  </r>
  <r>
    <x v="2"/>
    <x v="4"/>
    <x v="4"/>
    <n v="108640"/>
    <n v="57680"/>
    <n v="10956"/>
    <n v="9084"/>
    <n v="7152"/>
    <n v="7608"/>
    <n v="39"/>
    <n v="6"/>
    <n v="10"/>
    <n v="3"/>
    <n v="0.51"/>
    <n v="0.19"/>
    <n v="0.23"/>
    <n v="0.11"/>
    <n v="0.26"/>
    <n v="0.1"/>
    <n v="0.16"/>
    <n v="0.14000000000000001"/>
    <n v="0.13"/>
    <n v="0.24"/>
    <n v="0.06"/>
    <n v="0.28000000000000003"/>
    <n v="0.14000000000000001"/>
    <n v="0.15"/>
  </r>
  <r>
    <x v="2"/>
    <x v="5"/>
    <x v="5"/>
    <n v="57680"/>
    <n v="84280"/>
    <n v="10860"/>
    <n v="8592"/>
    <n v="9000"/>
    <n v="6348"/>
    <n v="25"/>
    <n v="32"/>
    <n v="14"/>
    <n v="5"/>
    <n v="0.75"/>
    <n v="0.24"/>
    <n v="0.14000000000000001"/>
    <n v="0.23"/>
    <n v="0.19"/>
    <n v="0.11"/>
    <n v="0.17"/>
    <n v="0.16"/>
    <n v="0.08"/>
    <n v="0.1"/>
    <n v="0.24"/>
    <n v="0.13"/>
    <n v="0.26"/>
    <n v="0.19"/>
  </r>
  <r>
    <x v="2"/>
    <x v="6"/>
    <x v="6"/>
    <n v="64400"/>
    <n v="39200"/>
    <n v="10884"/>
    <n v="8784"/>
    <n v="7320"/>
    <n v="8052"/>
    <n v="45"/>
    <n v="12"/>
    <n v="7"/>
    <n v="5"/>
    <n v="0.28999999999999998"/>
    <n v="0.21"/>
    <n v="0.2"/>
    <n v="0.06"/>
    <n v="0.23"/>
    <n v="0.13"/>
    <n v="0.18"/>
    <n v="0.2"/>
    <n v="0.13"/>
    <n v="0.1"/>
    <n v="0.08"/>
    <n v="0.27"/>
    <n v="0.14000000000000001"/>
    <n v="0.28000000000000003"/>
  </r>
  <r>
    <x v="2"/>
    <x v="7"/>
    <x v="7"/>
    <n v="57680"/>
    <n v="84280"/>
    <n v="10860"/>
    <n v="8592"/>
    <n v="9000"/>
    <n v="6348"/>
    <n v="25"/>
    <n v="32"/>
    <n v="14"/>
    <n v="5"/>
    <n v="0.69"/>
    <n v="0.25"/>
    <n v="0.12"/>
    <n v="0.28999999999999998"/>
    <n v="0.19"/>
    <n v="0.18"/>
    <n v="0.13"/>
    <n v="0.09"/>
    <n v="0.17"/>
    <n v="0.14000000000000001"/>
    <n v="0.08"/>
    <n v="0.23"/>
    <n v="0.19"/>
    <n v="0.19"/>
  </r>
  <r>
    <x v="2"/>
    <x v="8"/>
    <x v="8"/>
    <n v="61600"/>
    <n v="47320"/>
    <n v="9780"/>
    <n v="7260"/>
    <n v="9408"/>
    <n v="5712"/>
    <n v="40"/>
    <n v="11"/>
    <n v="9"/>
    <n v="7"/>
    <n v="0.83"/>
    <n v="0.22"/>
    <n v="0.25"/>
    <n v="0.13"/>
    <n v="0.21"/>
    <n v="0.11"/>
    <n v="0.21"/>
    <n v="0.09"/>
    <n v="0.08"/>
    <n v="0.12"/>
    <n v="0.16"/>
    <n v="0.13"/>
    <n v="0.37"/>
    <n v="0.14000000000000001"/>
  </r>
  <r>
    <x v="2"/>
    <x v="9"/>
    <x v="9"/>
    <n v="64400"/>
    <n v="44800"/>
    <n v="12048"/>
    <n v="10392"/>
    <n v="6264"/>
    <n v="8556"/>
    <n v="26"/>
    <n v="37"/>
    <n v="13"/>
    <n v="9"/>
    <n v="0.56000000000000005"/>
    <n v="0.14000000000000001"/>
    <n v="0.03"/>
    <n v="0.23"/>
    <n v="0.26"/>
    <n v="0.1"/>
    <n v="0.19"/>
    <n v="0.19"/>
    <n v="0.15"/>
    <n v="0.13"/>
    <n v="0.17"/>
    <n v="0.11"/>
    <n v="0.28999999999999998"/>
    <n v="0.15"/>
  </r>
  <r>
    <x v="2"/>
    <x v="10"/>
    <x v="10"/>
    <n v="99120"/>
    <n v="43400"/>
    <n v="9792"/>
    <n v="7764"/>
    <n v="8688"/>
    <n v="6432"/>
    <n v="8"/>
    <n v="19"/>
    <n v="7"/>
    <n v="8"/>
    <n v="0.64"/>
    <n v="0.2"/>
    <n v="0.05"/>
    <n v="0.23"/>
    <n v="0.22"/>
    <n v="0.14000000000000001"/>
    <n v="0.22"/>
    <n v="0.14000000000000001"/>
    <n v="0.05"/>
    <n v="0.11"/>
    <n v="0.24"/>
    <n v="0.22"/>
    <n v="0.25"/>
    <n v="0.13"/>
  </r>
  <r>
    <x v="2"/>
    <x v="11"/>
    <x v="11"/>
    <n v="100800"/>
    <n v="65800"/>
    <n v="10512"/>
    <n v="9576"/>
    <n v="7788"/>
    <n v="5700"/>
    <n v="28"/>
    <n v="8"/>
    <n v="11"/>
    <n v="5"/>
    <n v="0.72"/>
    <n v="0.23"/>
    <n v="0.34"/>
    <n v="0.11"/>
    <n v="0.12"/>
    <n v="0.25"/>
    <n v="0.09"/>
    <n v="0.09"/>
    <n v="0.28000000000000003"/>
    <n v="0.15"/>
    <n v="0.03"/>
    <n v="0.08"/>
    <n v="0.21"/>
    <n v="0.25"/>
  </r>
  <r>
    <x v="3"/>
    <x v="0"/>
    <x v="0"/>
    <n v="94920"/>
    <n v="69160"/>
    <n v="11389"/>
    <n v="9083"/>
    <n v="7939"/>
    <n v="5800"/>
    <n v="29"/>
    <n v="8"/>
    <n v="10"/>
    <n v="4"/>
    <n v="0.64"/>
    <n v="0.15246015246015246"/>
    <n v="0.19266666666666701"/>
    <n v="0.16909523809523799"/>
    <n v="0.19709523809523799"/>
    <n v="0.15028571428571399"/>
    <n v="0.16200000000000001"/>
    <n v="0.128857142857143"/>
    <n v="0.14276190476190501"/>
    <n v="0.131904761904762"/>
    <n v="0.129142857142857"/>
    <n v="0.16257142857142901"/>
    <n v="0.24419047619047601"/>
    <n v="0.189428571428571"/>
  </r>
  <r>
    <x v="3"/>
    <x v="1"/>
    <x v="1"/>
    <n v="96880"/>
    <n v="66360"/>
    <n v="9618"/>
    <n v="10097"/>
    <n v="7544"/>
    <n v="6120"/>
    <n v="29"/>
    <n v="7"/>
    <n v="11"/>
    <n v="5"/>
    <n v="0.86"/>
    <n v="0.13523413523413524"/>
    <n v="0.19366666666666699"/>
    <n v="0.168776061776062"/>
    <n v="0.19675804375804401"/>
    <n v="0.15048133848133799"/>
    <n v="0.161747747747748"/>
    <n v="0.12857014157014199"/>
    <n v="0.14354182754182801"/>
    <n v="0.13196267696267699"/>
    <n v="0.12851093951094"/>
    <n v="0.162305019305019"/>
    <n v="0.244326898326898"/>
    <n v="0.18935263835263799"/>
  </r>
  <r>
    <x v="3"/>
    <x v="2"/>
    <x v="2"/>
    <n v="103880"/>
    <n v="63000"/>
    <n v="10213"/>
    <n v="10198"/>
    <n v="7110"/>
    <n v="6106"/>
    <n v="26"/>
    <n v="7"/>
    <n v="10"/>
    <n v="5"/>
    <n v="0.39"/>
    <n v="0.1391941391941392"/>
    <n v="0.19466666666666699"/>
    <n v="0.168456885456886"/>
    <n v="0.196420849420849"/>
    <n v="0.15067696267696301"/>
    <n v="0.161495495495495"/>
    <n v="0.12828314028314"/>
    <n v="0.14432175032174999"/>
    <n v="0.13202059202059199"/>
    <n v="0.127879021879022"/>
    <n v="0.16203861003861"/>
    <n v="0.244463320463321"/>
    <n v="0.18927670527670501"/>
  </r>
  <r>
    <x v="3"/>
    <x v="3"/>
    <x v="3"/>
    <n v="92400"/>
    <n v="64400"/>
    <n v="10407"/>
    <n v="9990"/>
    <n v="7543"/>
    <n v="6078"/>
    <n v="29"/>
    <n v="7"/>
    <n v="11"/>
    <n v="5"/>
    <n v="0.56000000000000005"/>
    <n v="0.16612216612216613"/>
    <n v="0.19566666666666699"/>
    <n v="0.16813770913770901"/>
    <n v="0.196083655083655"/>
    <n v="0.15087258687258701"/>
    <n v="0.16124324324324299"/>
    <n v="0.12799613899613899"/>
    <n v="0.14510167310167299"/>
    <n v="0.13207850707850699"/>
    <n v="0.127247104247104"/>
    <n v="0.161772200772201"/>
    <n v="0.24459974259974299"/>
    <n v="0.189200772200772"/>
  </r>
  <r>
    <x v="3"/>
    <x v="4"/>
    <x v="4"/>
    <n v="106400"/>
    <n v="69720"/>
    <n v="11207"/>
    <n v="9647"/>
    <n v="7571"/>
    <n v="5409"/>
    <n v="28"/>
    <n v="7"/>
    <n v="11"/>
    <n v="4"/>
    <n v="0.69"/>
    <n v="0.19008019008019009"/>
    <n v="0.19666666666666699"/>
    <n v="0.16781853281853301"/>
    <n v="0.19574646074646099"/>
    <n v="0.151068211068211"/>
    <n v="0.16099099099099101"/>
    <n v="0.127709137709138"/>
    <n v="0.14588159588159599"/>
    <n v="0.13213642213642199"/>
    <n v="0.126615186615187"/>
    <n v="0.161505791505791"/>
    <n v="0.244736164736165"/>
    <n v="0.18912483912483899"/>
  </r>
  <r>
    <x v="3"/>
    <x v="5"/>
    <x v="5"/>
    <n v="97440"/>
    <n v="65240"/>
    <n v="10455"/>
    <n v="9580"/>
    <n v="7553"/>
    <n v="5951"/>
    <n v="27"/>
    <n v="8"/>
    <n v="10"/>
    <n v="5"/>
    <n v="0.95"/>
    <n v="0.18988218988218988"/>
    <n v="0.19766666666666699"/>
    <n v="0.16749935649935699"/>
    <n v="0.19540926640926601"/>
    <n v="0.15126383526383499"/>
    <n v="0.16073873873873901"/>
    <n v="0.12742213642213601"/>
    <n v="0.146661518661519"/>
    <n v="0.13219433719433701"/>
    <n v="0.125983268983269"/>
    <n v="0.161239382239382"/>
    <n v="0.24487258687258701"/>
    <n v="0.18904890604890601"/>
  </r>
  <r>
    <x v="3"/>
    <x v="6"/>
    <x v="6"/>
    <n v="94920"/>
    <n v="70000"/>
    <n v="10534"/>
    <n v="9810"/>
    <n v="8254"/>
    <n v="5795"/>
    <n v="28"/>
    <n v="8"/>
    <n v="10"/>
    <n v="5"/>
    <n v="0.75"/>
    <n v="0.16156816156816156"/>
    <n v="0.19866666666666699"/>
    <n v="0.16718018018017999"/>
    <n v="0.195072072072072"/>
    <n v="0.15145945945945899"/>
    <n v="0.160486486486486"/>
    <n v="0.127135135135135"/>
    <n v="0.147441441441441"/>
    <n v="0.13225225225225201"/>
    <n v="0.125351351351351"/>
    <n v="0.160972972972973"/>
    <n v="0.24500900900900899"/>
    <n v="0.188972972972973"/>
  </r>
  <r>
    <x v="3"/>
    <x v="7"/>
    <x v="7"/>
    <n v="100800"/>
    <n v="65520"/>
    <n v="9937"/>
    <n v="9439"/>
    <n v="7759"/>
    <n v="5182"/>
    <n v="27"/>
    <n v="7"/>
    <n v="10"/>
    <n v="4"/>
    <n v="0.28999999999999998"/>
    <n v="0.1485001485001485"/>
    <n v="0.19966666666666699"/>
    <n v="0.166861003861004"/>
    <n v="0.19473487773487799"/>
    <n v="0.15165508365508401"/>
    <n v="0.160234234234234"/>
    <n v="0.12684813384813401"/>
    <n v="0.148221364221364"/>
    <n v="0.13231016731016701"/>
    <n v="0.124719433719434"/>
    <n v="0.160706563706564"/>
    <n v="0.245145431145431"/>
    <n v="0.18889703989703999"/>
  </r>
  <r>
    <x v="3"/>
    <x v="8"/>
    <x v="8"/>
    <n v="110040"/>
    <n v="69720"/>
    <n v="10571"/>
    <n v="8754"/>
    <n v="7464"/>
    <n v="5802"/>
    <n v="26"/>
    <n v="7"/>
    <n v="10"/>
    <n v="5"/>
    <n v="0.51"/>
    <n v="0.17245817245817247"/>
    <n v="0.20066666666666699"/>
    <n v="0.166541827541828"/>
    <n v="0.19439768339768301"/>
    <n v="0.15185070785070801"/>
    <n v="0.15998198198198199"/>
    <n v="0.12656113256113299"/>
    <n v="0.14900128700128701"/>
    <n v="0.13236808236808201"/>
    <n v="0.124087516087516"/>
    <n v="0.160440154440154"/>
    <n v="0.24528185328185301"/>
    <n v="0.188821106821107"/>
  </r>
  <r>
    <x v="3"/>
    <x v="9"/>
    <x v="9"/>
    <n v="95760"/>
    <n v="64680"/>
    <n v="10773"/>
    <n v="10408"/>
    <n v="8106"/>
    <n v="5943"/>
    <n v="28"/>
    <n v="7"/>
    <n v="10"/>
    <n v="5"/>
    <n v="0.47"/>
    <n v="0.19404019404019404"/>
    <n v="0.20166666666666699"/>
    <n v="0.16622265122265101"/>
    <n v="0.19406048906048901"/>
    <n v="0.152046332046332"/>
    <n v="0.15972972972973001"/>
    <n v="0.12627413127413101"/>
    <n v="0.14978120978121001"/>
    <n v="0.13242599742599701"/>
    <n v="0.123455598455599"/>
    <n v="0.160173745173745"/>
    <n v="0.24541827541827499"/>
    <n v="0.18874517374517399"/>
  </r>
  <r>
    <x v="3"/>
    <x v="10"/>
    <x v="10"/>
    <n v="98280"/>
    <n v="64960"/>
    <n v="9878"/>
    <n v="10150"/>
    <n v="7746"/>
    <n v="6236"/>
    <n v="30"/>
    <n v="7"/>
    <n v="9"/>
    <n v="5"/>
    <n v="0.72"/>
    <n v="0.19206019206019206"/>
    <n v="0.20266666666666699"/>
    <n v="0.16590347490347501"/>
    <n v="0.193723294723295"/>
    <n v="0.15224195624195599"/>
    <n v="0.15947747747747701"/>
    <n v="0.12598712998712999"/>
    <n v="0.15056113256113299"/>
    <n v="0.132483912483912"/>
    <n v="0.122823680823681"/>
    <n v="0.159907335907336"/>
    <n v="0.245554697554698"/>
    <n v="0.18866924066924101"/>
  </r>
  <r>
    <x v="3"/>
    <x v="11"/>
    <x v="11"/>
    <n v="96320"/>
    <n v="70000"/>
    <n v="11211"/>
    <n v="9201"/>
    <n v="7190"/>
    <n v="5208"/>
    <n v="29"/>
    <n v="8"/>
    <n v="10"/>
    <n v="4"/>
    <n v="0.83"/>
    <n v="0.15840015840015839"/>
    <n v="0.203666666666667"/>
    <n v="0.16558429858429899"/>
    <n v="0.19338610038609999"/>
    <n v="0.15243758043757999"/>
    <n v="0.159225225225225"/>
    <n v="0.125700128700129"/>
    <n v="0.15134105534105499"/>
    <n v="0.132541827541828"/>
    <n v="0.122191763191763"/>
    <n v="0.15964092664092699"/>
    <n v="0.24569111969112001"/>
    <n v="0.188593307593308"/>
  </r>
  <r>
    <x v="4"/>
    <x v="0"/>
    <x v="0"/>
    <n v="92400"/>
    <n v="60480"/>
    <n v="11228"/>
    <n v="9472"/>
    <n v="7448"/>
    <n v="6084"/>
    <n v="28"/>
    <n v="8"/>
    <n v="10"/>
    <n v="4"/>
    <n v="0.86"/>
    <n v="0.2"/>
    <n v="0.204666666666667"/>
    <n v="0.16526512226512199"/>
    <n v="0.19304890604890601"/>
    <n v="0.15263320463320501"/>
    <n v="0.158972972972973"/>
    <n v="0.12541312741312699"/>
    <n v="0.152120978120978"/>
    <n v="0.132599742599743"/>
    <n v="0.121559845559846"/>
    <n v="0.15937451737451699"/>
    <n v="0.24582754182754199"/>
    <n v="0.18851737451737499"/>
  </r>
  <r>
    <x v="4"/>
    <x v="1"/>
    <x v="1"/>
    <n v="93240"/>
    <n v="69160"/>
    <n v="11558"/>
    <n v="8665"/>
    <n v="8466"/>
    <n v="5430"/>
    <n v="27"/>
    <n v="8"/>
    <n v="10"/>
    <n v="4"/>
    <n v="0.69"/>
    <n v="0.24"/>
    <n v="0.205666666666667"/>
    <n v="0.164945945945946"/>
    <n v="0.192711711711712"/>
    <n v="0.15282882882882901"/>
    <n v="0.15872072072072099"/>
    <n v="0.125126126126126"/>
    <n v="0.152900900900901"/>
    <n v="0.132657657657658"/>
    <n v="0.120927927927928"/>
    <n v="0.15910810810810799"/>
    <n v="0.245963963963964"/>
    <n v="0.18844144144144101"/>
  </r>
  <r>
    <x v="4"/>
    <x v="2"/>
    <x v="2"/>
    <n v="110040"/>
    <n v="69440"/>
    <n v="11443"/>
    <n v="10492"/>
    <n v="8262"/>
    <n v="5267"/>
    <n v="26"/>
    <n v="8"/>
    <n v="11"/>
    <n v="5"/>
    <n v="0.83"/>
    <n v="0.24"/>
    <n v="0.206666666666667"/>
    <n v="0.16462676962677"/>
    <n v="0.192374517374517"/>
    <n v="0.153024453024453"/>
    <n v="0.15846846846846799"/>
    <n v="0.124839124839125"/>
    <n v="0.153680823680824"/>
    <n v="0.13271557271557299"/>
    <n v="0.12029601029601"/>
    <n v="0.15884169884169899"/>
    <n v="0.24610038610038601"/>
    <n v="0.188365508365508"/>
  </r>
  <r>
    <x v="4"/>
    <x v="3"/>
    <x v="3"/>
    <n v="107800"/>
    <n v="71120"/>
    <n v="10565"/>
    <n v="10309"/>
    <n v="8159"/>
    <n v="5299"/>
    <n v="26"/>
    <n v="7"/>
    <n v="11"/>
    <n v="4"/>
    <n v="0.28999999999999998"/>
    <n v="0.22"/>
    <n v="0.207666666666667"/>
    <n v="0.16430759330759301"/>
    <n v="0.19203732303732299"/>
    <n v="0.15322007722007699"/>
    <n v="0.15821621621621601"/>
    <n v="0.124552123552124"/>
    <n v="0.15446074646074601"/>
    <n v="0.13277348777348799"/>
    <n v="0.119664092664093"/>
    <n v="0.15857528957528999"/>
    <n v="0.24623680823680799"/>
    <n v="0.18828957528957499"/>
  </r>
  <r>
    <x v="4"/>
    <x v="4"/>
    <x v="4"/>
    <n v="110600"/>
    <n v="72240"/>
    <n v="11213"/>
    <n v="8900"/>
    <n v="7315"/>
    <n v="6010"/>
    <n v="29"/>
    <n v="8"/>
    <n v="11"/>
    <n v="5"/>
    <n v="0.64"/>
    <n v="0.22"/>
    <n v="0.208666666666667"/>
    <n v="0.16398841698841701"/>
    <n v="0.19170012870012901"/>
    <n v="0.15341570141570099"/>
    <n v="0.157963963963964"/>
    <n v="0.124265122265122"/>
    <n v="0.15524066924066901"/>
    <n v="0.13283140283140299"/>
    <n v="0.119032175032175"/>
    <n v="0.15830888030887999"/>
    <n v="0.24637323037323"/>
    <n v="0.18821364221364201"/>
  </r>
  <r>
    <x v="4"/>
    <x v="5"/>
    <x v="5"/>
    <n v="96040"/>
    <n v="65520"/>
    <n v="9703"/>
    <n v="9754"/>
    <n v="8261"/>
    <n v="5886"/>
    <n v="28"/>
    <n v="8"/>
    <n v="10"/>
    <n v="4"/>
    <n v="0.47"/>
    <n v="0.17"/>
    <n v="0.209666666666667"/>
    <n v="0.16366924066924099"/>
    <n v="0.191362934362934"/>
    <n v="0.15361132561132601"/>
    <n v="0.157711711711712"/>
    <n v="0.123978120978121"/>
    <n v="0.15602059202059201"/>
    <n v="0.13288931788931799"/>
    <n v="0.118400257400257"/>
    <n v="0.15804247104247099"/>
    <n v="0.24650965250965301"/>
    <n v="0.188137709137709"/>
  </r>
  <r>
    <x v="4"/>
    <x v="6"/>
    <x v="6"/>
    <n v="104440"/>
    <n v="69720"/>
    <n v="10357"/>
    <n v="10344"/>
    <n v="7351"/>
    <n v="5637"/>
    <n v="27"/>
    <n v="7"/>
    <n v="11"/>
    <n v="4"/>
    <n v="0.51"/>
    <n v="0.17"/>
    <n v="0.210666666666667"/>
    <n v="0.16335006435006399"/>
    <n v="0.19102574002573999"/>
    <n v="0.15380694980695001"/>
    <n v="0.15745945945945899"/>
    <n v="0.12369111969112"/>
    <n v="0.15680051480051499"/>
    <n v="0.13294723294723301"/>
    <n v="0.11776833976834"/>
    <n v="0.15777606177606199"/>
    <n v="0.24664607464607499"/>
    <n v="0.18806177606177599"/>
  </r>
  <r>
    <x v="4"/>
    <x v="7"/>
    <x v="7"/>
    <n v="103600"/>
    <n v="63280"/>
    <n v="9827"/>
    <n v="8866"/>
    <n v="8235"/>
    <n v="5333"/>
    <n v="28"/>
    <n v="7"/>
    <n v="11"/>
    <n v="4"/>
    <n v="0.75"/>
    <n v="0.2"/>
    <n v="0.211666666666667"/>
    <n v="0.163030888030888"/>
    <n v="0.19068854568854601"/>
    <n v="0.154002574002574"/>
    <n v="0.15720720720720699"/>
    <n v="0.123404118404118"/>
    <n v="0.15758043758043799"/>
    <n v="0.13300514800514801"/>
    <n v="0.117136422136422"/>
    <n v="0.15750965250965199"/>
    <n v="0.246782496782497"/>
    <n v="0.187985842985843"/>
  </r>
  <r>
    <x v="4"/>
    <x v="8"/>
    <x v="8"/>
    <n v="92120"/>
    <n v="67480"/>
    <n v="9469"/>
    <n v="8632"/>
    <n v="7236"/>
    <n v="6152"/>
    <n v="26"/>
    <n v="7"/>
    <n v="10"/>
    <n v="5"/>
    <n v="0.56000000000000005"/>
    <n v="0.24"/>
    <n v="0.212666666666667"/>
    <n v="0.162711711711712"/>
    <n v="0.19035135135135101"/>
    <n v="0.15419819819819799"/>
    <n v="0.15695495495495501"/>
    <n v="0.12311711711711699"/>
    <n v="0.15836036036036"/>
    <n v="0.13306306306306301"/>
    <n v="0.116504504504505"/>
    <n v="0.15724324324324301"/>
    <n v="0.24691891891891901"/>
    <n v="0.18790990990990999"/>
  </r>
  <r>
    <x v="4"/>
    <x v="9"/>
    <x v="9"/>
    <n v="92680"/>
    <n v="61040"/>
    <n v="9791"/>
    <n v="9277"/>
    <n v="7406"/>
    <n v="6236"/>
    <n v="27"/>
    <n v="8"/>
    <n v="10"/>
    <n v="4"/>
    <n v="0.39"/>
    <n v="0.23"/>
    <n v="0.213666666666667"/>
    <n v="0.16239253539253501"/>
    <n v="0.190014157014157"/>
    <n v="0.15439382239382199"/>
    <n v="0.15670270270270301"/>
    <n v="0.12283011583011599"/>
    <n v="0.159140283140283"/>
    <n v="0.13312097812097801"/>
    <n v="0.115872586872587"/>
    <n v="0.15697683397683401"/>
    <n v="0.24705534105534099"/>
    <n v="0.18783397683397701"/>
  </r>
  <r>
    <x v="4"/>
    <x v="10"/>
    <x v="10"/>
    <n v="96600"/>
    <n v="61040"/>
    <n v="11218"/>
    <n v="9818"/>
    <n v="7585"/>
    <n v="5591"/>
    <n v="30"/>
    <n v="7"/>
    <n v="10"/>
    <n v="5"/>
    <n v="0.72"/>
    <n v="0.21"/>
    <n v="0.21466666666666701"/>
    <n v="0.16207335907335901"/>
    <n v="0.18967696267696299"/>
    <n v="0.15458944658944601"/>
    <n v="0.15645045045045"/>
    <n v="0.12254311454311501"/>
    <n v="0.159920205920206"/>
    <n v="0.133178893178893"/>
    <n v="0.115240669240669"/>
    <n v="0.15671042471042501"/>
    <n v="0.247191763191763"/>
    <n v="0.187758043758044"/>
  </r>
  <r>
    <x v="4"/>
    <x v="11"/>
    <x v="11"/>
    <n v="95480"/>
    <n v="64960"/>
    <n v="11308"/>
    <n v="8769"/>
    <n v="7036"/>
    <n v="5758"/>
    <n v="28"/>
    <n v="8"/>
    <n v="10"/>
    <n v="4"/>
    <n v="0.95"/>
    <n v="0.24"/>
    <n v="0.21566666666666701"/>
    <n v="0.16175418275418299"/>
    <n v="0.18933976833976801"/>
    <n v="0.15478507078507101"/>
    <n v="0.156198198198198"/>
    <n v="0.12225611325611301"/>
    <n v="0.16070012870012901"/>
    <n v="0.133236808236808"/>
    <n v="0.114608751608752"/>
    <n v="0.15644401544401501"/>
    <n v="0.24732818532818501"/>
    <n v="0.18768211068211099"/>
  </r>
  <r>
    <x v="5"/>
    <x v="0"/>
    <x v="0"/>
    <n v="91840"/>
    <n v="66640"/>
    <n v="10041"/>
    <n v="10408"/>
    <n v="8100"/>
    <n v="5930"/>
    <n v="29"/>
    <n v="7"/>
    <n v="10"/>
    <n v="5"/>
    <n v="0.47"/>
    <n v="0.2"/>
    <n v="0.21666666666666701"/>
    <n v="0.161435006435006"/>
    <n v="0.189002574002574"/>
    <n v="0.154980694980695"/>
    <n v="0.15594594594594599"/>
    <n v="0.121969111969112"/>
    <n v="0.16148005148005101"/>
    <n v="0.133294723294723"/>
    <n v="0.113976833976834"/>
    <n v="0.15617760617760601"/>
    <n v="0.24746460746460799"/>
    <n v="0.18760617760617801"/>
  </r>
  <r>
    <x v="5"/>
    <x v="1"/>
    <x v="1"/>
    <n v="95200"/>
    <n v="62440"/>
    <n v="11096"/>
    <n v="8692"/>
    <n v="7513"/>
    <n v="5728"/>
    <n v="25"/>
    <n v="7"/>
    <n v="11"/>
    <n v="4"/>
    <n v="0.95"/>
    <n v="0.19"/>
    <n v="0.21766666666666701"/>
    <n v="0.16111583011583"/>
    <n v="0.18866537966538"/>
    <n v="0.15517631917631899"/>
    <n v="0.15569369369369401"/>
    <n v="0.121682110682111"/>
    <n v="0.16225997425997399"/>
    <n v="0.133352638352638"/>
    <n v="0.113344916344916"/>
    <n v="0.15591119691119701"/>
    <n v="0.24760102960103"/>
    <n v="0.187530244530245"/>
  </r>
  <r>
    <x v="5"/>
    <x v="2"/>
    <x v="2"/>
    <n v="109480"/>
    <n v="69160"/>
    <n v="10308"/>
    <n v="10216"/>
    <n v="8091"/>
    <n v="5948"/>
    <n v="27"/>
    <n v="7"/>
    <n v="10"/>
    <n v="4"/>
    <n v="0.86"/>
    <n v="0.14000000000000001"/>
    <n v="0.21866666666666701"/>
    <n v="0.160796653796654"/>
    <n v="0.18832818532818499"/>
    <n v="0.15537194337194299"/>
    <n v="0.15544144144144101"/>
    <n v="0.121395109395109"/>
    <n v="0.16303989703989699"/>
    <n v="0.133410553410553"/>
    <n v="0.112712998712999"/>
    <n v="0.15564478764478801"/>
    <n v="0.24773745173745201"/>
    <n v="0.18745431145431199"/>
  </r>
  <r>
    <x v="5"/>
    <x v="3"/>
    <x v="3"/>
    <n v="100240"/>
    <n v="59640"/>
    <n v="9946"/>
    <n v="9286"/>
    <n v="7638"/>
    <n v="5472"/>
    <n v="27"/>
    <n v="8"/>
    <n v="10"/>
    <n v="5"/>
    <n v="0.39"/>
    <n v="0.13"/>
    <n v="0.21966666666666701"/>
    <n v="0.16047747747747801"/>
    <n v="0.18799099099099101"/>
    <n v="0.15556756756756701"/>
    <n v="0.155189189189189"/>
    <n v="0.121108108108108"/>
    <n v="0.16381981981982"/>
    <n v="0.13346846846846799"/>
    <n v="0.112081081081081"/>
    <n v="0.15537837837837801"/>
    <n v="0.247873873873874"/>
    <n v="0.18737837837837801"/>
  </r>
  <r>
    <x v="5"/>
    <x v="4"/>
    <x v="4"/>
    <n v="108920"/>
    <n v="68320"/>
    <n v="10160"/>
    <n v="8854"/>
    <n v="8391"/>
    <n v="5387"/>
    <n v="26"/>
    <n v="8"/>
    <n v="10"/>
    <n v="5"/>
    <n v="0.51"/>
    <n v="0.19"/>
    <n v="0.22066666666666701"/>
    <n v="0.16015830115830099"/>
    <n v="0.187653796653797"/>
    <n v="0.155763191763192"/>
    <n v="0.154936936936937"/>
    <n v="0.120821106821107"/>
    <n v="0.164599742599743"/>
    <n v="0.13352638352638399"/>
    <n v="0.111449163449164"/>
    <n v="0.15511196911196901"/>
    <n v="0.24801029601029601"/>
    <n v="0.187302445302445"/>
  </r>
  <r>
    <x v="5"/>
    <x v="5"/>
    <x v="5"/>
    <n v="95760"/>
    <n v="64120"/>
    <n v="10981"/>
    <n v="9430"/>
    <n v="7989"/>
    <n v="5556"/>
    <n v="26"/>
    <n v="8"/>
    <n v="10"/>
    <n v="4"/>
    <n v="0.75"/>
    <n v="0.24"/>
    <n v="0.22166666666666701"/>
    <n v="0.15983912483912499"/>
    <n v="0.18731660231660199"/>
    <n v="0.155958815958816"/>
    <n v="0.15468468468468499"/>
    <n v="0.120534105534106"/>
    <n v="0.165379665379665"/>
    <n v="0.13358429858429899"/>
    <n v="0.110817245817246"/>
    <n v="0.15484555984556"/>
    <n v="0.24814671814671799"/>
    <n v="0.18722651222651199"/>
  </r>
  <r>
    <x v="5"/>
    <x v="6"/>
    <x v="6"/>
    <n v="91560"/>
    <n v="63000"/>
    <n v="9577"/>
    <n v="10080"/>
    <n v="7609"/>
    <n v="6193"/>
    <n v="27"/>
    <n v="7"/>
    <n v="12"/>
    <n v="5"/>
    <n v="0.28999999999999998"/>
    <n v="0.21"/>
    <n v="0.22266666666666701"/>
    <n v="0.159519948519949"/>
    <n v="0.18697940797940801"/>
    <n v="0.15615444015443999"/>
    <n v="0.15443243243243199"/>
    <n v="0.120247104247104"/>
    <n v="0.16615958815958801"/>
    <n v="0.13364221364221399"/>
    <n v="0.110185328185328"/>
    <n v="0.154579150579151"/>
    <n v="0.24828314028314"/>
    <n v="0.18715057915057901"/>
  </r>
  <r>
    <x v="5"/>
    <x v="7"/>
    <x v="7"/>
    <n v="93800"/>
    <n v="66080"/>
    <n v="9584"/>
    <n v="9115"/>
    <n v="8039"/>
    <n v="5899"/>
    <n v="25"/>
    <n v="7"/>
    <n v="10"/>
    <n v="4"/>
    <n v="0.69"/>
    <n v="0.25"/>
    <n v="0.22366666666666701"/>
    <n v="0.159200772200772"/>
    <n v="0.18664221364221401"/>
    <n v="0.15635006435006399"/>
    <n v="0.15418018018018001"/>
    <n v="0.119960102960103"/>
    <n v="0.16693951093951101"/>
    <n v="0.13370012870012901"/>
    <n v="0.109553410553411"/>
    <n v="0.154312741312741"/>
    <n v="0.24841956241956201"/>
    <n v="0.18707464607464599"/>
  </r>
  <r>
    <x v="5"/>
    <x v="8"/>
    <x v="8"/>
    <n v="110600"/>
    <n v="68600"/>
    <n v="10964"/>
    <n v="9840"/>
    <n v="7524"/>
    <n v="5907"/>
    <n v="28"/>
    <n v="7"/>
    <n v="11"/>
    <n v="5"/>
    <n v="0.83"/>
    <n v="0.22"/>
    <n v="0.22466666666666699"/>
    <n v="0.158881595881596"/>
    <n v="0.186305019305019"/>
    <n v="0.15654568854568801"/>
    <n v="0.153927927927928"/>
    <n v="0.11967310167310199"/>
    <n v="0.16771943371943401"/>
    <n v="0.13375804375804401"/>
    <n v="0.108921492921493"/>
    <n v="0.154046332046332"/>
    <n v="0.24855598455598499"/>
    <n v="0.18699871299871301"/>
  </r>
  <r>
    <x v="5"/>
    <x v="9"/>
    <x v="9"/>
    <n v="99120"/>
    <n v="64680"/>
    <n v="10293"/>
    <n v="10359"/>
    <n v="7601"/>
    <n v="5338"/>
    <n v="30"/>
    <n v="8"/>
    <n v="10"/>
    <n v="5"/>
    <n v="0.56000000000000005"/>
    <n v="0.14000000000000001"/>
    <n v="0.22566666666666699"/>
    <n v="0.15856241956242001"/>
    <n v="0.18596782496782499"/>
    <n v="0.156741312741313"/>
    <n v="0.153675675675676"/>
    <n v="0.11938610038609999"/>
    <n v="0.16849935649935599"/>
    <n v="0.13381595881595901"/>
    <n v="0.108289575289575"/>
    <n v="0.153779922779923"/>
    <n v="0.248692406692407"/>
    <n v="0.18692277992278"/>
  </r>
  <r>
    <x v="5"/>
    <x v="10"/>
    <x v="10"/>
    <n v="91000"/>
    <n v="69440"/>
    <n v="10411"/>
    <n v="10477"/>
    <n v="7573"/>
    <n v="6098"/>
    <n v="30"/>
    <n v="7"/>
    <n v="10"/>
    <n v="4"/>
    <n v="0.64"/>
    <n v="0.2"/>
    <n v="0.22666666666666699"/>
    <n v="0.15824324324324299"/>
    <n v="0.18563063063063101"/>
    <n v="0.156936936936937"/>
    <n v="0.15342342342342299"/>
    <n v="0.11909909909909901"/>
    <n v="0.16927927927927899"/>
    <n v="0.13387387387387401"/>
    <n v="0.107657657657658"/>
    <n v="0.153513513513513"/>
    <n v="0.24882882882882901"/>
    <n v="0.18684684684684699"/>
  </r>
  <r>
    <x v="5"/>
    <x v="11"/>
    <x v="11"/>
    <n v="109200"/>
    <n v="62440"/>
    <n v="10894"/>
    <n v="9770"/>
    <n v="8502"/>
    <n v="6012"/>
    <n v="26"/>
    <n v="7"/>
    <n v="10"/>
    <n v="5"/>
    <n v="0.72"/>
    <n v="0.23"/>
    <n v="0.22766666666666699"/>
    <n v="0.15792406692406699"/>
    <n v="0.185293436293436"/>
    <n v="0.15713256113256099"/>
    <n v="0.15317117117117099"/>
    <n v="0.11881209781209801"/>
    <n v="0.170059202059202"/>
    <n v="0.133931788931789"/>
    <n v="0.10702574002574"/>
    <n v="0.153247104247104"/>
    <n v="0.24896525096525099"/>
    <n v="0.18677091377091401"/>
  </r>
  <r>
    <x v="6"/>
    <x v="0"/>
    <x v="0"/>
    <n v="94360"/>
    <n v="67760"/>
    <n v="11026"/>
    <n v="8701"/>
    <n v="8080"/>
    <n v="5776"/>
    <n v="30"/>
    <n v="8"/>
    <n v="11"/>
    <n v="4"/>
    <n v="0.64"/>
    <n v="0.15246015246015246"/>
    <n v="0.22866666666666699"/>
    <n v="0.157604890604891"/>
    <n v="0.184956241956242"/>
    <n v="0.15732818532818499"/>
    <n v="0.15291891891891901"/>
    <n v="0.118525096525097"/>
    <n v="0.170839124839125"/>
    <n v="0.133989703989704"/>
    <n v="0.106393822393822"/>
    <n v="0.152980694980695"/>
    <n v="0.249101673101673"/>
    <n v="0.186694980694981"/>
  </r>
  <r>
    <x v="6"/>
    <x v="1"/>
    <x v="1"/>
    <n v="98000"/>
    <n v="64400"/>
    <n v="11208"/>
    <n v="10228"/>
    <n v="7294"/>
    <n v="5947"/>
    <n v="30"/>
    <n v="7"/>
    <n v="10"/>
    <n v="4"/>
    <n v="0.86"/>
    <n v="0.13523413523413524"/>
    <n v="0.22966666666666699"/>
    <n v="0.157285714285714"/>
    <n v="0.18461904761904799"/>
    <n v="0.15752380952380901"/>
    <n v="0.15266666666666701"/>
    <n v="0.118238095238095"/>
    <n v="0.171619047619048"/>
    <n v="0.134047619047619"/>
    <n v="0.105761904761905"/>
    <n v="0.152714285714286"/>
    <n v="0.24923809523809501"/>
    <n v="0.18661904761904799"/>
  </r>
  <r>
    <x v="6"/>
    <x v="2"/>
    <x v="2"/>
    <n v="106120"/>
    <n v="66640"/>
    <n v="10848"/>
    <n v="9540"/>
    <n v="7652"/>
    <n v="6175"/>
    <n v="30"/>
    <n v="7"/>
    <n v="10"/>
    <n v="4"/>
    <n v="0.39"/>
    <n v="0.1391941391941392"/>
    <n v="0.23066666666666699"/>
    <n v="0.15696653796653801"/>
    <n v="0.18428185328185301"/>
    <n v="0.157719433719434"/>
    <n v="0.152414414414414"/>
    <n v="0.117951093951094"/>
    <n v="0.17239897039897001"/>
    <n v="0.134105534105534"/>
    <n v="0.105129987129987"/>
    <n v="0.152447876447876"/>
    <n v="0.24937451737451699"/>
    <n v="0.18654311454311501"/>
  </r>
  <r>
    <x v="6"/>
    <x v="3"/>
    <x v="3"/>
    <n v="96600"/>
    <n v="71400"/>
    <n v="10272"/>
    <n v="10146"/>
    <n v="7874"/>
    <n v="5783"/>
    <n v="27"/>
    <n v="7"/>
    <n v="11"/>
    <n v="4"/>
    <n v="0.56000000000000005"/>
    <n v="0.16612216612216613"/>
    <n v="0.23166666666666699"/>
    <n v="0.15664736164736201"/>
    <n v="0.183944658944659"/>
    <n v="0.157915057915058"/>
    <n v="0.152162162162162"/>
    <n v="0.117664092664093"/>
    <n v="0.17317889317889301"/>
    <n v="0.13416344916344899"/>
    <n v="0.10449806949807"/>
    <n v="0.152181467181467"/>
    <n v="0.24951093951094"/>
    <n v="0.186467181467182"/>
  </r>
  <r>
    <x v="6"/>
    <x v="4"/>
    <x v="4"/>
    <n v="92680"/>
    <n v="72240"/>
    <n v="10794"/>
    <n v="9272"/>
    <n v="8499"/>
    <n v="6207"/>
    <n v="27"/>
    <n v="8"/>
    <n v="11"/>
    <n v="5"/>
    <n v="0.69"/>
    <n v="0.19008019008019009"/>
    <n v="0.23266666666666699"/>
    <n v="0.15632818532818499"/>
    <n v="0.18360746460746499"/>
    <n v="0.15811068211068199"/>
    <n v="0.15190990990990999"/>
    <n v="0.117377091377091"/>
    <n v="0.17395881595881599"/>
    <n v="0.13422136422136399"/>
    <n v="0.103866151866152"/>
    <n v="0.15191505791505799"/>
    <n v="0.24964736164736201"/>
    <n v="0.18639124839124799"/>
  </r>
  <r>
    <x v="6"/>
    <x v="5"/>
    <x v="5"/>
    <n v="103320"/>
    <n v="65800"/>
    <n v="10520"/>
    <n v="10069"/>
    <n v="7048"/>
    <n v="5966"/>
    <n v="27"/>
    <n v="8"/>
    <n v="10"/>
    <n v="5"/>
    <n v="0.95"/>
    <n v="0.18988218988218988"/>
    <n v="0.23366666666666699"/>
    <n v="0.15600900900900899"/>
    <n v="0.18327027027027001"/>
    <n v="0.15830630630630599"/>
    <n v="0.15165765765765801"/>
    <n v="0.11709009009009"/>
    <n v="0.17473873873873899"/>
    <n v="0.13427927927927899"/>
    <n v="0.103234234234234"/>
    <n v="0.15164864864864899"/>
    <n v="0.24978378378378399"/>
    <n v="0.18631531531531501"/>
  </r>
  <r>
    <x v="6"/>
    <x v="6"/>
    <x v="6"/>
    <n v="110600"/>
    <n v="66080"/>
    <n v="11347"/>
    <n v="9250"/>
    <n v="7070"/>
    <n v="5285"/>
    <n v="29"/>
    <n v="8"/>
    <n v="11"/>
    <n v="4"/>
    <n v="0.75"/>
    <n v="0.16156816156816156"/>
    <n v="0.234666666666667"/>
    <n v="0.155689832689833"/>
    <n v="0.18293307593307601"/>
    <n v="0.15850193050193001"/>
    <n v="0.15140540540540501"/>
    <n v="0.116803088803089"/>
    <n v="0.175518661518661"/>
    <n v="0.13433719433719399"/>
    <n v="0.102602316602317"/>
    <n v="0.15138223938223899"/>
    <n v="0.249920205920206"/>
    <n v="0.186239382239382"/>
  </r>
  <r>
    <x v="6"/>
    <x v="7"/>
    <x v="7"/>
    <n v="98280"/>
    <n v="68320"/>
    <n v="10999"/>
    <n v="10114"/>
    <n v="7777"/>
    <n v="5614"/>
    <n v="30"/>
    <n v="8"/>
    <n v="11"/>
    <n v="4"/>
    <n v="0.28999999999999998"/>
    <n v="0.1485001485001485"/>
    <n v="0.235666666666667"/>
    <n v="0.155370656370656"/>
    <n v="0.182595881595882"/>
    <n v="0.158697554697555"/>
    <n v="0.151153153153153"/>
    <n v="0.116516087516088"/>
    <n v="0.176298584298584"/>
    <n v="0.13439510939510901"/>
    <n v="0.101970398970399"/>
    <n v="0.15111583011582999"/>
    <n v="0.25005662805662798"/>
    <n v="0.18616344916344901"/>
  </r>
  <r>
    <x v="6"/>
    <x v="8"/>
    <x v="8"/>
    <n v="109200"/>
    <n v="63000"/>
    <n v="11069"/>
    <n v="9440"/>
    <n v="8563"/>
    <n v="5521"/>
    <n v="29"/>
    <n v="8"/>
    <n v="10"/>
    <n v="4"/>
    <n v="0.51"/>
    <n v="0.17245817245817247"/>
    <n v="0.236666666666667"/>
    <n v="0.15505148005148001"/>
    <n v="0.18225868725868699"/>
    <n v="0.158893178893179"/>
    <n v="0.150900900900901"/>
    <n v="0.116229086229086"/>
    <n v="0.177078507078507"/>
    <n v="0.13445302445302401"/>
    <n v="0.101338481338481"/>
    <n v="0.15084942084942099"/>
    <n v="0.25019305019304999"/>
    <n v="0.186087516087516"/>
  </r>
  <r>
    <x v="6"/>
    <x v="9"/>
    <x v="9"/>
    <n v="104720"/>
    <n v="59360"/>
    <n v="10131"/>
    <n v="9319"/>
    <n v="8080"/>
    <n v="6057"/>
    <n v="30"/>
    <n v="7"/>
    <n v="11"/>
    <n v="4"/>
    <n v="0.47"/>
    <n v="0.19404019404019404"/>
    <n v="0.237666666666667"/>
    <n v="0.15473230373230401"/>
    <n v="0.18192149292149301"/>
    <n v="0.15908880308880299"/>
    <n v="0.15064864864864899"/>
    <n v="0.11594208494208499"/>
    <n v="0.17785842985843001"/>
    <n v="0.13451093951094001"/>
    <n v="0.100706563706564"/>
    <n v="0.15058301158301199"/>
    <n v="0.250329472329472"/>
    <n v="0.18601158301158299"/>
  </r>
  <r>
    <x v="6"/>
    <x v="10"/>
    <x v="10"/>
    <n v="109200"/>
    <n v="70560"/>
    <n v="9828"/>
    <n v="10318"/>
    <n v="7254"/>
    <n v="5593"/>
    <n v="28"/>
    <n v="7"/>
    <n v="11"/>
    <n v="4"/>
    <n v="0.72"/>
    <n v="0.19206019206019206"/>
    <n v="0.238666666666667"/>
    <n v="0.15441312741312699"/>
    <n v="0.181584298584299"/>
    <n v="0.15928442728442699"/>
    <n v="0.15039639639639599"/>
    <n v="0.11565508365508401"/>
    <n v="0.17863835263835301"/>
    <n v="0.13456885456885501"/>
    <n v="0.100074646074646"/>
    <n v="0.15031660231660199"/>
    <n v="0.25046589446589501"/>
    <n v="0.18593564993565001"/>
  </r>
  <r>
    <x v="6"/>
    <x v="11"/>
    <x v="11"/>
    <n v="108080"/>
    <n v="62160"/>
    <n v="10347"/>
    <n v="8872"/>
    <n v="7274"/>
    <n v="5587"/>
    <n v="27"/>
    <n v="8"/>
    <n v="11"/>
    <n v="4"/>
    <n v="0.83"/>
    <n v="0.15840015840015839"/>
    <n v="0.239666666666667"/>
    <n v="0.15409395109395099"/>
    <n v="0.181247104247104"/>
    <n v="0.15948005148005101"/>
    <n v="0.15014414414414401"/>
    <n v="0.11536808236808201"/>
    <n v="0.17941827541827499"/>
    <n v="0.13462676962677"/>
    <n v="9.9442728442728501E-2"/>
    <n v="0.15005019305019299"/>
    <n v="0.25060231660231702"/>
    <n v="0.185859716859717"/>
  </r>
  <r>
    <x v="7"/>
    <x v="0"/>
    <x v="0"/>
    <n v="93800"/>
    <n v="61880"/>
    <n v="10642"/>
    <n v="9723"/>
    <n v="7804"/>
    <n v="5557"/>
    <n v="30"/>
    <n v="7"/>
    <n v="10"/>
    <n v="5"/>
    <n v="0.86"/>
    <n v="0.2"/>
    <n v="0.240666666666667"/>
    <n v="0.153774774774775"/>
    <n v="0.18090990990990999"/>
    <n v="0.159675675675676"/>
    <n v="0.149891891891892"/>
    <n v="0.115081081081081"/>
    <n v="0.18019819819819799"/>
    <n v="0.134684684684685"/>
    <n v="9.8810810810810806E-2"/>
    <n v="0.14978378378378401"/>
    <n v="0.25073873873873898"/>
    <n v="0.18578378378378399"/>
  </r>
  <r>
    <x v="7"/>
    <x v="1"/>
    <x v="1"/>
    <n v="93520"/>
    <n v="59640"/>
    <n v="11360"/>
    <n v="9826"/>
    <n v="7580"/>
    <n v="5644"/>
    <n v="29"/>
    <n v="7"/>
    <n v="11"/>
    <n v="5"/>
    <n v="0.69"/>
    <n v="0.24"/>
    <n v="0.241666666666667"/>
    <n v="0.153455598455598"/>
    <n v="0.18057271557271601"/>
    <n v="0.1598712998713"/>
    <n v="0.14963963963964"/>
    <n v="0.11479407979408"/>
    <n v="0.18097812097812099"/>
    <n v="0.1347425997426"/>
    <n v="9.8178893178893195E-2"/>
    <n v="0.14951737451737401"/>
    <n v="0.25087516087516099"/>
    <n v="0.18570785070785101"/>
  </r>
  <r>
    <x v="7"/>
    <x v="2"/>
    <x v="2"/>
    <n v="91280"/>
    <n v="59080"/>
    <n v="10566"/>
    <n v="9574"/>
    <n v="8058"/>
    <n v="5875"/>
    <n v="30"/>
    <n v="7"/>
    <n v="10"/>
    <n v="4"/>
    <n v="0.83"/>
    <n v="0.24"/>
    <n v="0.242666666666667"/>
    <n v="0.15313642213642201"/>
    <n v="0.180235521235521"/>
    <n v="0.16006692406692399"/>
    <n v="0.14938738738738699"/>
    <n v="0.114507078507079"/>
    <n v="0.181758043758044"/>
    <n v="0.134800514800515"/>
    <n v="9.7546975546975598E-2"/>
    <n v="0.14925096525096501"/>
    <n v="0.25101158301158299"/>
    <n v="0.185631917631918"/>
  </r>
  <r>
    <x v="7"/>
    <x v="3"/>
    <x v="3"/>
    <n v="91280"/>
    <n v="69160"/>
    <n v="9475"/>
    <n v="9916"/>
    <n v="8065"/>
    <n v="5638"/>
    <n v="27"/>
    <n v="8"/>
    <n v="9"/>
    <n v="4"/>
    <n v="0.28999999999999998"/>
    <n v="0.22"/>
    <n v="0.243666666666667"/>
    <n v="0.15281724581724601"/>
    <n v="0.17989832689832699"/>
    <n v="0.16026254826254799"/>
    <n v="0.14913513513513499"/>
    <n v="0.114220077220077"/>
    <n v="0.182537966537966"/>
    <n v="0.13485842985843"/>
    <n v="9.6915057915057903E-2"/>
    <n v="0.14898455598455601"/>
    <n v="0.251148005148005"/>
    <n v="0.18555598455598499"/>
  </r>
  <r>
    <x v="7"/>
    <x v="4"/>
    <x v="4"/>
    <n v="102760"/>
    <n v="66360"/>
    <n v="9867"/>
    <n v="9539"/>
    <n v="7164"/>
    <n v="5789"/>
    <n v="29"/>
    <n v="8"/>
    <n v="10"/>
    <n v="4"/>
    <n v="0.64"/>
    <n v="0.22"/>
    <n v="0.244666666666667"/>
    <n v="0.15249806949806999"/>
    <n v="0.17956113256113301"/>
    <n v="0.16045817245817201"/>
    <n v="0.14888288288288301"/>
    <n v="0.113933075933076"/>
    <n v="0.183317889317889"/>
    <n v="0.13491634491634499"/>
    <n v="9.6283140283140306E-2"/>
    <n v="0.14871814671814701"/>
    <n v="0.25128442728442701"/>
    <n v="0.18548005148005201"/>
  </r>
  <r>
    <x v="7"/>
    <x v="5"/>
    <x v="5"/>
    <n v="92400"/>
    <n v="59360"/>
    <n v="10060"/>
    <n v="10163"/>
    <n v="8425"/>
    <n v="5229"/>
    <n v="27"/>
    <n v="8"/>
    <n v="11"/>
    <n v="5"/>
    <n v="0.47"/>
    <n v="0.17"/>
    <n v="0.24566666666666701"/>
    <n v="0.15217889317889299"/>
    <n v="0.17922393822393801"/>
    <n v="0.160653796653797"/>
    <n v="0.14863063063063101"/>
    <n v="0.113646074646075"/>
    <n v="0.18409781209781201"/>
    <n v="0.13497425997425999"/>
    <n v="9.5651222651222695E-2"/>
    <n v="0.14845173745173701"/>
    <n v="0.25142084942084902"/>
    <n v="0.185404118404118"/>
  </r>
  <r>
    <x v="7"/>
    <x v="6"/>
    <x v="6"/>
    <n v="94360"/>
    <n v="61040"/>
    <n v="10469"/>
    <n v="10497"/>
    <n v="7133"/>
    <n v="6095"/>
    <n v="27"/>
    <n v="7"/>
    <n v="10"/>
    <n v="5"/>
    <n v="0.51"/>
    <n v="0.17"/>
    <n v="0.24666666666666701"/>
    <n v="0.151859716859717"/>
    <n v="0.178886743886744"/>
    <n v="0.160849420849421"/>
    <n v="0.148378378378378"/>
    <n v="0.113359073359073"/>
    <n v="0.18487773487773501"/>
    <n v="0.13503217503217499"/>
    <n v="9.5019305019305E-2"/>
    <n v="0.14818532818532801"/>
    <n v="0.25155727155727198"/>
    <n v="0.18532818532818501"/>
  </r>
  <r>
    <x v="7"/>
    <x v="7"/>
    <x v="7"/>
    <n v="101640"/>
    <n v="66920"/>
    <n v="11421"/>
    <n v="8774"/>
    <n v="7702"/>
    <n v="5858"/>
    <n v="29"/>
    <n v="8"/>
    <n v="11"/>
    <n v="4"/>
    <n v="0.75"/>
    <n v="0.2"/>
    <n v="0.24766666666666701"/>
    <n v="0.151540540540541"/>
    <n v="0.17854954954954999"/>
    <n v="0.16104504504504499"/>
    <n v="0.148126126126126"/>
    <n v="0.113072072072072"/>
    <n v="0.18565765765765799"/>
    <n v="0.13509009009008999"/>
    <n v="9.4387387387387403E-2"/>
    <n v="0.14791891891891901"/>
    <n v="0.25169369369369399"/>
    <n v="0.185252252252252"/>
  </r>
  <r>
    <x v="7"/>
    <x v="8"/>
    <x v="8"/>
    <n v="97720"/>
    <n v="65240"/>
    <n v="10616"/>
    <n v="10054"/>
    <n v="7154"/>
    <n v="5621"/>
    <n v="29"/>
    <n v="7"/>
    <n v="10"/>
    <n v="4"/>
    <n v="0.56000000000000005"/>
    <n v="0.24"/>
    <n v="0.24866666666666701"/>
    <n v="0.15122136422136401"/>
    <n v="0.17821235521235501"/>
    <n v="0.16124066924066899"/>
    <n v="0.14787387387387399"/>
    <n v="0.112785070785071"/>
    <n v="0.18643758043757999"/>
    <n v="0.13514800514800501"/>
    <n v="9.3755469755469806E-2"/>
    <n v="0.14765250965251001"/>
    <n v="0.251830115830116"/>
    <n v="0.18517631917631899"/>
  </r>
  <r>
    <x v="7"/>
    <x v="9"/>
    <x v="9"/>
    <n v="105280"/>
    <n v="59360"/>
    <n v="11405"/>
    <n v="9991"/>
    <n v="7321"/>
    <n v="5684"/>
    <n v="27"/>
    <n v="8"/>
    <n v="9"/>
    <n v="4"/>
    <n v="0.39"/>
    <n v="0.23"/>
    <n v="0.24966666666666701"/>
    <n v="0.15090218790218801"/>
    <n v="0.177875160875161"/>
    <n v="0.16143629343629301"/>
    <n v="0.14762162162162201"/>
    <n v="0.11249806949806899"/>
    <n v="0.187217503217503"/>
    <n v="0.13520592020592001"/>
    <n v="9.3123552123552097E-2"/>
    <n v="0.14738610038610001"/>
    <n v="0.25196653796653801"/>
    <n v="0.18510038610038601"/>
  </r>
  <r>
    <x v="7"/>
    <x v="10"/>
    <x v="10"/>
    <n v="108360"/>
    <n v="67200"/>
    <n v="11493"/>
    <n v="9396"/>
    <n v="8416"/>
    <n v="5446"/>
    <n v="28"/>
    <n v="8"/>
    <n v="10"/>
    <n v="5"/>
    <n v="0.72"/>
    <n v="0.21"/>
    <n v="0.25066666666666698"/>
    <n v="0.15058301158301199"/>
    <n v="0.177537966537967"/>
    <n v="0.161631917631918"/>
    <n v="0.14736936936936901"/>
    <n v="0.11221106821106799"/>
    <n v="0.187997425997426"/>
    <n v="0.13526383526383501"/>
    <n v="9.24916344916345E-2"/>
    <n v="0.147119691119691"/>
    <n v="0.25210296010296002"/>
    <n v="0.185024453024453"/>
  </r>
  <r>
    <x v="7"/>
    <x v="11"/>
    <x v="11"/>
    <n v="105560"/>
    <n v="59920"/>
    <n v="9682"/>
    <n v="8905"/>
    <n v="7160"/>
    <n v="5262"/>
    <n v="30"/>
    <n v="7"/>
    <n v="10"/>
    <n v="5"/>
    <n v="0.95"/>
    <n v="0.24"/>
    <n v="0.25166666666666698"/>
    <n v="0.15026383526383499"/>
    <n v="0.17720077220077199"/>
    <n v="0.161827541827542"/>
    <n v="0.147117117117117"/>
    <n v="0.11192406692406701"/>
    <n v="0.188777348777349"/>
    <n v="0.13532175032175001"/>
    <n v="9.1859716859716903E-2"/>
    <n v="0.146853281853282"/>
    <n v="0.25223938223938203"/>
    <n v="0.18494851994851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0:B22" firstHeaderRow="1" firstDataRow="1" firstDataCol="1"/>
  <pivotFields count="2">
    <pivotField axis="axisRow" showAll="0">
      <items count="5">
        <item h="1" x="1"/>
        <item h="1" x="3"/>
        <item h="1" x="2"/>
        <item x="0"/>
        <item t="default"/>
      </items>
    </pivotField>
    <pivotField dataField="1" showAll="0"/>
  </pivotFields>
  <rowFields count="1">
    <field x="0"/>
  </rowFields>
  <rowItems count="2">
    <i>
      <x v="3"/>
    </i>
    <i t="grand">
      <x/>
    </i>
  </rowItems>
  <colItems count="1">
    <i/>
  </colItems>
  <dataFields count="1">
    <dataField name="Sum of NO"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8" indent="0" multipleFieldFilters="0">
  <location ref="A28:B33" firstHeaderRow="1" firstDataRow="1" firstDataCol="1"/>
  <pivotFields count="2">
    <pivotField axis="axisRow" showAll="0">
      <items count="5">
        <item x="1"/>
        <item x="3"/>
        <item x="2"/>
        <item x="0"/>
        <item t="default"/>
      </items>
    </pivotField>
    <pivotField dataField="1" showAll="0"/>
  </pivotFields>
  <rowFields count="1">
    <field x="0"/>
  </rowFields>
  <rowItems count="5">
    <i>
      <x/>
    </i>
    <i>
      <x v="1"/>
    </i>
    <i>
      <x v="2"/>
    </i>
    <i>
      <x v="3"/>
    </i>
    <i t="grand">
      <x/>
    </i>
  </rowItems>
  <colItems count="1">
    <i/>
  </colItems>
  <dataFields count="1">
    <dataField name="Sum of NO"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U16" firstHeaderRow="0" firstDataRow="1" firstDataCol="1" rowPageCount="1" colPageCount="1"/>
  <pivotFields count="27">
    <pivotField axis="axisPage" multipleItemSelectionAllowed="1" showAll="0">
      <items count="9">
        <item x="7"/>
        <item x="6"/>
        <item x="5"/>
        <item x="4"/>
        <item x="3"/>
        <item x="2"/>
        <item x="1"/>
        <item x="0"/>
        <item t="default"/>
      </items>
    </pivotField>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dataField="1" showAll="0"/>
    <pivotField dataField="1" showAll="0"/>
    <pivotField showAll="0"/>
    <pivotField showAll="0"/>
    <pivotField showAll="0"/>
    <pivotField showAll="0"/>
    <pivotField dataField="1" showAll="0"/>
    <pivotField dataField="1" showAll="0"/>
    <pivotField dataField="1" showAll="0"/>
    <pivotField dataField="1" showAll="0"/>
    <pivotField dataField="1" numFmtId="9" showAll="0"/>
    <pivotField dataField="1" numFmtId="9" showAl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 dataField="1" numFmtId="9" showAll="0" defaultSubtotal="0"/>
  </pivotFields>
  <rowFields count="1">
    <field x="1"/>
  </rowFields>
  <rowItems count="13">
    <i>
      <x/>
    </i>
    <i>
      <x v="1"/>
    </i>
    <i>
      <x v="2"/>
    </i>
    <i>
      <x v="3"/>
    </i>
    <i>
      <x v="4"/>
    </i>
    <i>
      <x v="5"/>
    </i>
    <i>
      <x v="6"/>
    </i>
    <i>
      <x v="7"/>
    </i>
    <i>
      <x v="8"/>
    </i>
    <i>
      <x v="9"/>
    </i>
    <i>
      <x v="10"/>
    </i>
    <i>
      <x v="11"/>
    </i>
    <i t="grand">
      <x/>
    </i>
  </rowItems>
  <colFields count="1">
    <field x="-2"/>
  </colFields>
  <colItems count="20">
    <i>
      <x/>
    </i>
    <i i="1">
      <x v="1"/>
    </i>
    <i i="2">
      <x v="2"/>
    </i>
    <i i="3">
      <x v="3"/>
    </i>
    <i i="4">
      <x v="4"/>
    </i>
    <i i="5">
      <x v="5"/>
    </i>
    <i i="6">
      <x v="6"/>
    </i>
    <i i="7">
      <x v="7"/>
    </i>
    <i i="8">
      <x v="8"/>
    </i>
    <i i="9">
      <x v="9"/>
    </i>
    <i i="10">
      <x v="10"/>
    </i>
    <i i="11">
      <x v="11"/>
    </i>
    <i i="12">
      <x v="12"/>
    </i>
    <i i="13">
      <x v="13"/>
    </i>
    <i i="14">
      <x v="14"/>
    </i>
    <i i="15">
      <x v="15"/>
    </i>
    <i i="16">
      <x v="16"/>
    </i>
    <i i="17">
      <x v="17"/>
    </i>
    <i i="18">
      <x v="18"/>
    </i>
    <i i="19">
      <x v="19"/>
    </i>
  </colItems>
  <pageFields count="1">
    <pageField fld="0" hier="-1"/>
  </pageFields>
  <dataFields count="20">
    <dataField name="Sum of Cash Flow" fld="3" baseField="1" baseItem="0" numFmtId="165"/>
    <dataField name="Sum of Business Plan" fld="4" baseField="1" baseItem="0" numFmtId="165"/>
    <dataField name="Sum of Vanguard W" fld="9" baseField="0" baseItem="0"/>
    <dataField name="Sum of Pop Art W" fld="11" baseField="0" baseItem="0"/>
    <dataField name="Sum of High tech W" fld="10" baseField="0" baseItem="0"/>
    <dataField name="Sum of Loft W" fld="12" baseField="0" baseItem="0"/>
    <dataField name="Average of Workshop E4" fld="18" subtotal="average" baseField="1" baseItem="0"/>
    <dataField name="Average of Production Power" fld="13" subtotal="average" baseField="1" baseItem="0" numFmtId="9"/>
    <dataField name="Sum of Lost working time" fld="14" baseField="1" baseItem="0" numFmtId="9"/>
    <dataField name="Average of Workshop E1" fld="15" subtotal="average" baseField="1" baseItem="0" numFmtId="9"/>
    <dataField name="Average of Workshop E2" fld="16" subtotal="average" baseField="1" baseItem="0" numFmtId="9"/>
    <dataField name="Average of Workshop E3" fld="17" subtotal="average" baseField="1" baseItem="0" numFmtId="9"/>
    <dataField name="Average of Workshop E5" fld="19" subtotal="average" baseField="1" baseItem="0" numFmtId="9"/>
    <dataField name="Average of Workshop E6" fld="20" subtotal="average" baseField="1" baseItem="0" numFmtId="9"/>
    <dataField name="Average of Workshop M1" fld="21" subtotal="average" baseField="1" baseItem="0" numFmtId="9"/>
    <dataField name="Average of Workshop M2" fld="22" subtotal="average" baseField="1" baseItem="0" numFmtId="43"/>
    <dataField name="Average of Workshop M3" fld="23" subtotal="average" baseField="1" baseItem="0" numFmtId="43"/>
    <dataField name="Average of Workshop M6" fld="26" subtotal="average" baseField="1" baseItem="0" numFmtId="43"/>
    <dataField name="Average of Workshop M5" fld="25" subtotal="average" baseField="1" baseItem="0" numFmtId="43"/>
    <dataField name="Average of Workshop M4" fld="24" subtotal="average" baseField="1" baseItem="0" numFmtId="43"/>
  </dataFields>
  <formats count="23">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10">
            <x v="0"/>
            <x v="1"/>
            <x v="2"/>
            <x v="3"/>
            <x v="4"/>
            <x v="5"/>
            <x v="6"/>
            <x v="7"/>
            <x v="8"/>
            <x v="9"/>
          </reference>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outline="0" fieldPosition="0">
        <references count="1">
          <reference field="4294967294" count="1">
            <x v="7"/>
          </reference>
        </references>
      </pivotArea>
    </format>
    <format dxfId="15">
      <pivotArea dataOnly="0" labelOnly="1" outline="0" fieldPosition="0">
        <references count="1">
          <reference field="4294967294" count="1">
            <x v="7"/>
          </reference>
        </references>
      </pivotArea>
    </format>
    <format dxfId="14">
      <pivotArea outline="0" collapsedLevelsAreSubtotals="1" fieldPosition="0">
        <references count="1">
          <reference field="4294967294" count="1" selected="0">
            <x v="8"/>
          </reference>
        </references>
      </pivotArea>
    </format>
    <format dxfId="13">
      <pivotArea outline="0" fieldPosition="0">
        <references count="1">
          <reference field="4294967294" count="1">
            <x v="8"/>
          </reference>
        </references>
      </pivotArea>
    </format>
    <format dxfId="12">
      <pivotArea outline="0" collapsedLevelsAreSubtotals="1" fieldPosition="0">
        <references count="1">
          <reference field="4294967294" count="2" selected="0">
            <x v="7"/>
            <x v="8"/>
          </reference>
        </references>
      </pivotArea>
    </format>
    <format dxfId="11">
      <pivotArea outline="0" collapsedLevelsAreSubtotals="1" fieldPosition="0">
        <references count="1">
          <reference field="4294967294" count="6" selected="0">
            <x v="14"/>
            <x v="15"/>
            <x v="16"/>
            <x v="17"/>
            <x v="18"/>
            <x v="19"/>
          </reference>
        </references>
      </pivotArea>
    </format>
    <format dxfId="10">
      <pivotArea dataOnly="0" labelOnly="1" outline="0" fieldPosition="0">
        <references count="1">
          <reference field="4294967294" count="6">
            <x v="14"/>
            <x v="15"/>
            <x v="16"/>
            <x v="17"/>
            <x v="18"/>
            <x v="19"/>
          </reference>
        </references>
      </pivotArea>
    </format>
    <format dxfId="9">
      <pivotArea dataOnly="0" outline="0" fieldPosition="0">
        <references count="1">
          <reference field="4294967294" count="5">
            <x v="15"/>
            <x v="16"/>
            <x v="17"/>
            <x v="18"/>
            <x v="19"/>
          </reference>
        </references>
      </pivotArea>
    </format>
    <format dxfId="8">
      <pivotArea field="1" grandRow="1" outline="0" collapsedLevelsAreSubtotals="1" axis="axisRow" fieldPosition="0">
        <references count="1">
          <reference field="4294967294" count="1" selected="0">
            <x v="14"/>
          </reference>
        </references>
      </pivotArea>
    </format>
    <format dxfId="7">
      <pivotArea outline="0" collapsedLevelsAreSubtotals="1" fieldPosition="0">
        <references count="1">
          <reference field="4294967294" count="5" selected="0">
            <x v="10"/>
            <x v="11"/>
            <x v="12"/>
            <x v="13"/>
            <x v="14"/>
          </reference>
        </references>
      </pivotArea>
    </format>
    <format dxfId="6">
      <pivotArea dataOnly="0" labelOnly="1" outline="0" fieldPosition="0">
        <references count="1">
          <reference field="4294967294" count="5">
            <x v="10"/>
            <x v="11"/>
            <x v="12"/>
            <x v="13"/>
            <x v="14"/>
          </reference>
        </references>
      </pivotArea>
    </format>
    <format dxfId="5">
      <pivotArea collapsedLevelsAreSubtotals="1" fieldPosition="0">
        <references count="2">
          <reference field="4294967294" count="5" selected="0">
            <x v="2"/>
            <x v="3"/>
            <x v="4"/>
            <x v="5"/>
            <x v="6"/>
          </reference>
          <reference field="1" count="10">
            <x v="0"/>
            <x v="1"/>
            <x v="2"/>
            <x v="3"/>
            <x v="4"/>
            <x v="5"/>
            <x v="6"/>
            <x v="7"/>
            <x v="8"/>
            <x v="9"/>
          </reference>
        </references>
      </pivotArea>
    </format>
    <format dxfId="4">
      <pivotArea dataOnly="0" labelOnly="1" outline="0" fieldPosition="0">
        <references count="1">
          <reference field="4294967294" count="5">
            <x v="2"/>
            <x v="3"/>
            <x v="4"/>
            <x v="5"/>
            <x v="6"/>
          </reference>
        </references>
      </pivotArea>
    </format>
    <format dxfId="3">
      <pivotArea field="1" grandRow="1" outline="0" collapsedLevelsAreSubtotals="1" axis="axisRow" fieldPosition="0">
        <references count="1">
          <reference field="4294967294" count="3" selected="0">
            <x v="5"/>
            <x v="6"/>
            <x v="7"/>
          </reference>
        </references>
      </pivotArea>
    </format>
    <format dxfId="2">
      <pivotArea outline="0" collapsedLevelsAreSubtotals="1" fieldPosition="0">
        <references count="1">
          <reference field="4294967294" count="2" selected="0">
            <x v="9"/>
            <x v="10"/>
          </reference>
        </references>
      </pivotArea>
    </format>
    <format dxfId="1">
      <pivotArea dataOnly="0" labelOnly="1" outline="0" fieldPosition="0">
        <references count="1">
          <reference field="4294967294" count="2">
            <x v="9"/>
            <x v="10"/>
          </reference>
        </references>
      </pivotArea>
    </format>
    <format dxfId="0">
      <pivotArea field="1" grandRow="1" outline="0" collapsedLevelsAreSubtotals="1" axis="axisRow" fieldPosition="0">
        <references count="1">
          <reference field="4294967294" count="2" selected="0">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YLE" sourceName="STYLE">
  <pivotTables>
    <pivotTable tabId="3" name="PivotTable2"/>
  </pivotTables>
  <data>
    <tabular pivotCacheId="471635654">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s>
  <data>
    <tabular pivotCacheId="471635655">
      <items count="8">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abel_Month" sourceName="Label Month">
  <pivotTables>
    <pivotTable tabId="3" name="PivotTable1"/>
  </pivotTables>
  <data>
    <tabular pivotCacheId="471635655">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YLE" cache="Slicer_STYLE" caption="STYLE" columnCount="4" showCaption="0" style="SlicerStyleLight1 2" rowHeight="241300"/>
  <slicer name="Year" cache="Slicer_Year" caption="Year" columnCount="3" showCaption="0" style="SlicerStyleLight1 2" rowHeight="241300"/>
  <slicer name="Label Month" cache="Slicer_Label_Month" caption="Label Month" columnCount="12" showCaption="0"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Label Month 1" cache="Slicer_Label_Month" caption="Label Month" columnCount="12" showCaption="0" style="SlicerStyleLight1 2" rowHeight="241300"/>
</slicers>
</file>

<file path=xl/tables/table1.xml><?xml version="1.0" encoding="utf-8"?>
<table xmlns="http://schemas.openxmlformats.org/spreadsheetml/2006/main" id="1" name="Table1" displayName="Table1" ref="A3:B4" totalsRowShown="0">
  <autoFilter ref="A3:B4"/>
  <sortState ref="A4:B4">
    <sortCondition ref="B3:B4"/>
  </sortState>
  <tableColumns count="2">
    <tableColumn id="1" name="STYLE"/>
    <tableColumn id="2" name="N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2:AX48"/>
  <sheetViews>
    <sheetView tabSelected="1" topLeftCell="P21" zoomScaleNormal="100" workbookViewId="0">
      <selection activeCell="AF15" sqref="AF15"/>
    </sheetView>
  </sheetViews>
  <sheetFormatPr defaultRowHeight="15" x14ac:dyDescent="0.25"/>
  <cols>
    <col min="1" max="6" width="9.140625" style="1"/>
    <col min="7" max="7" width="7" style="1" customWidth="1"/>
    <col min="8" max="17" width="9.140625" style="1"/>
    <col min="18" max="18" width="10.7109375" style="1" customWidth="1"/>
    <col min="19" max="20" width="9.140625" style="1"/>
    <col min="21" max="21" width="11.28515625" style="1" customWidth="1"/>
    <col min="22" max="24" width="9.140625" style="1"/>
    <col min="25" max="25" width="12.28515625" style="1" customWidth="1"/>
    <col min="26" max="26" width="11.42578125" style="1" customWidth="1"/>
    <col min="27" max="50" width="9.140625" style="1"/>
  </cols>
  <sheetData>
    <row r="42" spans="34:34" x14ac:dyDescent="0.25">
      <c r="AH42" s="1" t="s">
        <v>73</v>
      </c>
    </row>
    <row r="48" spans="34:34" x14ac:dyDescent="0.25">
      <c r="AH48" s="1" t="s">
        <v>72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60"/>
  <sheetViews>
    <sheetView topLeftCell="J22" zoomScaleNormal="100" workbookViewId="0">
      <selection activeCell="O33" sqref="O33"/>
    </sheetView>
  </sheetViews>
  <sheetFormatPr defaultRowHeight="15" x14ac:dyDescent="0.25"/>
  <cols>
    <col min="1" max="1" width="7" bestFit="1" customWidth="1"/>
    <col min="2" max="2" width="7.28515625" bestFit="1" customWidth="1"/>
    <col min="3" max="3" width="14.5703125" bestFit="1" customWidth="1"/>
    <col min="4" max="4" width="13.140625" customWidth="1"/>
    <col min="5" max="5" width="15.85546875" bestFit="1" customWidth="1"/>
    <col min="6" max="6" width="22.85546875" customWidth="1"/>
    <col min="7" max="7" width="8.28515625" customWidth="1"/>
    <col min="8" max="8" width="10.85546875" bestFit="1" customWidth="1"/>
    <col min="9" max="9" width="10.7109375" bestFit="1" customWidth="1"/>
    <col min="10" max="10" width="9" customWidth="1"/>
    <col min="11" max="11" width="5.85546875" customWidth="1"/>
    <col min="12" max="12" width="21.42578125" bestFit="1" customWidth="1"/>
    <col min="13" max="13" width="9" customWidth="1"/>
    <col min="14" max="14" width="13.28515625" customWidth="1"/>
    <col min="15" max="15" width="17" customWidth="1"/>
    <col min="16" max="16" width="16.85546875" bestFit="1" customWidth="1"/>
  </cols>
  <sheetData>
    <row r="5" spans="1:17" x14ac:dyDescent="0.25">
      <c r="A5" s="7" t="s">
        <v>2</v>
      </c>
      <c r="B5" s="7">
        <f>IF(ISNUMBER(Control!B1),Control!B1,Data!A87)</f>
        <v>2018</v>
      </c>
      <c r="C5" s="7"/>
      <c r="H5" s="7">
        <v>1</v>
      </c>
      <c r="I5" s="7">
        <v>2</v>
      </c>
      <c r="J5" s="7">
        <v>3</v>
      </c>
      <c r="K5" s="7">
        <v>4</v>
      </c>
      <c r="L5" t="s">
        <v>37</v>
      </c>
      <c r="O5">
        <f>SUM(L19:O19)</f>
        <v>403094</v>
      </c>
    </row>
    <row r="6" spans="1:17" s="16" customFormat="1" ht="16.5" customHeight="1" x14ac:dyDescent="0.25">
      <c r="A6" s="5" t="s">
        <v>3</v>
      </c>
      <c r="B6" s="5" t="s">
        <v>33</v>
      </c>
      <c r="C6" s="6" t="s">
        <v>5</v>
      </c>
      <c r="D6" s="5"/>
      <c r="E6" s="16" t="s">
        <v>34</v>
      </c>
      <c r="F6" s="16" t="s">
        <v>35</v>
      </c>
      <c r="G6" s="16" t="s">
        <v>36</v>
      </c>
      <c r="H6" s="5" t="s">
        <v>7</v>
      </c>
      <c r="I6" s="5" t="s">
        <v>8</v>
      </c>
      <c r="J6" s="5" t="s">
        <v>9</v>
      </c>
      <c r="K6" s="5" t="s">
        <v>10</v>
      </c>
      <c r="L6" s="26" t="str">
        <f>"LAYER 2"    &amp; LEFT(H6)</f>
        <v>LAYER 2V</v>
      </c>
      <c r="M6" s="26" t="str">
        <f t="shared" ref="M6:Q6" si="0">"LAYER 2"    &amp; LEFT(I6)</f>
        <v>LAYER 2H</v>
      </c>
      <c r="N6" s="26" t="str">
        <f t="shared" si="0"/>
        <v>LAYER 2P</v>
      </c>
      <c r="O6" s="26" t="str">
        <f t="shared" si="0"/>
        <v>LAYER 2L</v>
      </c>
      <c r="P6" s="5" t="s">
        <v>16</v>
      </c>
      <c r="Q6" s="26" t="str">
        <f t="shared" si="0"/>
        <v>LAYER 2L</v>
      </c>
    </row>
    <row r="7" spans="1:17" x14ac:dyDescent="0.25">
      <c r="A7" s="17">
        <v>1</v>
      </c>
      <c r="B7" s="17" t="s">
        <v>17</v>
      </c>
      <c r="C7" s="7">
        <f t="array" ref="C7">INDEX(Data!D3:E98,MATCH(Processing!B5&amp;Processing!A7,Data!A3:A98&amp;Data!B3:B98,0),1)</f>
        <v>93800</v>
      </c>
      <c r="D7" s="15" t="s">
        <v>6</v>
      </c>
      <c r="E7">
        <f>IFERROR(GETPIVOTDATA("Sum of Cash Flow",Control!$A$3,"Month",A7),NA())</f>
        <v>687960</v>
      </c>
      <c r="F7">
        <f t="array" ref="F7">IFERROR(GETPIVOTDATA(""&amp;D7,Control!$A$3,"Month",A7),NA())</f>
        <v>575120</v>
      </c>
      <c r="G7">
        <f t="array" ref="G7">IF(ISNA(F7),NA(),0)</f>
        <v>0</v>
      </c>
      <c r="H7" s="7">
        <f t="array" ref="H7">INDEX(Data!$F3:$I98,MATCH(Processing!$B5&amp;Processing!$A7,Data!$A3:$A98&amp;Data!$B3:$B98,0),H$5)</f>
        <v>10642</v>
      </c>
      <c r="I7" s="7">
        <f t="array" ref="I7">INDEX(Data!$F3:$I98,MATCH(Processing!$B5&amp;Processing!$A7,Data!$A3:$A98&amp;Data!$B3:$B98,0),I$5)</f>
        <v>9723</v>
      </c>
      <c r="J7" s="7">
        <f t="array" ref="J7">INDEX(Data!$F3:$I98,MATCH(Processing!$B5&amp;Processing!$A7,Data!$A3:$A98&amp;Data!$B3:$B98,0),J$5)</f>
        <v>7804</v>
      </c>
      <c r="K7" s="7">
        <f t="array" ref="K7">INDEX(Data!$F3:$I98,MATCH(Processing!$B5&amp;Processing!$A7,Data!$A3:$A98&amp;Data!$B3:$B98,0),K$5)</f>
        <v>5557</v>
      </c>
      <c r="L7">
        <f>IF(ISNA($F7),NA(),H7)</f>
        <v>10642</v>
      </c>
      <c r="M7">
        <f t="array" ref="M7">IF(ISNA($F7),NA(),I7)</f>
        <v>9723</v>
      </c>
      <c r="N7">
        <f t="array" ref="N7">IF(ISNA($F7),NA(),J7)</f>
        <v>7804</v>
      </c>
      <c r="O7">
        <f t="array" ref="O7">IF(ISNA($F7),NA(),K7)</f>
        <v>5557</v>
      </c>
      <c r="P7" s="10">
        <f t="array" ref="P7">INDEX(Data!O3:O98,MATCH(Processing!B5&amp;Processing!A7,Data!A3:A98&amp;Data!B3:B98,0),1)</f>
        <v>0.2</v>
      </c>
      <c r="Q7" s="10">
        <f t="array" ref="Q7">INDEX(Data!O3:O98,MATCH(Processing!B5&amp;Processing!A7,Data!A3:A98&amp;Data!B3:B98,0),1)</f>
        <v>0.2</v>
      </c>
    </row>
    <row r="8" spans="1:17" x14ac:dyDescent="0.25">
      <c r="A8" s="17">
        <v>2</v>
      </c>
      <c r="B8" s="17" t="s">
        <v>18</v>
      </c>
      <c r="C8" s="7">
        <f t="array" ref="C8">INDEX(Data!D4:E99,MATCH(Processing!B5&amp;Processing!A8,Data!A4:A99&amp;Data!B4:B99,0),1)</f>
        <v>93520</v>
      </c>
      <c r="D8" s="7">
        <f t="array" ref="D8">INDEX(Data!D3:E98,MATCH(Processing!B5&amp;Processing!A7,Data!A3:A98&amp;Data!B3:B98,0),2)</f>
        <v>61880</v>
      </c>
      <c r="E8">
        <f>IFERROR(GETPIVOTDATA("Sum of Cash Flow",Control!$A$3,"Month",A8),NA())</f>
        <v>738360</v>
      </c>
      <c r="F8">
        <f>IFERROR(GETPIVOTDATA(""&amp;D7,Control!$A$3,"Month",A8),NA())</f>
        <v>512120</v>
      </c>
      <c r="G8">
        <f t="shared" ref="G8:G17" si="1">IF(ISNA(F8),NA(),0)</f>
        <v>0</v>
      </c>
      <c r="H8" s="7">
        <f t="array" ref="H8">INDEX(Data!$F4:$I99,MATCH(Processing!$B5&amp;Processing!$A8,Data!$A4:$A99&amp;Data!$B4:$B99,0),H$5)</f>
        <v>11360</v>
      </c>
      <c r="I8" s="7">
        <f t="array" ref="I8">INDEX(Data!$F4:$I99,MATCH(Processing!$B5&amp;Processing!$A8,Data!$A4:$A99&amp;Data!$B4:$B99,0),I$5)</f>
        <v>9826</v>
      </c>
      <c r="J8" s="7">
        <f t="array" ref="J8">INDEX(Data!$F4:$I99,MATCH(Processing!$B5&amp;Processing!$A8,Data!$A4:$A99&amp;Data!$B4:$B99,0),J$5)</f>
        <v>7580</v>
      </c>
      <c r="K8" s="7">
        <f t="array" ref="K8">INDEX(Data!$F4:$I99,MATCH(Processing!$B5&amp;Processing!$A8,Data!$A4:$A99&amp;Data!$B4:$B99,0),K$5)</f>
        <v>5644</v>
      </c>
      <c r="L8">
        <f>IF(ISNA($F8),NA(),H8)</f>
        <v>11360</v>
      </c>
      <c r="M8">
        <f t="array" ref="M8">IF(ISNA($F8),NA(),I8)</f>
        <v>9826</v>
      </c>
      <c r="N8">
        <f t="array" ref="N8">IF(ISNA($F8),NA(),J8)</f>
        <v>7580</v>
      </c>
      <c r="O8">
        <f t="array" ref="O8">IF(ISNA($F8),NA(),K8)</f>
        <v>5644</v>
      </c>
      <c r="P8" s="10">
        <f t="array" ref="P8">INDEX(Data!O4:O99,MATCH(Processing!B5&amp;Processing!A8,Data!A4:A99&amp;Data!B4:B99,0),1)</f>
        <v>0.24</v>
      </c>
      <c r="Q8" s="10">
        <f t="array" ref="Q8">INDEX(Data!O4:O99,MATCH(Processing!B5&amp;Processing!A8,Data!A4:A99&amp;Data!B4:B99,0),1)</f>
        <v>0.24</v>
      </c>
    </row>
    <row r="9" spans="1:17" x14ac:dyDescent="0.25">
      <c r="A9" s="17">
        <v>3</v>
      </c>
      <c r="B9" s="17" t="s">
        <v>19</v>
      </c>
      <c r="C9" s="7">
        <f t="array" ref="C9">INDEX(Data!D5:E100,MATCH(Processing!B5&amp;Processing!A9,Data!A5:A100&amp;Data!B5:B100,0),1)</f>
        <v>91280</v>
      </c>
      <c r="D9" s="7">
        <f t="array" ref="D9">INDEX(Data!D4:E99,MATCH(Processing!B5&amp;Processing!A8,Data!A4:A99&amp;Data!B4:B99,0),2)</f>
        <v>59640</v>
      </c>
      <c r="E9">
        <f>IFERROR(GETPIVOTDATA("Sum of Cash Flow",Control!$A$3,"Month",A9),NA())</f>
        <v>818160</v>
      </c>
      <c r="F9">
        <f>IFERROR(GETPIVOTDATA(""&amp;D7,Control!$A$3,"Month",A9),NA())</f>
        <v>477400</v>
      </c>
      <c r="G9">
        <f t="shared" si="1"/>
        <v>0</v>
      </c>
      <c r="H9" s="7">
        <f t="array" ref="H9">INDEX(Data!$F$5:$I$100,MATCH(Processing!$B$5&amp;Processing!$A$9,Data!$A$5:$A$100&amp;Data!$B$5:$B$100,0),H$5)</f>
        <v>10566</v>
      </c>
      <c r="I9" s="7">
        <f t="array" ref="I9">INDEX(Data!$F$5:$I$100,MATCH(Processing!$B$5&amp;Processing!$A$9,Data!$A$5:$A$100&amp;Data!$B$5:$B$100,0),I$5)</f>
        <v>9574</v>
      </c>
      <c r="J9" s="7">
        <f t="array" ref="J9">INDEX(Data!$F$5:$I$100,MATCH(Processing!$B$5&amp;Processing!$A$9,Data!$A$5:$A$100&amp;Data!$B$5:$B$100,0),J$5)</f>
        <v>8058</v>
      </c>
      <c r="K9" s="7">
        <f t="array" ref="K9">INDEX(Data!$F$5:$I$100,MATCH(Processing!$B$5&amp;Processing!$A$9,Data!$A$5:$A$100&amp;Data!$B$5:$B$100,0),K$5)</f>
        <v>5875</v>
      </c>
      <c r="L9">
        <f t="array" ref="L9">IF(ISNA($F9),NA(),H9)</f>
        <v>10566</v>
      </c>
      <c r="M9">
        <f t="array" ref="M9">IF(ISNA($F9),NA(),I9)</f>
        <v>9574</v>
      </c>
      <c r="N9">
        <f t="array" ref="N9">IF(ISNA($F9),NA(),J9)</f>
        <v>8058</v>
      </c>
      <c r="O9">
        <f t="array" ref="O9">IF(ISNA($F9),NA(),K9)</f>
        <v>5875</v>
      </c>
      <c r="P9" s="10">
        <f t="array" ref="P9">INDEX(Data!O5:O100,MATCH(Processing!B5&amp;Processing!A9,Data!A5:A100&amp;Data!B5:B100,0),1)</f>
        <v>0.24</v>
      </c>
      <c r="Q9" s="10">
        <f t="array" ref="Q9">INDEX(Data!O5:O100,MATCH(Processing!B5&amp;Processing!A9,Data!A5:A100&amp;Data!B5:B100,0),1)</f>
        <v>0.24</v>
      </c>
    </row>
    <row r="10" spans="1:17" x14ac:dyDescent="0.25">
      <c r="A10" s="17">
        <v>4</v>
      </c>
      <c r="B10" s="17" t="s">
        <v>20</v>
      </c>
      <c r="C10" s="7">
        <f t="array" ref="C10">INDEX(Data!D6:E101,MATCH(Processing!B5&amp;Processing!A10,Data!A6:A101&amp;Data!B6:B101,0),1)</f>
        <v>91280</v>
      </c>
      <c r="D10" s="7" cm="1">
        <f t="array" ref="D10">INDEX(Data!D5:E100,MATCH(Processing!B5&amp;Processing!A9,Data!A5:A100&amp;Data!B5:B100,0),2)</f>
        <v>59080</v>
      </c>
      <c r="E10">
        <f>IFERROR(GETPIVOTDATA("Sum of Cash Flow",Control!$A$3,"Month",A10),NA())</f>
        <v>820960</v>
      </c>
      <c r="F10">
        <f>IFERROR(GETPIVOTDATA(""&amp;D7,Control!$A$3,"Month",A10),NA())</f>
        <v>551040</v>
      </c>
      <c r="G10">
        <f t="shared" si="1"/>
        <v>0</v>
      </c>
      <c r="H10" s="7">
        <f t="array" ref="H10">INDEX(Data!$F$6:$I$101,MATCH(Processing!$B$5&amp;Processing!$A$10,Data!$A$6:$A$101&amp;Data!$B$6:$B$101,0),H$5)</f>
        <v>9475</v>
      </c>
      <c r="I10" s="7">
        <f t="array" ref="I10">INDEX(Data!$F$6:$I$101,MATCH(Processing!$B$5&amp;Processing!$A$10,Data!$A$6:$A$101&amp;Data!$B$6:$B$101,0),I$5)</f>
        <v>9916</v>
      </c>
      <c r="J10" s="7">
        <f t="array" ref="J10">INDEX(Data!$F$6:$I$101,MATCH(Processing!$B$5&amp;Processing!$A$10,Data!$A$6:$A$101&amp;Data!$B$6:$B$101,0),J$5)</f>
        <v>8065</v>
      </c>
      <c r="K10" s="7">
        <f t="array" ref="K10">INDEX(Data!$F$6:$I$101,MATCH(Processing!$B$5&amp;Processing!$A$10,Data!$A$6:$A$101&amp;Data!$B$6:$B$101,0),K$5)</f>
        <v>5638</v>
      </c>
      <c r="L10">
        <f t="array" ref="L10">IF(ISNA($F10),NA(),H10)</f>
        <v>9475</v>
      </c>
      <c r="M10">
        <f t="array" ref="M10">IF(ISNA($F10),NA(),I10)</f>
        <v>9916</v>
      </c>
      <c r="N10">
        <f t="array" ref="N10">IF(ISNA($F10),NA(),J10)</f>
        <v>8065</v>
      </c>
      <c r="O10">
        <f t="array" ref="O10">IF(ISNA($F10),NA(),K10)</f>
        <v>5638</v>
      </c>
      <c r="P10" s="10">
        <f t="array" ref="P10">INDEX(Data!O6:O101,MATCH(Processing!B5&amp;Processing!A10,Data!A6:A101&amp;Data!B6:B101,0),1)</f>
        <v>0.22</v>
      </c>
      <c r="Q10" s="10">
        <f t="array" ref="Q10">INDEX(Data!O6:O101,MATCH(Processing!B5&amp;Processing!A10,Data!A6:A101&amp;Data!B6:B101,0),1)</f>
        <v>0.22</v>
      </c>
    </row>
    <row r="11" spans="1:17" x14ac:dyDescent="0.25">
      <c r="A11" s="17">
        <v>5</v>
      </c>
      <c r="B11" s="17" t="s">
        <v>21</v>
      </c>
      <c r="C11" s="7">
        <f t="array" ref="C11">INDEX(Data!D7:E102,MATCH(Processing!B5&amp;Processing!A11,Data!A7:A102&amp;Data!B7:B102,0),1)</f>
        <v>102760</v>
      </c>
      <c r="D11" s="7">
        <f t="array" ref="D11">INDEX(Data!D6:E101,MATCH(Processing!B5&amp;Processing!A10,Data!A6:A101&amp;Data!B6:B101,0),2)</f>
        <v>69160</v>
      </c>
      <c r="E11">
        <f>IFERROR(GETPIVOTDATA("Sum of Cash Flow",Control!$A$3,"Month",A11),NA())</f>
        <v>832720</v>
      </c>
      <c r="F11">
        <f>IFERROR(GETPIVOTDATA(""&amp;D7,Control!$A$3,"Month",A11),NA())</f>
        <v>539280</v>
      </c>
      <c r="G11">
        <f t="shared" si="1"/>
        <v>0</v>
      </c>
      <c r="H11" s="7">
        <f t="array" ref="H11">INDEX(Data!$F$7:$I$102,MATCH(Processing!$B$5&amp;Processing!$A$11,Data!$A$7:$A$102&amp;Data!$B$7:$B$102,0),H$5)</f>
        <v>9867</v>
      </c>
      <c r="I11" s="7">
        <f t="array" ref="I11">INDEX(Data!$F$7:$I$102,MATCH(Processing!$B$5&amp;Processing!$A$11,Data!$A$7:$A$102&amp;Data!$B$7:$B$102,0),I$5)</f>
        <v>9539</v>
      </c>
      <c r="J11" s="7">
        <f t="array" ref="J11">INDEX(Data!$F$7:$I$102,MATCH(Processing!$B$5&amp;Processing!$A$11,Data!$A$7:$A$102&amp;Data!$B$7:$B$102,0),J$5)</f>
        <v>7164</v>
      </c>
      <c r="K11" s="7">
        <f t="array" ref="K11">INDEX(Data!$F$7:$I$102,MATCH(Processing!$B$5&amp;Processing!$A$11,Data!$A$7:$A$102&amp;Data!$B$7:$B$102,0),K$5)</f>
        <v>5789</v>
      </c>
      <c r="L11">
        <f t="array" ref="L11">IF(ISNA($F11),NA(),H11)</f>
        <v>9867</v>
      </c>
      <c r="M11">
        <f t="array" ref="M11">IF(ISNA($F11),NA(),I11)</f>
        <v>9539</v>
      </c>
      <c r="N11">
        <f t="array" ref="N11">IF(ISNA($F11),NA(),J11)</f>
        <v>7164</v>
      </c>
      <c r="O11">
        <f t="array" ref="O11">IF(ISNA($F11),NA(),K11)</f>
        <v>5789</v>
      </c>
      <c r="P11" s="10">
        <f t="array" ref="P11">INDEX(Data!O7:O102,MATCH(Processing!B5&amp;Processing!A11,Data!A7:A102&amp;Data!B7:B102,0),1)</f>
        <v>0.22</v>
      </c>
      <c r="Q11" s="10">
        <f t="array" ref="Q11">INDEX(Data!O7:O102,MATCH(Processing!B5&amp;Processing!A11,Data!A7:A102&amp;Data!B7:B102,0),1)</f>
        <v>0.22</v>
      </c>
    </row>
    <row r="12" spans="1:17" x14ac:dyDescent="0.25">
      <c r="A12" s="17">
        <v>6</v>
      </c>
      <c r="B12" s="17" t="s">
        <v>22</v>
      </c>
      <c r="C12" s="7">
        <f t="array" ref="C12">INDEX(Data!D8:E103,MATCH(Processing!B5&amp;Processing!A12,Data!A8:A103&amp;Data!B8:B103,0),1)</f>
        <v>92400</v>
      </c>
      <c r="D12" s="7">
        <f t="array" ref="D12">INDEX(Data!D7:E102,MATCH(Processing!B5&amp;Processing!A11,Data!A7:A102&amp;Data!B7:B102,0),2)</f>
        <v>66360</v>
      </c>
      <c r="E12">
        <f>IFERROR(GETPIVOTDATA("Sum of Cash Flow",Control!$A$3,"Month",A12),NA())</f>
        <v>710640</v>
      </c>
      <c r="F12">
        <f>IFERROR(GETPIVOTDATA(""&amp;D7,Control!$A$3,"Month",A12),NA())</f>
        <v>538440</v>
      </c>
      <c r="G12">
        <f t="shared" si="1"/>
        <v>0</v>
      </c>
      <c r="H12" s="7">
        <f t="array" ref="H12">INDEX(Data!$F$8:$I$103,MATCH(Processing!$B$5&amp;Processing!$A$12,Data!$A$8:$A$103&amp;Data!$B$8:$B$103,0),H$5)</f>
        <v>10060</v>
      </c>
      <c r="I12" s="7">
        <f t="array" ref="I12">INDEX(Data!$F$8:$I$103,MATCH(Processing!$B$5&amp;Processing!$A$12,Data!$A$8:$A$103&amp;Data!$B$8:$B$103,0),I$5)</f>
        <v>10163</v>
      </c>
      <c r="J12" s="7">
        <f t="array" ref="J12">INDEX(Data!$F$8:$I$103,MATCH(Processing!$B$5&amp;Processing!$A$12,Data!$A$8:$A$103&amp;Data!$B$8:$B$103,0),J$5)</f>
        <v>8425</v>
      </c>
      <c r="K12" s="7">
        <f t="array" ref="K12">INDEX(Data!$F$8:$I$103,MATCH(Processing!$B$5&amp;Processing!$A$12,Data!$A$8:$A$103&amp;Data!$B$8:$B$103,0),K$5)</f>
        <v>5229</v>
      </c>
      <c r="L12">
        <f t="array" ref="L12">IF(ISNA($F12),NA(),H12)</f>
        <v>10060</v>
      </c>
      <c r="M12">
        <f t="array" ref="M12">IF(ISNA($F12),NA(),I12)</f>
        <v>10163</v>
      </c>
      <c r="N12">
        <f t="array" ref="N12">IF(ISNA($F12),NA(),J12)</f>
        <v>8425</v>
      </c>
      <c r="O12">
        <f t="array" ref="O12">IF(ISNA($F12),NA(),K12)</f>
        <v>5229</v>
      </c>
      <c r="P12" s="10">
        <f t="array" ref="P12">INDEX(Data!O8:O103,MATCH(Processing!B5&amp;Processing!A12,Data!A8:A103&amp;Data!B8:B103,0),1)</f>
        <v>0.17</v>
      </c>
      <c r="Q12" s="10">
        <f t="array" ref="Q12">INDEX(Data!O8:O103,MATCH(Processing!B5&amp;Processing!A12,Data!A8:A103&amp;Data!B8:B103,0),1)</f>
        <v>0.17</v>
      </c>
    </row>
    <row r="13" spans="1:17" x14ac:dyDescent="0.25">
      <c r="A13" s="17">
        <v>7</v>
      </c>
      <c r="B13" s="17" t="s">
        <v>23</v>
      </c>
      <c r="C13" s="7">
        <f t="array" ref="C13">INDEX(Data!D9:E104,MATCH(Processing!B5&amp;Processing!A13,Data!A9:A104&amp;Data!B9:B104,0),1)</f>
        <v>94360</v>
      </c>
      <c r="D13" s="7">
        <f t="array" ref="D13">INDEX(Data!D8:E103,MATCH(Processing!B5&amp;Processing!A12,Data!A8:A103&amp;Data!B8:B103,0),2)</f>
        <v>59360</v>
      </c>
      <c r="E13">
        <f>IFERROR(GETPIVOTDATA("Sum of Cash Flow",Control!$A$3,"Month",A13),NA())</f>
        <v>749560</v>
      </c>
      <c r="F13">
        <f>IFERROR(GETPIVOTDATA(""&amp;D7,Control!$A$3,"Month",A13),NA())</f>
        <v>576520</v>
      </c>
      <c r="G13">
        <f t="shared" si="1"/>
        <v>0</v>
      </c>
      <c r="H13" s="7">
        <f t="array" ref="H13">INDEX(Data!$F$9:$I$104,MATCH(Processing!$B$5&amp;Processing!$A$13,Data!$A$9:$A$104&amp;Data!$B$9:$B$104,0),H$5)</f>
        <v>10469</v>
      </c>
      <c r="I13" s="7">
        <f t="array" ref="I13">INDEX(Data!$F$9:$I$104,MATCH(Processing!$B$5&amp;Processing!$A$13,Data!$A$9:$A$104&amp;Data!$B$9:$B$104,0),I$5)</f>
        <v>10497</v>
      </c>
      <c r="J13" s="7">
        <f t="array" ref="J13">INDEX(Data!$F$9:$I$104,MATCH(Processing!$B$5&amp;Processing!$A$13,Data!$A$9:$A$104&amp;Data!$B$9:$B$104,0),J$5)</f>
        <v>7133</v>
      </c>
      <c r="K13" s="7">
        <f t="array" ref="K13">INDEX(Data!$F$9:$I$104,MATCH(Processing!$B$5&amp;Processing!$A$13,Data!$A$9:$A$104&amp;Data!$B$9:$B$104,0),K$5)</f>
        <v>6095</v>
      </c>
      <c r="L13">
        <f t="array" ref="L13">IF(ISNA($F13),NA(),H13)</f>
        <v>10469</v>
      </c>
      <c r="M13">
        <f t="array" ref="M13">IF(ISNA($F13),NA(),I13)</f>
        <v>10497</v>
      </c>
      <c r="N13">
        <f t="array" ref="N13">IF(ISNA($F13),NA(),J13)</f>
        <v>7133</v>
      </c>
      <c r="O13">
        <f t="array" ref="O13">IF(ISNA($F13),NA(),K13)</f>
        <v>6095</v>
      </c>
      <c r="P13" s="10">
        <f t="array" ref="P13">INDEX(Data!O9:O104,MATCH(Processing!B5&amp;Processing!A13,Data!A9:A104&amp;Data!B9:B104,0),1)</f>
        <v>0.17</v>
      </c>
      <c r="Q13" s="10">
        <f t="array" ref="Q13">INDEX(Data!O9:O104,MATCH(Processing!B5&amp;Processing!A13,Data!A9:A104&amp;Data!B9:B104,0),1)</f>
        <v>0.17</v>
      </c>
    </row>
    <row r="14" spans="1:17" x14ac:dyDescent="0.25">
      <c r="A14" s="17">
        <v>8</v>
      </c>
      <c r="B14" s="17" t="s">
        <v>24</v>
      </c>
      <c r="C14" s="7">
        <f t="array" ref="C14">INDEX(Data!D10:E105,MATCH(Processing!B5&amp;Processing!A14,Data!A10:A105&amp;Data!B10:B105,0),1)</f>
        <v>101640</v>
      </c>
      <c r="D14" s="7">
        <f t="array" ref="D14">INDEX(Data!D9:E104,MATCH(Processing!B5&amp;Processing!A13,Data!A9:A104&amp;Data!B9:B104,0),2)</f>
        <v>61040</v>
      </c>
      <c r="E14">
        <f>IFERROR(GETPIVOTDATA("Sum of Cash Flow",Control!$A$3,"Month",A14),NA())</f>
        <v>786520</v>
      </c>
      <c r="F14">
        <f>IFERROR(GETPIVOTDATA(""&amp;D7,Control!$A$3,"Month",A14),NA())</f>
        <v>581000</v>
      </c>
      <c r="G14">
        <f t="shared" si="1"/>
        <v>0</v>
      </c>
      <c r="H14" s="7">
        <f t="array" ref="H14">INDEX(Data!$F$10:$I$105,MATCH(Processing!$B$5&amp;Processing!$A$14,Data!$A$10:$A$105&amp;Data!$B$10:$B$105,0),H$5)</f>
        <v>11421</v>
      </c>
      <c r="I14" s="7">
        <f t="array" ref="I14">INDEX(Data!$F$10:$I$105,MATCH(Processing!$B$5&amp;Processing!$A$14,Data!$A$10:$A$105&amp;Data!$B$10:$B$105,0),I$5)</f>
        <v>8774</v>
      </c>
      <c r="J14" s="7">
        <f t="array" ref="J14">INDEX(Data!$F$10:$I$105,MATCH(Processing!$B$5&amp;Processing!$A$14,Data!$A$10:$A$105&amp;Data!$B$10:$B$105,0),J$5)</f>
        <v>7702</v>
      </c>
      <c r="K14" s="7">
        <f t="array" ref="K14">INDEX(Data!$F$10:$I$105,MATCH(Processing!$B$5&amp;Processing!$A$14,Data!$A$10:$A$105&amp;Data!$B$10:$B$105,0),K$5)</f>
        <v>5858</v>
      </c>
      <c r="L14">
        <f t="array" ref="L14">IF(ISNA($F14),NA(),H14)</f>
        <v>11421</v>
      </c>
      <c r="M14">
        <f t="array" ref="M14">IF(ISNA($F14),NA(),I14)</f>
        <v>8774</v>
      </c>
      <c r="N14">
        <f t="array" ref="N14">IF(ISNA($F14),NA(),J14)</f>
        <v>7702</v>
      </c>
      <c r="O14">
        <f t="array" ref="O14">IF(ISNA($F14),NA(),K14)</f>
        <v>5858</v>
      </c>
      <c r="P14" s="10">
        <f t="array" ref="P14">INDEX(Data!O10:O105,MATCH(Processing!B5&amp;Processing!A14,Data!A10:A105&amp;Data!B10:B105,0),1)</f>
        <v>0.2</v>
      </c>
      <c r="Q14" s="10">
        <f t="array" ref="Q14">INDEX(Data!O10:O105,MATCH(Processing!B5&amp;Processing!A14,Data!A10:A105&amp;Data!B10:B105,0),1)</f>
        <v>0.2</v>
      </c>
    </row>
    <row r="15" spans="1:17" x14ac:dyDescent="0.25">
      <c r="A15" s="17">
        <v>9</v>
      </c>
      <c r="B15" s="17" t="s">
        <v>25</v>
      </c>
      <c r="C15" s="7">
        <f t="array" ref="C15">INDEX(Data!D11:E106,MATCH(Processing!B5&amp;Processing!A15,Data!A11:A106&amp;Data!B11:B106,0),1)</f>
        <v>97720</v>
      </c>
      <c r="D15" s="7">
        <f t="array" ref="D15">INDEX(Data!D10:E105,MATCH(Processing!B5&amp;Processing!A14,Data!A10:A105&amp;Data!B10:B105,0),2)</f>
        <v>66920</v>
      </c>
      <c r="E15">
        <f>IFERROR(GETPIVOTDATA("Sum of Cash Flow",Control!$A$3,"Month",A15),NA())</f>
        <v>777280</v>
      </c>
      <c r="F15">
        <f>IFERROR(GETPIVOTDATA(""&amp;D7,Control!$A$3,"Month",A15),NA())</f>
        <v>549360</v>
      </c>
      <c r="G15">
        <f t="shared" si="1"/>
        <v>0</v>
      </c>
      <c r="H15" s="7">
        <f t="array" ref="H15">INDEX(Data!$F$11:$I$106,MATCH(Processing!$B$5&amp;Processing!$A$15,Data!$A$11:$A$106&amp;Data!$B$11:$B$106,0),H$5)</f>
        <v>10616</v>
      </c>
      <c r="I15" s="7">
        <f t="array" ref="I15">INDEX(Data!$F$11:$I$106,MATCH(Processing!$B$5&amp;Processing!$A$15,Data!$A$11:$A$106&amp;Data!$B$11:$B$106,0),I$5)</f>
        <v>10054</v>
      </c>
      <c r="J15" s="7">
        <f t="array" ref="J15">INDEX(Data!$F$11:$I$106,MATCH(Processing!$B$5&amp;Processing!$A$15,Data!$A$11:$A$106&amp;Data!$B$11:$B$106,0),J$5)</f>
        <v>7154</v>
      </c>
      <c r="K15" s="7">
        <f t="array" ref="K15">INDEX(Data!$F$11:$I$106,MATCH(Processing!$B$5&amp;Processing!$A$15,Data!$A$11:$A$106&amp;Data!$B$11:$B$106,0),K$5)</f>
        <v>5621</v>
      </c>
      <c r="L15">
        <f t="array" ref="L15">IF(ISNA($F15),NA(),H15)</f>
        <v>10616</v>
      </c>
      <c r="M15">
        <f t="array" ref="M15">IF(ISNA($F15),NA(),I15)</f>
        <v>10054</v>
      </c>
      <c r="N15">
        <f t="array" ref="N15">IF(ISNA($F15),NA(),J15)</f>
        <v>7154</v>
      </c>
      <c r="O15">
        <f t="array" ref="O15">IF(ISNA($F15),NA(),K15)</f>
        <v>5621</v>
      </c>
      <c r="P15" s="10">
        <f t="array" ref="P15">INDEX(Data!O11:O106,MATCH(Processing!B5&amp;Processing!A15,Data!A11:A106&amp;Data!B11:B106,0),1)</f>
        <v>0.24</v>
      </c>
      <c r="Q15" s="10">
        <f t="array" ref="Q15">INDEX(Data!O11:O106,MATCH(Processing!B5&amp;Processing!A15,Data!A11:A106&amp;Data!B11:B106,0),1)</f>
        <v>0.24</v>
      </c>
    </row>
    <row r="16" spans="1:17" x14ac:dyDescent="0.25">
      <c r="A16" s="17">
        <v>10</v>
      </c>
      <c r="B16" s="17" t="s">
        <v>26</v>
      </c>
      <c r="C16" s="7">
        <f t="array" ref="C16">INDEX(Data!D12:E107,MATCH(Processing!B5&amp;Processing!A16,Data!A12:A107&amp;Data!B12:B107,0),1)</f>
        <v>105280</v>
      </c>
      <c r="D16" s="7">
        <f t="array" ref="D16">INDEX(Data!D11:E106,MATCH(Processing!B5&amp;Processing!A15,Data!A11:A106&amp;Data!B11:B106,0),2)</f>
        <v>65240</v>
      </c>
      <c r="E16">
        <f>IFERROR(GETPIVOTDATA("Sum of Cash Flow",Control!$A$3,"Month",A16),NA())</f>
        <v>727720</v>
      </c>
      <c r="F16">
        <f>IFERROR(GETPIVOTDATA(""&amp;D7,Control!$A$3,"Month",A16),NA())</f>
        <v>476280</v>
      </c>
      <c r="G16">
        <f t="shared" si="1"/>
        <v>0</v>
      </c>
      <c r="H16" s="7">
        <f t="array" ref="H16">INDEX(Data!$F$12:$I$107,MATCH(Processing!$B$5&amp;Processing!$A$16,Data!$A$12:$A$107&amp;Data!$B$12:$B$107,0),H$5)</f>
        <v>11405</v>
      </c>
      <c r="I16" s="7">
        <f t="array" ref="I16">INDEX(Data!$F$12:$I$107,MATCH(Processing!$B$5&amp;Processing!$A$16,Data!$A$12:$A$107&amp;Data!$B$12:$B$107,0),I$5)</f>
        <v>9991</v>
      </c>
      <c r="J16" s="7">
        <f t="array" ref="J16">INDEX(Data!$F$12:$I$107,MATCH(Processing!$B$5&amp;Processing!$A$16,Data!$A$12:$A$107&amp;Data!$B$12:$B$107,0),J$5)</f>
        <v>7321</v>
      </c>
      <c r="K16" s="7">
        <f t="array" ref="K16">INDEX(Data!$F$12:$I$107,MATCH(Processing!$B$5&amp;Processing!$A$16,Data!$A$12:$A$107&amp;Data!$B$12:$B$107,0),K$5)</f>
        <v>5684</v>
      </c>
      <c r="L16">
        <f t="array" ref="L16">IF(ISNA($F16),NA(),H16)</f>
        <v>11405</v>
      </c>
      <c r="M16">
        <f t="array" ref="M16">IF(ISNA($F16),NA(),I16)</f>
        <v>9991</v>
      </c>
      <c r="N16">
        <f t="array" ref="N16">IF(ISNA($F16),NA(),J16)</f>
        <v>7321</v>
      </c>
      <c r="O16">
        <f t="array" ref="O16">IF(ISNA($F16),NA(),K16)</f>
        <v>5684</v>
      </c>
      <c r="P16" s="10">
        <f t="array" ref="P16">INDEX(Data!O12:O107,MATCH(Processing!B5&amp;Processing!A16,Data!A12:A107&amp;Data!B12:B107,0),1)</f>
        <v>0.23</v>
      </c>
      <c r="Q16" s="10">
        <f t="array" ref="Q16">INDEX(Data!O12:O107,MATCH(Processing!B5&amp;Processing!A16,Data!A12:A107&amp;Data!B12:B107,0),1)</f>
        <v>0.23</v>
      </c>
    </row>
    <row r="17" spans="1:18" x14ac:dyDescent="0.25">
      <c r="A17" s="17">
        <v>11</v>
      </c>
      <c r="B17" s="17" t="s">
        <v>27</v>
      </c>
      <c r="C17" s="7">
        <f t="array" ref="C17">INDEX(Data!D13:E108,MATCH(Processing!B5&amp;Processing!A17,Data!A13:A108&amp;Data!B13:B108,0),1)</f>
        <v>108360</v>
      </c>
      <c r="D17" s="7">
        <f t="array" ref="D17">INDEX(Data!D12:E107,MATCH(Processing!B5&amp;Processing!A16,Data!A12:A107&amp;Data!B12:B107,0),2)</f>
        <v>59360</v>
      </c>
      <c r="E17">
        <f>IFERROR(GETPIVOTDATA("Sum of Cash Flow",Control!$A$3,"Month",A17),NA())</f>
        <v>806960</v>
      </c>
      <c r="F17">
        <f t="array" ref="F17">IFERROR(GETPIVOTDATA(""&amp;D7,Control!$A$3,"Month",A17),NA())</f>
        <v>518280</v>
      </c>
      <c r="G17">
        <f t="shared" si="1"/>
        <v>0</v>
      </c>
      <c r="H17" s="7">
        <f t="array" ref="H17">INDEX(Data!$F$12:$I$107,MATCH(Processing!$B$5&amp;Processing!$A$17,Data!$A$12:$A$107&amp;Data!$B$12:$B$107,0),H$5)</f>
        <v>11493</v>
      </c>
      <c r="I17" s="7">
        <f t="array" ref="I17">INDEX(Data!$F$12:$I$107,MATCH(Processing!$B$5&amp;Processing!$A$17,Data!$A$12:$A$107&amp;Data!$B$12:$B$107,0),I$5)</f>
        <v>9396</v>
      </c>
      <c r="J17" s="7">
        <f t="array" ref="J17">INDEX(Data!$F$12:$I$107,MATCH(Processing!$B$5&amp;Processing!$A$17,Data!$A$12:$A$107&amp;Data!$B$12:$B$107,0),J$5)</f>
        <v>8416</v>
      </c>
      <c r="K17" s="7">
        <f t="array" ref="K17">INDEX(Data!$F$12:$I$107,MATCH(Processing!$B$5&amp;Processing!$A$17,Data!$A$12:$A$107&amp;Data!$B$12:$B$107,0),K$5)</f>
        <v>5446</v>
      </c>
      <c r="L17">
        <f t="array" ref="L17">IF(ISNA($F17),NA(),H17)</f>
        <v>11493</v>
      </c>
      <c r="M17">
        <f t="array" ref="M17">IF(ISNA($F17),NA(),I17)</f>
        <v>9396</v>
      </c>
      <c r="N17">
        <f t="array" ref="N17">IF(ISNA($F17),NA(),J17)</f>
        <v>8416</v>
      </c>
      <c r="O17">
        <f t="array" ref="O17">IF(ISNA($F17),NA(),K17)</f>
        <v>5446</v>
      </c>
      <c r="P17" s="10">
        <f t="array" ref="P17">INDEX(Data!O13:O108,MATCH(Processing!B5&amp;Processing!A17,Data!A13:A108&amp;Data!B13:B108,0),1)</f>
        <v>0.21</v>
      </c>
      <c r="Q17" s="10">
        <f t="array" ref="Q17">INDEX(Data!O13:O108,MATCH(Processing!B5&amp;Processing!A17,Data!A13:A108&amp;Data!B13:B108,0),1)</f>
        <v>0.21</v>
      </c>
    </row>
    <row r="18" spans="1:18" x14ac:dyDescent="0.25">
      <c r="A18" s="17">
        <v>12</v>
      </c>
      <c r="B18" s="17" t="s">
        <v>28</v>
      </c>
      <c r="C18" s="7">
        <f t="array" ref="C18">INDEX(Data!D14:E109,MATCH(Processing!B5&amp;Processing!A18,Data!A14:A109&amp;Data!B14:B109,0),1)</f>
        <v>105560</v>
      </c>
      <c r="D18" s="7">
        <f t="array" ref="D18">INDEX(Data!D13:E108,MATCH(Processing!B5&amp;Processing!A17,Data!A13:A108&amp;Data!B13:B108,0),2)</f>
        <v>67200</v>
      </c>
      <c r="E18">
        <f>IFERROR(GETPIVOTDATA("Sum of Cash Flow",Control!$A$3,"Month",A18),NA())</f>
        <v>802760</v>
      </c>
      <c r="F18">
        <f t="array" ref="F18">IFERROR(GETPIVOTDATA(""&amp;D7,Control!$A$3,"Month",A18),NA())</f>
        <v>556080</v>
      </c>
      <c r="G18">
        <f t="shared" ref="G18" si="2">IF(ISNA(F16),NA(),0)</f>
        <v>0</v>
      </c>
      <c r="H18" s="7">
        <f t="array" ref="H18">INDEX(Data!$F$12:$I$107,MATCH(Processing!$B$5&amp;Processing!$A$18,Data!$A$12:$A$107&amp;Data!$B$12:$B$107,0),H$5)</f>
        <v>9682</v>
      </c>
      <c r="I18" s="7">
        <f t="array" ref="I18">INDEX(Data!$F$12:$I$107,MATCH(Processing!$B$5&amp;Processing!$A$18,Data!$A$12:$A$107&amp;Data!$B$12:$B$107,0),I$5)</f>
        <v>8905</v>
      </c>
      <c r="J18" s="7">
        <f t="array" ref="J18">INDEX(Data!$F$12:$I$107,MATCH(Processing!$B$5&amp;Processing!$A$18,Data!$A$12:$A$107&amp;Data!$B$12:$B$107,0),J$5)</f>
        <v>7160</v>
      </c>
      <c r="K18" s="7">
        <f t="array" ref="K18">INDEX(Data!$F$12:$I$107,MATCH(Processing!$B$5&amp;Processing!$A$18,Data!$A$12:$A$107&amp;Data!$B$12:$B$107,0),K$5)</f>
        <v>5262</v>
      </c>
      <c r="L18">
        <f t="array" ref="L18">IF(ISNA($F18),NA(),H18)</f>
        <v>9682</v>
      </c>
      <c r="M18">
        <f t="array" ref="M18">IF(ISNA($F18),NA(),I18)</f>
        <v>8905</v>
      </c>
      <c r="N18">
        <f t="array" ref="N18">IF(ISNA($F18),NA(),J18)</f>
        <v>7160</v>
      </c>
      <c r="O18">
        <f t="array" ref="O18">IF(ISNA($F18),NA(),K18)</f>
        <v>5262</v>
      </c>
      <c r="P18" s="10">
        <f t="array" ref="P18">INDEX(Data!O14:O109,MATCH(Processing!B5&amp;Processing!A18,Data!A14:A109&amp;Data!B14:B109,0),1)</f>
        <v>0.24</v>
      </c>
      <c r="Q18" s="10">
        <f t="array" ref="Q18">INDEX(Data!O14:O109,MATCH(Processing!B5&amp;Processing!A18,Data!A14:A109&amp;Data!B14:B109,0),1)</f>
        <v>0.24</v>
      </c>
    </row>
    <row r="19" spans="1:18" x14ac:dyDescent="0.25">
      <c r="C19" s="38">
        <f>SUM(C7:C18)</f>
        <v>1177960</v>
      </c>
      <c r="D19" s="37">
        <f t="array" ref="D19">INDEX(Data!D14:E109,MATCH(Processing!B5&amp;Processing!A18,Data!A14:A109&amp;Data!B14:B109,0),2)</f>
        <v>59920</v>
      </c>
      <c r="E19">
        <f>IFERROR(GETPIVOTDATA("Sum of Cash Flow",Control!$A$3,"Month",A7),NA())</f>
        <v>687960</v>
      </c>
      <c r="F19">
        <f>SUMIF(F7:F18,"&gt;0")</f>
        <v>6450920</v>
      </c>
      <c r="L19">
        <f>SUMIF(L7:L18,"&gt;0")</f>
        <v>127056</v>
      </c>
      <c r="M19">
        <f t="shared" ref="M19:O19" si="3">SUMIF(M7:M18,"&gt;0")</f>
        <v>116358</v>
      </c>
      <c r="N19">
        <f t="shared" si="3"/>
        <v>91982</v>
      </c>
      <c r="O19">
        <f t="shared" si="3"/>
        <v>67698</v>
      </c>
      <c r="Q19" s="27">
        <f>AVERAGEIF(Q7:Q18,"&gt;0")</f>
        <v>0.215</v>
      </c>
    </row>
    <row r="20" spans="1:18" x14ac:dyDescent="0.25">
      <c r="E20" s="10">
        <f>E19/C19</f>
        <v>0.58402662229617308</v>
      </c>
      <c r="F20" s="10">
        <f>1-E20</f>
        <v>0.41597337770382692</v>
      </c>
      <c r="Q20" t="s">
        <v>71</v>
      </c>
    </row>
    <row r="21" spans="1:18" x14ac:dyDescent="0.25">
      <c r="E21" s="10">
        <f>E19/E19</f>
        <v>1</v>
      </c>
    </row>
    <row r="23" spans="1:18" x14ac:dyDescent="0.25">
      <c r="H23" s="24"/>
    </row>
    <row r="24" spans="1:18" x14ac:dyDescent="0.25">
      <c r="E24" s="22"/>
      <c r="H24" s="23"/>
    </row>
    <row r="25" spans="1:18" x14ac:dyDescent="0.25">
      <c r="F25" s="30" t="s">
        <v>44</v>
      </c>
      <c r="G25" s="31" cm="1">
        <f t="array" ref="G25">INDEX(H28:H31,I26)</f>
        <v>0.2886621978992493</v>
      </c>
      <c r="H25" s="28"/>
      <c r="I25" s="28"/>
      <c r="K25" s="28"/>
      <c r="L25" s="29" t="s">
        <v>90</v>
      </c>
      <c r="M25" s="28"/>
      <c r="N25" s="28"/>
      <c r="O25" s="28"/>
      <c r="P25" s="28"/>
      <c r="Q25" s="28" t="s">
        <v>89</v>
      </c>
    </row>
    <row r="26" spans="1:18" x14ac:dyDescent="0.25">
      <c r="F26" s="29"/>
      <c r="G26" s="29"/>
      <c r="H26" s="32" t="s">
        <v>40</v>
      </c>
      <c r="I26" s="28">
        <f t="array" ref="I26">Control!B29</f>
        <v>2</v>
      </c>
      <c r="K26" s="28">
        <v>1</v>
      </c>
      <c r="L26" s="28" t="s">
        <v>11</v>
      </c>
      <c r="M26" s="28">
        <f>GETPIVOTDATA("Sum of Vanguard W",Control!$A$3)</f>
        <v>2874</v>
      </c>
      <c r="N26" s="28" t="str">
        <f>LEFT(INDEX(L26:L29,MATCH(O26,M26:M29,0)),LEN(L26)-2)</f>
        <v>Vanguard</v>
      </c>
      <c r="O26" s="28">
        <f>LARGE(M26:M29,K26)</f>
        <v>2874</v>
      </c>
      <c r="P26" s="28">
        <f>O26*Q26</f>
        <v>143.70000000000002</v>
      </c>
      <c r="Q26" s="39">
        <v>0.05</v>
      </c>
    </row>
    <row r="27" spans="1:18" x14ac:dyDescent="0.25">
      <c r="F27" s="29" t="s">
        <v>38</v>
      </c>
      <c r="G27" s="29" t="s">
        <v>39</v>
      </c>
      <c r="H27" s="29"/>
      <c r="I27" s="33">
        <f t="array" aca="1" ref="I27" ca="1">SUM(OFFSET(H27,0,0,I26,1))</f>
        <v>0.3152019132013873</v>
      </c>
      <c r="K27" s="28">
        <v>2</v>
      </c>
      <c r="L27" s="28" t="s">
        <v>12</v>
      </c>
      <c r="M27" s="28">
        <f>GETPIVOTDATA("Sum of High tech W",Control!$A$3)</f>
        <v>1217</v>
      </c>
      <c r="N27" s="28" t="str">
        <f>LEFT(INDEX(L27:L30,MATCH(O27,M27:M30,0)),LEN(L27)-2)</f>
        <v>High tech</v>
      </c>
      <c r="O27" s="28">
        <f>LARGE(M26:M29,K27)</f>
        <v>1217</v>
      </c>
      <c r="P27" s="28">
        <f>O27*Q26</f>
        <v>60.85</v>
      </c>
      <c r="Q27" s="28"/>
    </row>
    <row r="28" spans="1:18" x14ac:dyDescent="0.25">
      <c r="F28" s="28" t="s">
        <v>11</v>
      </c>
      <c r="G28" s="28">
        <v>1</v>
      </c>
      <c r="H28" s="33">
        <f>L19/O5</f>
        <v>0.3152019132013873</v>
      </c>
      <c r="I28" s="33">
        <f>IF($I$26=G28,H28,0)</f>
        <v>0</v>
      </c>
      <c r="K28" s="28">
        <v>3</v>
      </c>
      <c r="L28" s="28" t="s">
        <v>13</v>
      </c>
      <c r="M28" s="28">
        <f>GETPIVOTDATA("Sum of Pop Art W",Control!$A$3)</f>
        <v>1035</v>
      </c>
      <c r="N28" s="28" t="str">
        <f>LEFT(INDEX(L26:L29,MATCH(O28,M26:M29,0)),LEN(L28)-2)</f>
        <v>Pop Art</v>
      </c>
      <c r="O28" s="28">
        <f>LARGE(M26:M29,K28)</f>
        <v>1035</v>
      </c>
      <c r="P28" s="28">
        <f>O28*Q26</f>
        <v>51.75</v>
      </c>
      <c r="Q28" s="28"/>
    </row>
    <row r="29" spans="1:18" x14ac:dyDescent="0.25">
      <c r="F29" s="28" t="s">
        <v>12</v>
      </c>
      <c r="G29" s="28">
        <v>2</v>
      </c>
      <c r="H29" s="33">
        <f>M19/O5</f>
        <v>0.2886621978992493</v>
      </c>
      <c r="I29" s="33">
        <f>IF($I$26=G29,H29,0)</f>
        <v>0.2886621978992493</v>
      </c>
      <c r="K29" s="28">
        <v>4</v>
      </c>
      <c r="L29" s="28" t="s">
        <v>14</v>
      </c>
      <c r="M29" s="28">
        <f>GETPIVOTDATA("Sum of Loft W",Control!$A$3)</f>
        <v>482</v>
      </c>
      <c r="N29" s="28" t="str">
        <f t="shared" ref="N29" si="4">LEFT(INDEX(L29:L32,MATCH(O29,M29:M32,0)),LEN(L29)-2)</f>
        <v>Loft</v>
      </c>
      <c r="O29" s="28">
        <f>LARGE(M26:M29,K29)</f>
        <v>482</v>
      </c>
      <c r="P29" s="28">
        <f>O29*Q26</f>
        <v>24.1</v>
      </c>
      <c r="Q29" s="28"/>
    </row>
    <row r="30" spans="1:18" x14ac:dyDescent="0.25">
      <c r="F30" s="28" t="s">
        <v>13</v>
      </c>
      <c r="G30" s="28">
        <v>3</v>
      </c>
      <c r="H30" s="33">
        <f>N19/O5</f>
        <v>0.22818995073109499</v>
      </c>
      <c r="I30" s="33">
        <f>IF($I$26=G30,H30,0)</f>
        <v>0</v>
      </c>
      <c r="K30" s="35"/>
      <c r="L30" s="35"/>
      <c r="M30" s="35">
        <f>SUM(M26:M29)</f>
        <v>5608</v>
      </c>
      <c r="N30" s="35"/>
      <c r="O30" s="35"/>
    </row>
    <row r="31" spans="1:18" x14ac:dyDescent="0.25">
      <c r="F31" s="28" t="s">
        <v>14</v>
      </c>
      <c r="G31" s="28">
        <v>4</v>
      </c>
      <c r="H31" s="33">
        <f>O19/O5</f>
        <v>0.16794593816826844</v>
      </c>
      <c r="I31" s="33">
        <f>IF($I$26=G31,H31,0)</f>
        <v>0</v>
      </c>
      <c r="O31" s="40" t="s">
        <v>15</v>
      </c>
      <c r="P31" s="28"/>
      <c r="Q31" s="34" t="s">
        <v>74</v>
      </c>
      <c r="R31" s="34" t="s">
        <v>75</v>
      </c>
    </row>
    <row r="32" spans="1:18" x14ac:dyDescent="0.25">
      <c r="F32" s="28"/>
      <c r="G32" s="28"/>
      <c r="H32" s="28"/>
      <c r="I32" s="33">
        <f ca="1">1-SUM(I27:I31)</f>
        <v>0.39613588889936335</v>
      </c>
      <c r="O32" s="33">
        <f>GETPIVOTDATA("Average of Production Power",Control!$A$3)</f>
        <v>0.63833333333333309</v>
      </c>
      <c r="P32" s="41">
        <f>150%-O32</f>
        <v>0.86166666666666691</v>
      </c>
      <c r="Q32" s="28">
        <v>-0.85</v>
      </c>
      <c r="R32" s="28">
        <v>-0.54</v>
      </c>
    </row>
    <row r="33" spans="3:18" x14ac:dyDescent="0.25">
      <c r="O33" s="33">
        <f>O32/150%-33.5%</f>
        <v>9.0555555555555389E-2</v>
      </c>
      <c r="P33" s="33">
        <f t="array" ref="P33">1-O33</f>
        <v>0.90944444444444461</v>
      </c>
      <c r="Q33" s="28">
        <f>SIN(O33*PI()*2)</f>
        <v>0.53877078500686215</v>
      </c>
      <c r="R33" s="28">
        <f>COS(P33*PI()*2)</f>
        <v>0.8424523970071478</v>
      </c>
    </row>
    <row r="34" spans="3:18" x14ac:dyDescent="0.25">
      <c r="C34" s="28"/>
      <c r="D34" s="28"/>
      <c r="E34" s="28"/>
      <c r="F34" s="28" t="s">
        <v>63</v>
      </c>
      <c r="G34" s="28"/>
      <c r="H34" s="28"/>
    </row>
    <row r="35" spans="3:18" x14ac:dyDescent="0.25">
      <c r="C35" s="28"/>
      <c r="D35" s="28"/>
      <c r="E35" s="28"/>
      <c r="F35" s="28" t="s">
        <v>50</v>
      </c>
      <c r="G35" s="28" t="s">
        <v>49</v>
      </c>
      <c r="H35" s="28"/>
    </row>
    <row r="36" spans="3:18" x14ac:dyDescent="0.25">
      <c r="C36" s="28" t="s">
        <v>64</v>
      </c>
      <c r="D36" s="28" t="s">
        <v>57</v>
      </c>
      <c r="E36" s="28" t="str">
        <f>TEXT(AVERAGE(F36:G36),"0%")&amp;CHAR(10)&amp;C36</f>
        <v>18%
Workshop1</v>
      </c>
      <c r="F36" s="33">
        <f>GETPIVOTDATA(""&amp;D36,Control!$A$3)</f>
        <v>0.15173101673101672</v>
      </c>
      <c r="G36" s="33">
        <f t="array" ref="G36">GETPIVOTDATA(""&amp;H36,Control!$A$3)</f>
        <v>0.20416666666666691</v>
      </c>
      <c r="H36" s="28" t="s">
        <v>51</v>
      </c>
    </row>
    <row r="37" spans="3:18" x14ac:dyDescent="0.25">
      <c r="C37" s="28" t="s">
        <v>65</v>
      </c>
      <c r="D37" s="28" t="s">
        <v>58</v>
      </c>
      <c r="E37" s="28" t="str">
        <f t="shared" ref="E37:E41" si="5">TEXT(AVERAGE(F37:G37),"0%")&amp;CHAR(10)&amp;C37</f>
        <v>15%
Workshop2</v>
      </c>
      <c r="F37" s="33">
        <f>GETPIVOTDATA(""&amp;D37,Control!$A$3)</f>
        <v>0.1325707850707851</v>
      </c>
      <c r="G37" s="33">
        <f t="array" ref="G37">GETPIVOTDATA(""&amp;H37,Control!$A$3)</f>
        <v>0.16542471042471049</v>
      </c>
      <c r="H37" s="28" t="s">
        <v>52</v>
      </c>
    </row>
    <row r="38" spans="3:18" x14ac:dyDescent="0.25">
      <c r="C38" s="28" t="s">
        <v>66</v>
      </c>
      <c r="D38" s="28" t="s">
        <v>59</v>
      </c>
      <c r="E38" s="28" t="str">
        <f t="shared" si="5"/>
        <v>16%
Workshop3</v>
      </c>
      <c r="F38" s="33">
        <f>GETPIVOTDATA(""&amp;D38,Control!$A$3)</f>
        <v>0.12187580437580442</v>
      </c>
      <c r="G38" s="33">
        <f t="array" ref="G38">GETPIVOTDATA(""&amp;H38,Control!$A$3)</f>
        <v>0.19321750321750317</v>
      </c>
      <c r="H38" s="28" t="s">
        <v>53</v>
      </c>
    </row>
    <row r="39" spans="3:18" x14ac:dyDescent="0.25">
      <c r="C39" s="28" t="s">
        <v>67</v>
      </c>
      <c r="D39" s="28" t="s">
        <v>60</v>
      </c>
      <c r="E39" s="28" t="str">
        <f t="shared" si="5"/>
        <v>16%
Workshop4</v>
      </c>
      <c r="F39" s="33">
        <f>GETPIVOTDATA(""&amp;D39,Control!$A$3)</f>
        <v>0.15950772200772198</v>
      </c>
      <c r="G39" s="33">
        <f t="array" ref="G39">GETPIVOTDATA(""&amp;H39,Control!$A$3)</f>
        <v>0.1525353925353925</v>
      </c>
      <c r="H39" s="28" t="s">
        <v>54</v>
      </c>
    </row>
    <row r="40" spans="3:18" x14ac:dyDescent="0.25">
      <c r="C40" s="28" t="s">
        <v>68</v>
      </c>
      <c r="D40" s="28" t="s">
        <v>61</v>
      </c>
      <c r="E40" s="28" t="str">
        <f t="shared" si="5"/>
        <v>20%
Workshop5</v>
      </c>
      <c r="F40" s="33">
        <f>GETPIVOTDATA(""&amp;D40,Control!$A$3)</f>
        <v>0.24575933075933079</v>
      </c>
      <c r="G40" s="33">
        <f t="array" ref="G40">GETPIVOTDATA(""&amp;H40,Control!$A$3)</f>
        <v>0.15909909909909906</v>
      </c>
      <c r="H40" s="28" t="s">
        <v>55</v>
      </c>
    </row>
    <row r="41" spans="3:18" x14ac:dyDescent="0.25">
      <c r="C41" s="28" t="s">
        <v>69</v>
      </c>
      <c r="D41" s="28" t="s">
        <v>62</v>
      </c>
      <c r="E41" s="28" t="str">
        <f t="shared" si="5"/>
        <v>16%
Workshop6</v>
      </c>
      <c r="F41" s="33">
        <f>GETPIVOTDATA(""&amp;D41,Control!$A$3)</f>
        <v>0.18855534105534114</v>
      </c>
      <c r="G41" s="33">
        <f t="array" ref="G41">GETPIVOTDATA(""&amp;H41,Control!$A$3)</f>
        <v>0.12555662805662807</v>
      </c>
      <c r="H41" s="28" t="s">
        <v>56</v>
      </c>
    </row>
    <row r="50" spans="5:5" x14ac:dyDescent="0.25">
      <c r="E50">
        <v>910</v>
      </c>
    </row>
    <row r="60" spans="5:5" x14ac:dyDescent="0.25">
      <c r="E60">
        <v>9</v>
      </c>
    </row>
  </sheetData>
  <conditionalFormatting sqref="F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1" sqref="D1"/>
    </sheetView>
  </sheetViews>
  <sheetFormatPr defaultRowHeight="15" x14ac:dyDescent="0.25"/>
  <cols>
    <col min="1" max="1" width="11.7109375" bestFit="1" customWidth="1"/>
    <col min="2" max="2" width="9.28515625" bestFit="1" customWidth="1"/>
  </cols>
  <sheetData>
    <row r="1" spans="1:2" x14ac:dyDescent="0.25">
      <c r="A1" s="16" t="s">
        <v>43</v>
      </c>
    </row>
    <row r="3" spans="1:2" x14ac:dyDescent="0.25">
      <c r="A3" t="s">
        <v>38</v>
      </c>
      <c r="B3" t="s">
        <v>39</v>
      </c>
    </row>
    <row r="4" spans="1:2" x14ac:dyDescent="0.25">
      <c r="A4" t="s">
        <v>11</v>
      </c>
      <c r="B4">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opLeftCell="C1" workbookViewId="0">
      <selection activeCell="AA60" sqref="AA60"/>
    </sheetView>
  </sheetViews>
  <sheetFormatPr defaultRowHeight="15" x14ac:dyDescent="0.25"/>
  <cols>
    <col min="1" max="1" width="13.140625" bestFit="1" customWidth="1"/>
    <col min="2" max="2" width="10.42578125" customWidth="1"/>
    <col min="3" max="3" width="19.85546875" bestFit="1" customWidth="1"/>
    <col min="4" max="4" width="18.7109375" bestFit="1" customWidth="1"/>
    <col min="5" max="5" width="16.7109375" bestFit="1" customWidth="1"/>
    <col min="6" max="6" width="18.5703125" bestFit="1" customWidth="1"/>
    <col min="7" max="7" width="13.5703125" bestFit="1" customWidth="1"/>
    <col min="8" max="8" width="23" bestFit="1" customWidth="1"/>
    <col min="9" max="9" width="27.42578125" bestFit="1" customWidth="1"/>
    <col min="10" max="10" width="23.7109375" bestFit="1" customWidth="1"/>
    <col min="11" max="15" width="23" bestFit="1" customWidth="1"/>
    <col min="16" max="21" width="23.85546875" bestFit="1" customWidth="1"/>
  </cols>
  <sheetData>
    <row r="1" spans="1:21" x14ac:dyDescent="0.25">
      <c r="A1" s="18" t="s">
        <v>2</v>
      </c>
      <c r="B1" s="19" t="s">
        <v>91</v>
      </c>
    </row>
    <row r="3" spans="1:21" x14ac:dyDescent="0.25">
      <c r="A3" s="18" t="s">
        <v>29</v>
      </c>
      <c r="B3" s="19" t="s">
        <v>31</v>
      </c>
      <c r="C3" s="19" t="s">
        <v>32</v>
      </c>
      <c r="D3" s="9" t="s">
        <v>45</v>
      </c>
      <c r="E3" s="9" t="s">
        <v>46</v>
      </c>
      <c r="F3" s="9" t="s">
        <v>47</v>
      </c>
      <c r="G3" s="9" t="s">
        <v>48</v>
      </c>
      <c r="H3" s="9" t="s">
        <v>88</v>
      </c>
      <c r="I3" s="9" t="s">
        <v>76</v>
      </c>
      <c r="J3" s="19" t="s">
        <v>70</v>
      </c>
      <c r="K3" s="9" t="s">
        <v>79</v>
      </c>
      <c r="L3" s="9" t="s">
        <v>80</v>
      </c>
      <c r="M3" s="9" t="s">
        <v>81</v>
      </c>
      <c r="N3" s="9" t="s">
        <v>82</v>
      </c>
      <c r="O3" s="9" t="s">
        <v>83</v>
      </c>
      <c r="P3" s="9" t="s">
        <v>78</v>
      </c>
      <c r="Q3" s="9" t="s">
        <v>77</v>
      </c>
      <c r="R3" s="9" t="s">
        <v>84</v>
      </c>
      <c r="S3" s="9" t="s">
        <v>85</v>
      </c>
      <c r="T3" s="9" t="s">
        <v>86</v>
      </c>
      <c r="U3" s="9" t="s">
        <v>87</v>
      </c>
    </row>
    <row r="4" spans="1:21" x14ac:dyDescent="0.25">
      <c r="A4" s="20">
        <v>1</v>
      </c>
      <c r="B4" s="19">
        <v>687960</v>
      </c>
      <c r="C4" s="19">
        <v>575120</v>
      </c>
      <c r="D4" s="9">
        <v>277</v>
      </c>
      <c r="E4" s="9">
        <v>91</v>
      </c>
      <c r="F4" s="9">
        <v>132</v>
      </c>
      <c r="G4" s="9">
        <v>40</v>
      </c>
      <c r="H4" s="9">
        <v>0.14936293436293441</v>
      </c>
      <c r="I4" s="9">
        <v>0.67999999999999994</v>
      </c>
      <c r="J4" s="9">
        <v>1.4573804573804574</v>
      </c>
      <c r="K4" s="9">
        <v>0.16541666666666688</v>
      </c>
      <c r="L4" s="9">
        <v>0.18589687902187901</v>
      </c>
      <c r="M4" s="9">
        <v>0.19562660875160878</v>
      </c>
      <c r="N4" s="9">
        <v>0.17496621621621627</v>
      </c>
      <c r="O4" s="9">
        <v>0.128730694980695</v>
      </c>
      <c r="P4" s="9">
        <v>0.13467503217503213</v>
      </c>
      <c r="Q4" s="9">
        <v>0.13080920205920213</v>
      </c>
      <c r="R4" s="9">
        <v>0.15373552123552126</v>
      </c>
      <c r="S4" s="9">
        <v>0.1847538610038611</v>
      </c>
      <c r="T4" s="9">
        <v>0.24591537966537977</v>
      </c>
      <c r="U4" s="9">
        <v>0.15011100386100387</v>
      </c>
    </row>
    <row r="5" spans="1:21" x14ac:dyDescent="0.25">
      <c r="A5" s="20">
        <v>2</v>
      </c>
      <c r="B5" s="19">
        <v>738360</v>
      </c>
      <c r="C5" s="19">
        <v>512120</v>
      </c>
      <c r="D5" s="9">
        <v>206</v>
      </c>
      <c r="E5" s="9">
        <v>98</v>
      </c>
      <c r="F5" s="9">
        <v>80</v>
      </c>
      <c r="G5" s="9">
        <v>41</v>
      </c>
      <c r="H5" s="9">
        <v>0.15698519948519934</v>
      </c>
      <c r="I5" s="9">
        <v>0.81875000000000009</v>
      </c>
      <c r="J5" s="9">
        <v>1.5057024057024058</v>
      </c>
      <c r="K5" s="9">
        <v>0.19354166666666683</v>
      </c>
      <c r="L5" s="9">
        <v>0.16319739382239376</v>
      </c>
      <c r="M5" s="9">
        <v>0.20916586229086248</v>
      </c>
      <c r="N5" s="9">
        <v>0.14855855855855876</v>
      </c>
      <c r="O5" s="9">
        <v>0.12855131917631926</v>
      </c>
      <c r="P5" s="9">
        <v>0.14766248391248399</v>
      </c>
      <c r="Q5" s="9">
        <v>0.12834539897039901</v>
      </c>
      <c r="R5" s="9">
        <v>0.11084057271557277</v>
      </c>
      <c r="S5" s="9">
        <v>0.21095640283140288</v>
      </c>
      <c r="T5" s="9">
        <v>0.23350064350064351</v>
      </c>
      <c r="U5" s="9">
        <v>0.16869449806949799</v>
      </c>
    </row>
    <row r="6" spans="1:21" x14ac:dyDescent="0.25">
      <c r="A6" s="20">
        <v>3</v>
      </c>
      <c r="B6" s="19">
        <v>818160</v>
      </c>
      <c r="C6" s="19">
        <v>477400</v>
      </c>
      <c r="D6" s="9">
        <v>224</v>
      </c>
      <c r="E6" s="9">
        <v>90</v>
      </c>
      <c r="F6" s="9">
        <v>110</v>
      </c>
      <c r="G6" s="9">
        <v>41</v>
      </c>
      <c r="H6" s="9">
        <v>0.15585746460746464</v>
      </c>
      <c r="I6" s="9">
        <v>0.67249999999999999</v>
      </c>
      <c r="J6" s="9">
        <v>1.4175824175824177</v>
      </c>
      <c r="K6" s="9">
        <v>0.21541666666666687</v>
      </c>
      <c r="L6" s="9">
        <v>0.15299790862290874</v>
      </c>
      <c r="M6" s="9">
        <v>0.18895511583011565</v>
      </c>
      <c r="N6" s="9">
        <v>0.16215090090090062</v>
      </c>
      <c r="O6" s="9">
        <v>0.12462194337194338</v>
      </c>
      <c r="P6" s="9">
        <v>0.13064993564993563</v>
      </c>
      <c r="Q6" s="9">
        <v>0.13213159588159587</v>
      </c>
      <c r="R6" s="9">
        <v>0.1366956241956242</v>
      </c>
      <c r="S6" s="9">
        <v>0.18465894465894472</v>
      </c>
      <c r="T6" s="9">
        <v>0.2698359073359074</v>
      </c>
      <c r="U6" s="9">
        <v>0.14602799227799226</v>
      </c>
    </row>
    <row r="7" spans="1:21" x14ac:dyDescent="0.25">
      <c r="A7" s="20">
        <v>4</v>
      </c>
      <c r="B7" s="19">
        <v>820960</v>
      </c>
      <c r="C7" s="19">
        <v>551040</v>
      </c>
      <c r="D7" s="9">
        <v>249</v>
      </c>
      <c r="E7" s="9">
        <v>79</v>
      </c>
      <c r="F7" s="9">
        <v>76</v>
      </c>
      <c r="G7" s="9">
        <v>35</v>
      </c>
      <c r="H7" s="9">
        <v>0.15222972972972962</v>
      </c>
      <c r="I7" s="9">
        <v>0.41625000000000006</v>
      </c>
      <c r="J7" s="9">
        <v>1.4183664983664983</v>
      </c>
      <c r="K7" s="9">
        <v>0.20229166666666687</v>
      </c>
      <c r="L7" s="9">
        <v>0.15779842342342351</v>
      </c>
      <c r="M7" s="9">
        <v>0.18999436936936936</v>
      </c>
      <c r="N7" s="9">
        <v>0.16074324324324313</v>
      </c>
      <c r="O7" s="9">
        <v>0.13694256756756762</v>
      </c>
      <c r="P7" s="9">
        <v>0.14988738738738727</v>
      </c>
      <c r="Q7" s="9">
        <v>0.12841779279279275</v>
      </c>
      <c r="R7" s="9">
        <v>0.12255067567567576</v>
      </c>
      <c r="S7" s="9">
        <v>0.18586148648648654</v>
      </c>
      <c r="T7" s="9">
        <v>0.25117117117117127</v>
      </c>
      <c r="U7" s="9">
        <v>0.16211148648648649</v>
      </c>
    </row>
    <row r="8" spans="1:21" x14ac:dyDescent="0.25">
      <c r="A8" s="20">
        <v>5</v>
      </c>
      <c r="B8" s="19">
        <v>832720</v>
      </c>
      <c r="C8" s="19">
        <v>539280</v>
      </c>
      <c r="D8" s="9">
        <v>226</v>
      </c>
      <c r="E8" s="9">
        <v>79</v>
      </c>
      <c r="F8" s="9">
        <v>75</v>
      </c>
      <c r="G8" s="9">
        <v>41</v>
      </c>
      <c r="H8" s="9">
        <v>0.14985199485199474</v>
      </c>
      <c r="I8" s="9">
        <v>0.62625000000000008</v>
      </c>
      <c r="J8" s="9">
        <v>1.6102405702405702</v>
      </c>
      <c r="K8" s="9">
        <v>0.1879166666666669</v>
      </c>
      <c r="L8" s="9">
        <v>0.17884893822393827</v>
      </c>
      <c r="M8" s="9">
        <v>0.20103362290862314</v>
      </c>
      <c r="N8" s="9">
        <v>0.16058558558558564</v>
      </c>
      <c r="O8" s="9">
        <v>0.12176319176319175</v>
      </c>
      <c r="P8" s="9">
        <v>0.14662483912483912</v>
      </c>
      <c r="Q8" s="9">
        <v>0.14470398970398976</v>
      </c>
      <c r="R8" s="9">
        <v>0.11715572715572729</v>
      </c>
      <c r="S8" s="9">
        <v>0.17581402831402826</v>
      </c>
      <c r="T8" s="9">
        <v>0.227506435006435</v>
      </c>
      <c r="U8" s="9">
        <v>0.18819498069498064</v>
      </c>
    </row>
    <row r="9" spans="1:21" x14ac:dyDescent="0.25">
      <c r="A9" s="20">
        <v>6</v>
      </c>
      <c r="B9" s="19">
        <v>710640</v>
      </c>
      <c r="C9" s="19">
        <v>538440</v>
      </c>
      <c r="D9" s="9">
        <v>226</v>
      </c>
      <c r="E9" s="9">
        <v>87</v>
      </c>
      <c r="F9" s="9">
        <v>120</v>
      </c>
      <c r="G9" s="9">
        <v>44</v>
      </c>
      <c r="H9" s="9">
        <v>0.14622425997426003</v>
      </c>
      <c r="I9" s="9">
        <v>0.72</v>
      </c>
      <c r="J9" s="9">
        <v>1.5596465696465696</v>
      </c>
      <c r="K9" s="9">
        <v>0.19979166666666687</v>
      </c>
      <c r="L9" s="9">
        <v>0.18114945302445312</v>
      </c>
      <c r="M9" s="9">
        <v>0.19082287644787627</v>
      </c>
      <c r="N9" s="9">
        <v>0.16042792792792815</v>
      </c>
      <c r="O9" s="9">
        <v>0.12158381595881601</v>
      </c>
      <c r="P9" s="9">
        <v>0.15336229086229089</v>
      </c>
      <c r="Q9" s="9">
        <v>0.12224018661518662</v>
      </c>
      <c r="R9" s="9">
        <v>0.13176077863577859</v>
      </c>
      <c r="S9" s="9">
        <v>0.19201657014157</v>
      </c>
      <c r="T9" s="9">
        <v>0.25009169884169891</v>
      </c>
      <c r="U9" s="9">
        <v>0.15052847490347487</v>
      </c>
    </row>
    <row r="10" spans="1:21" x14ac:dyDescent="0.25">
      <c r="A10" s="20">
        <v>7</v>
      </c>
      <c r="B10" s="19">
        <v>749560</v>
      </c>
      <c r="C10" s="19">
        <v>576520</v>
      </c>
      <c r="D10" s="9">
        <v>265</v>
      </c>
      <c r="E10" s="9">
        <v>91</v>
      </c>
      <c r="F10" s="9">
        <v>105</v>
      </c>
      <c r="G10" s="9">
        <v>37</v>
      </c>
      <c r="H10" s="9">
        <v>0.14009652509652498</v>
      </c>
      <c r="I10" s="9">
        <v>0.54499999999999993</v>
      </c>
      <c r="J10" s="9">
        <v>1.4147044847044845</v>
      </c>
      <c r="K10" s="9">
        <v>0.21041666666666689</v>
      </c>
      <c r="L10" s="9">
        <v>0.14969996782496786</v>
      </c>
      <c r="M10" s="9">
        <v>0.20186212998713002</v>
      </c>
      <c r="N10" s="9">
        <v>0.16027027027027002</v>
      </c>
      <c r="O10" s="9">
        <v>0.13765444015444012</v>
      </c>
      <c r="P10" s="9">
        <v>0.14634974259974251</v>
      </c>
      <c r="Q10" s="9">
        <v>0.1385263835263835</v>
      </c>
      <c r="R10" s="9">
        <v>0.11636583011583013</v>
      </c>
      <c r="S10" s="9">
        <v>0.19446911196911187</v>
      </c>
      <c r="T10" s="9">
        <v>0.22267696267696274</v>
      </c>
      <c r="U10" s="9">
        <v>0.18161196911196914</v>
      </c>
    </row>
    <row r="11" spans="1:21" x14ac:dyDescent="0.25">
      <c r="A11" s="20">
        <v>8</v>
      </c>
      <c r="B11" s="19">
        <v>786520</v>
      </c>
      <c r="C11" s="19">
        <v>581000</v>
      </c>
      <c r="D11" s="9">
        <v>229</v>
      </c>
      <c r="E11" s="9">
        <v>90</v>
      </c>
      <c r="F11" s="9">
        <v>112</v>
      </c>
      <c r="G11" s="9">
        <v>37</v>
      </c>
      <c r="H11" s="9">
        <v>0.15021879021879025</v>
      </c>
      <c r="I11" s="9">
        <v>0.5625</v>
      </c>
      <c r="J11" s="9">
        <v>1.5455004455004455</v>
      </c>
      <c r="K11" s="9">
        <v>0.19729166666666687</v>
      </c>
      <c r="L11" s="9">
        <v>0.17200048262548265</v>
      </c>
      <c r="M11" s="9">
        <v>0.19290138352638375</v>
      </c>
      <c r="N11" s="9">
        <v>0.1563626126126125</v>
      </c>
      <c r="O11" s="9">
        <v>0.13122506435006437</v>
      </c>
      <c r="P11" s="9">
        <v>0.15183719433719436</v>
      </c>
      <c r="Q11" s="9">
        <v>0.1260625804375804</v>
      </c>
      <c r="R11" s="9">
        <v>0.11847088159588169</v>
      </c>
      <c r="S11" s="9">
        <v>0.19942165379665375</v>
      </c>
      <c r="T11" s="9">
        <v>0.22901222651222652</v>
      </c>
      <c r="U11" s="9">
        <v>0.17519546332046324</v>
      </c>
    </row>
    <row r="12" spans="1:21" x14ac:dyDescent="0.25">
      <c r="A12" s="20">
        <v>9</v>
      </c>
      <c r="B12" s="19">
        <v>777280</v>
      </c>
      <c r="C12" s="19">
        <v>549360</v>
      </c>
      <c r="D12" s="9">
        <v>261</v>
      </c>
      <c r="E12" s="9">
        <v>89</v>
      </c>
      <c r="F12" s="9">
        <v>108</v>
      </c>
      <c r="G12" s="9">
        <v>43</v>
      </c>
      <c r="H12" s="9">
        <v>0.13659105534105526</v>
      </c>
      <c r="I12" s="9">
        <v>0.60875000000000012</v>
      </c>
      <c r="J12" s="9">
        <v>1.6773745173745174</v>
      </c>
      <c r="K12" s="9">
        <v>0.20416666666666689</v>
      </c>
      <c r="L12" s="9">
        <v>0.15805099742599751</v>
      </c>
      <c r="M12" s="9">
        <v>0.2076906370656369</v>
      </c>
      <c r="N12" s="9">
        <v>0.16620495495495502</v>
      </c>
      <c r="O12" s="9">
        <v>0.12729568854568862</v>
      </c>
      <c r="P12" s="9">
        <v>0.14982464607464599</v>
      </c>
      <c r="Q12" s="9">
        <v>0.14484877734877724</v>
      </c>
      <c r="R12" s="9">
        <v>0.1168259330759331</v>
      </c>
      <c r="S12" s="9">
        <v>0.17187419562419562</v>
      </c>
      <c r="T12" s="9">
        <v>0.25534749034749038</v>
      </c>
      <c r="U12" s="9">
        <v>0.16127895752895752</v>
      </c>
    </row>
    <row r="13" spans="1:21" x14ac:dyDescent="0.25">
      <c r="A13" s="20">
        <v>10</v>
      </c>
      <c r="B13" s="19">
        <v>727720</v>
      </c>
      <c r="C13" s="19">
        <v>476280</v>
      </c>
      <c r="D13" s="9">
        <v>232</v>
      </c>
      <c r="E13" s="9">
        <v>87</v>
      </c>
      <c r="F13" s="9">
        <v>105</v>
      </c>
      <c r="G13" s="9">
        <v>43</v>
      </c>
      <c r="H13" s="9">
        <v>0.15296332046332037</v>
      </c>
      <c r="I13" s="9">
        <v>0.46249999999999997</v>
      </c>
      <c r="J13" s="9">
        <v>1.5521205821205821</v>
      </c>
      <c r="K13" s="9">
        <v>0.19354166666666686</v>
      </c>
      <c r="L13" s="9">
        <v>0.19035151222651225</v>
      </c>
      <c r="M13" s="9">
        <v>0.17622989060489061</v>
      </c>
      <c r="N13" s="9">
        <v>0.1660472972972975</v>
      </c>
      <c r="O13" s="9">
        <v>0.12086631274131261</v>
      </c>
      <c r="P13" s="9">
        <v>0.15781209781209776</v>
      </c>
      <c r="Q13" s="9">
        <v>0.13238497425997425</v>
      </c>
      <c r="R13" s="9">
        <v>0.13768098455598463</v>
      </c>
      <c r="S13" s="9">
        <v>0.16682673745173748</v>
      </c>
      <c r="T13" s="9">
        <v>0.26793275418275414</v>
      </c>
      <c r="U13" s="9">
        <v>0.13736245173745176</v>
      </c>
    </row>
    <row r="14" spans="1:21" x14ac:dyDescent="0.25">
      <c r="A14" s="20">
        <v>11</v>
      </c>
      <c r="B14" s="19">
        <v>806960</v>
      </c>
      <c r="C14" s="19">
        <v>518280</v>
      </c>
      <c r="D14" s="19">
        <v>246</v>
      </c>
      <c r="E14" s="19">
        <v>69</v>
      </c>
      <c r="F14" s="19">
        <v>105</v>
      </c>
      <c r="G14" s="19">
        <v>41</v>
      </c>
      <c r="H14" s="19">
        <v>0.17808558558558549</v>
      </c>
      <c r="I14" s="9">
        <v>0.69999999999999984</v>
      </c>
      <c r="J14" s="9">
        <v>1.6061805761805761</v>
      </c>
      <c r="K14" s="9">
        <v>0.23291666666666688</v>
      </c>
      <c r="L14" s="9">
        <v>0.15515202702702702</v>
      </c>
      <c r="M14" s="9">
        <v>0.17351914414414438</v>
      </c>
      <c r="N14" s="9">
        <v>0.14588963963963936</v>
      </c>
      <c r="O14" s="9">
        <v>0.11443693693693699</v>
      </c>
      <c r="P14" s="9">
        <v>0.18204954954954963</v>
      </c>
      <c r="Q14" s="9">
        <v>0.13492117117117114</v>
      </c>
      <c r="R14" s="9">
        <v>0.10478603603603606</v>
      </c>
      <c r="S14" s="9">
        <v>0.19552927927927935</v>
      </c>
      <c r="T14" s="9">
        <v>0.23926801801801814</v>
      </c>
      <c r="U14" s="9">
        <v>0.1434459459459459</v>
      </c>
    </row>
    <row r="15" spans="1:21" x14ac:dyDescent="0.25">
      <c r="A15" s="20">
        <v>12</v>
      </c>
      <c r="B15" s="19">
        <v>802760</v>
      </c>
      <c r="C15" s="19">
        <v>556080</v>
      </c>
      <c r="D15" s="19">
        <v>233</v>
      </c>
      <c r="E15" s="19">
        <v>85</v>
      </c>
      <c r="F15" s="19">
        <v>89</v>
      </c>
      <c r="G15" s="19">
        <v>39</v>
      </c>
      <c r="H15" s="19">
        <v>0.16195785070785063</v>
      </c>
      <c r="I15" s="9">
        <v>0.84750000000000003</v>
      </c>
      <c r="J15" s="9">
        <v>1.6552004752004752</v>
      </c>
      <c r="K15" s="9">
        <v>0.24729166666666685</v>
      </c>
      <c r="L15" s="9">
        <v>0.13995254182754185</v>
      </c>
      <c r="M15" s="9">
        <v>0.1908083976833975</v>
      </c>
      <c r="N15" s="9">
        <v>0.14698198198198187</v>
      </c>
      <c r="O15" s="9">
        <v>0.11300756113256112</v>
      </c>
      <c r="P15" s="9">
        <v>0.17003700128700125</v>
      </c>
      <c r="Q15" s="9">
        <v>0.12745736808236813</v>
      </c>
      <c r="R15" s="9">
        <v>9.5641087516087561E-2</v>
      </c>
      <c r="S15" s="9">
        <v>0.20048182110682122</v>
      </c>
      <c r="T15" s="9">
        <v>0.25685328185328188</v>
      </c>
      <c r="U15" s="9">
        <v>0.14952944015444011</v>
      </c>
    </row>
    <row r="16" spans="1:21" x14ac:dyDescent="0.25">
      <c r="A16" s="20" t="s">
        <v>30</v>
      </c>
      <c r="B16" s="19">
        <v>9259600</v>
      </c>
      <c r="C16" s="19">
        <v>6450920</v>
      </c>
      <c r="D16" s="9">
        <v>2874</v>
      </c>
      <c r="E16" s="9">
        <v>1035</v>
      </c>
      <c r="F16" s="19">
        <v>1217</v>
      </c>
      <c r="G16" s="9">
        <v>482</v>
      </c>
      <c r="H16" s="9">
        <v>0.1525353925353925</v>
      </c>
      <c r="I16" s="9">
        <v>0.63833333333333309</v>
      </c>
      <c r="J16" s="9">
        <v>18.420000000000012</v>
      </c>
      <c r="K16" s="9">
        <v>0.20416666666666691</v>
      </c>
      <c r="L16" s="9">
        <v>0.16542471042471049</v>
      </c>
      <c r="M16" s="9">
        <v>0.19321750321750317</v>
      </c>
      <c r="N16" s="9">
        <v>0.15909909909909906</v>
      </c>
      <c r="O16" s="9">
        <v>0.12555662805662807</v>
      </c>
      <c r="P16" s="9">
        <v>0.15173101673101672</v>
      </c>
      <c r="Q16" s="9">
        <v>0.1325707850707851</v>
      </c>
      <c r="R16" s="9">
        <v>0.12187580437580442</v>
      </c>
      <c r="S16" s="9">
        <v>0.18855534105534114</v>
      </c>
      <c r="T16" s="9">
        <v>0.24575933075933079</v>
      </c>
      <c r="U16" s="9">
        <v>0.15950772200772198</v>
      </c>
    </row>
    <row r="20" spans="1:12" x14ac:dyDescent="0.25">
      <c r="A20" s="21" t="s">
        <v>29</v>
      </c>
      <c r="B20" t="s">
        <v>41</v>
      </c>
    </row>
    <row r="21" spans="1:12" x14ac:dyDescent="0.25">
      <c r="A21" s="22" t="s">
        <v>11</v>
      </c>
      <c r="B21">
        <v>1</v>
      </c>
      <c r="L21" t="s">
        <v>42</v>
      </c>
    </row>
    <row r="22" spans="1:12" x14ac:dyDescent="0.25">
      <c r="A22" s="22" t="s">
        <v>30</v>
      </c>
      <c r="B22">
        <v>1</v>
      </c>
    </row>
    <row r="28" spans="1:12" x14ac:dyDescent="0.25">
      <c r="A28" s="21" t="s">
        <v>29</v>
      </c>
      <c r="B28" t="s">
        <v>41</v>
      </c>
    </row>
    <row r="29" spans="1:12" x14ac:dyDescent="0.25">
      <c r="A29" s="22" t="s">
        <v>12</v>
      </c>
      <c r="B29" s="36">
        <v>2</v>
      </c>
    </row>
    <row r="30" spans="1:12" x14ac:dyDescent="0.25">
      <c r="A30" s="22" t="s">
        <v>14</v>
      </c>
      <c r="B30" s="36">
        <v>4</v>
      </c>
    </row>
    <row r="31" spans="1:12" x14ac:dyDescent="0.25">
      <c r="A31" s="22" t="s">
        <v>13</v>
      </c>
      <c r="B31" s="36">
        <v>3</v>
      </c>
    </row>
    <row r="32" spans="1:12" x14ac:dyDescent="0.25">
      <c r="A32" s="22" t="s">
        <v>11</v>
      </c>
      <c r="B32" s="36">
        <v>1</v>
      </c>
    </row>
    <row r="33" spans="1:2" x14ac:dyDescent="0.25">
      <c r="A33" s="22" t="s">
        <v>30</v>
      </c>
      <c r="B33" s="36">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
  <sheetViews>
    <sheetView topLeftCell="A46" zoomScale="90" zoomScaleNormal="90" workbookViewId="0">
      <selection activeCell="J48" sqref="J48:M64"/>
    </sheetView>
  </sheetViews>
  <sheetFormatPr defaultRowHeight="15" x14ac:dyDescent="0.25"/>
  <cols>
    <col min="1" max="1" width="5" bestFit="1" customWidth="1"/>
    <col min="2" max="2" width="7" bestFit="1" customWidth="1"/>
    <col min="3" max="3" width="12.140625" bestFit="1" customWidth="1"/>
    <col min="4" max="4" width="12.85546875" bestFit="1" customWidth="1"/>
    <col min="5" max="5" width="14.5703125" style="14" bestFit="1" customWidth="1"/>
    <col min="6" max="6" width="10.85546875" bestFit="1" customWidth="1"/>
    <col min="7" max="7" width="10.7109375" bestFit="1" customWidth="1"/>
    <col min="8" max="8" width="9" bestFit="1" customWidth="1"/>
    <col min="9" max="9" width="5.85546875" bestFit="1" customWidth="1"/>
    <col min="10" max="10" width="11.85546875" bestFit="1" customWidth="1"/>
    <col min="11" max="11" width="11.7109375" bestFit="1" customWidth="1"/>
    <col min="12" max="12" width="10" bestFit="1" customWidth="1"/>
    <col min="13" max="13" width="6.85546875" bestFit="1" customWidth="1"/>
    <col min="14" max="14" width="17" bestFit="1" customWidth="1"/>
    <col min="15" max="15" width="16.85546875" bestFit="1" customWidth="1"/>
    <col min="16" max="21" width="12.5703125" bestFit="1" customWidth="1"/>
    <col min="22" max="27" width="13.5703125" bestFit="1" customWidth="1"/>
  </cols>
  <sheetData>
    <row r="1" spans="1:27" ht="15.75" thickBot="1" x14ac:dyDescent="0.3">
      <c r="A1" s="2"/>
      <c r="B1" s="3"/>
      <c r="C1" s="3"/>
      <c r="D1" s="4"/>
      <c r="E1" s="11"/>
      <c r="F1" s="42" t="s">
        <v>0</v>
      </c>
      <c r="G1" s="43"/>
      <c r="H1" s="43"/>
      <c r="I1" s="44"/>
      <c r="J1" s="42" t="s">
        <v>1</v>
      </c>
      <c r="K1" s="43"/>
      <c r="L1" s="43"/>
      <c r="M1" s="44"/>
      <c r="N1" s="3"/>
      <c r="O1" s="3"/>
      <c r="P1" s="45" t="s">
        <v>49</v>
      </c>
      <c r="Q1" s="45"/>
      <c r="R1" s="45"/>
      <c r="S1" s="45"/>
      <c r="T1" s="45"/>
      <c r="U1" s="45"/>
      <c r="V1" s="45" t="s">
        <v>50</v>
      </c>
      <c r="W1" s="45"/>
      <c r="X1" s="45"/>
      <c r="Y1" s="45"/>
      <c r="Z1" s="45"/>
      <c r="AA1" s="45"/>
    </row>
    <row r="2" spans="1:27" x14ac:dyDescent="0.25">
      <c r="A2" s="5" t="s">
        <v>2</v>
      </c>
      <c r="B2" s="5" t="s">
        <v>3</v>
      </c>
      <c r="C2" s="5" t="s">
        <v>4</v>
      </c>
      <c r="D2" s="6" t="s">
        <v>5</v>
      </c>
      <c r="E2" s="12" t="s">
        <v>6</v>
      </c>
      <c r="F2" s="5" t="s">
        <v>7</v>
      </c>
      <c r="G2" s="5" t="s">
        <v>8</v>
      </c>
      <c r="H2" s="5" t="s">
        <v>9</v>
      </c>
      <c r="I2" s="5" t="s">
        <v>10</v>
      </c>
      <c r="J2" s="5" t="s">
        <v>11</v>
      </c>
      <c r="K2" s="5" t="s">
        <v>12</v>
      </c>
      <c r="L2" s="5" t="s">
        <v>13</v>
      </c>
      <c r="M2" s="5" t="s">
        <v>14</v>
      </c>
      <c r="N2" s="5" t="s">
        <v>15</v>
      </c>
      <c r="O2" s="5" t="s">
        <v>16</v>
      </c>
      <c r="P2" s="25" t="s">
        <v>51</v>
      </c>
      <c r="Q2" s="25" t="s">
        <v>52</v>
      </c>
      <c r="R2" s="25" t="s">
        <v>53</v>
      </c>
      <c r="S2" s="25" t="s">
        <v>54</v>
      </c>
      <c r="T2" s="25" t="s">
        <v>55</v>
      </c>
      <c r="U2" s="25" t="s">
        <v>56</v>
      </c>
      <c r="V2" s="25" t="s">
        <v>57</v>
      </c>
      <c r="W2" s="25" t="s">
        <v>58</v>
      </c>
      <c r="X2" s="25" t="s">
        <v>59</v>
      </c>
      <c r="Y2" s="25" t="s">
        <v>60</v>
      </c>
      <c r="Z2" s="25" t="s">
        <v>61</v>
      </c>
      <c r="AA2" s="25" t="s">
        <v>62</v>
      </c>
    </row>
    <row r="3" spans="1:27" x14ac:dyDescent="0.25">
      <c r="A3" s="7">
        <v>2025</v>
      </c>
      <c r="B3" s="7">
        <v>1</v>
      </c>
      <c r="C3" s="7" t="s">
        <v>17</v>
      </c>
      <c r="D3" s="8">
        <v>72520</v>
      </c>
      <c r="E3" s="13">
        <v>91000</v>
      </c>
      <c r="F3" s="7">
        <v>11100</v>
      </c>
      <c r="G3" s="7">
        <v>9276</v>
      </c>
      <c r="H3" s="7">
        <v>7908</v>
      </c>
      <c r="I3" s="7">
        <v>5640</v>
      </c>
      <c r="J3" s="7">
        <v>37</v>
      </c>
      <c r="K3" s="7">
        <v>35</v>
      </c>
      <c r="L3" s="7">
        <v>12</v>
      </c>
      <c r="M3" s="7">
        <v>7</v>
      </c>
      <c r="N3" s="9">
        <v>0.64</v>
      </c>
      <c r="O3" s="10">
        <v>0.15246015246015246</v>
      </c>
      <c r="P3" s="10">
        <v>0.05</v>
      </c>
      <c r="Q3" s="10">
        <v>0.23</v>
      </c>
      <c r="R3" s="10">
        <v>0.22</v>
      </c>
      <c r="S3" s="10">
        <v>0.14000000000000001</v>
      </c>
      <c r="T3" s="10">
        <v>0.22</v>
      </c>
      <c r="U3" s="10">
        <v>0.14000000000000001</v>
      </c>
      <c r="V3" s="10">
        <v>0.05</v>
      </c>
      <c r="W3" s="10">
        <v>0.11</v>
      </c>
      <c r="X3" s="10">
        <v>0.24</v>
      </c>
      <c r="Y3" s="10">
        <v>0.22</v>
      </c>
      <c r="Z3" s="10">
        <v>0.25</v>
      </c>
      <c r="AA3" s="10">
        <v>0.13</v>
      </c>
    </row>
    <row r="4" spans="1:27" x14ac:dyDescent="0.25">
      <c r="A4" s="7">
        <v>2025</v>
      </c>
      <c r="B4" s="7">
        <v>2</v>
      </c>
      <c r="C4" s="7" t="s">
        <v>18</v>
      </c>
      <c r="D4" s="8">
        <v>87360</v>
      </c>
      <c r="E4" s="13">
        <v>69160</v>
      </c>
      <c r="F4" s="7">
        <v>11880</v>
      </c>
      <c r="G4" s="7">
        <v>9960</v>
      </c>
      <c r="H4" s="7">
        <v>6504</v>
      </c>
      <c r="I4" s="7">
        <v>7488</v>
      </c>
      <c r="J4" s="7">
        <v>19</v>
      </c>
      <c r="K4" s="7">
        <v>18</v>
      </c>
      <c r="L4" s="7">
        <v>17</v>
      </c>
      <c r="M4" s="7">
        <v>7</v>
      </c>
      <c r="N4" s="9">
        <v>0.86</v>
      </c>
      <c r="O4" s="10">
        <v>0.13523413523413524</v>
      </c>
      <c r="P4" s="10">
        <v>0.09</v>
      </c>
      <c r="Q4" s="10">
        <v>0.12</v>
      </c>
      <c r="R4" s="10">
        <v>0.27</v>
      </c>
      <c r="S4" s="10">
        <v>0.15</v>
      </c>
      <c r="T4" s="10">
        <v>0.17</v>
      </c>
      <c r="U4" s="10">
        <v>0.2</v>
      </c>
      <c r="V4" s="10">
        <v>0.05</v>
      </c>
      <c r="W4" s="10">
        <v>0.14000000000000001</v>
      </c>
      <c r="X4" s="10">
        <v>0.2</v>
      </c>
      <c r="Y4" s="10">
        <v>0.12</v>
      </c>
      <c r="Z4" s="10">
        <v>0.21</v>
      </c>
      <c r="AA4" s="10">
        <v>0.28000000000000003</v>
      </c>
    </row>
    <row r="5" spans="1:27" x14ac:dyDescent="0.25">
      <c r="A5" s="7">
        <v>2025</v>
      </c>
      <c r="B5" s="7">
        <v>3</v>
      </c>
      <c r="C5" s="7" t="s">
        <v>19</v>
      </c>
      <c r="D5" s="8">
        <v>123480</v>
      </c>
      <c r="E5" s="13">
        <v>62440</v>
      </c>
      <c r="F5" s="7">
        <v>12024</v>
      </c>
      <c r="G5" s="7">
        <v>10104</v>
      </c>
      <c r="H5" s="7">
        <v>6096</v>
      </c>
      <c r="I5" s="7">
        <v>8256</v>
      </c>
      <c r="J5" s="7">
        <v>20</v>
      </c>
      <c r="K5" s="7">
        <v>31</v>
      </c>
      <c r="L5" s="7">
        <v>16</v>
      </c>
      <c r="M5" s="7">
        <v>7</v>
      </c>
      <c r="N5" s="9">
        <v>0.39</v>
      </c>
      <c r="O5" s="10">
        <v>0.1391941391941392</v>
      </c>
      <c r="P5" s="10">
        <v>0.28999999999999998</v>
      </c>
      <c r="Q5" s="10">
        <v>0.17</v>
      </c>
      <c r="R5" s="10">
        <v>0.09</v>
      </c>
      <c r="S5" s="10">
        <v>0.21</v>
      </c>
      <c r="T5" s="10">
        <v>0.14000000000000001</v>
      </c>
      <c r="U5" s="10">
        <v>0.1</v>
      </c>
      <c r="V5" s="10">
        <v>0.1</v>
      </c>
      <c r="W5" s="10">
        <v>0.13</v>
      </c>
      <c r="X5" s="10">
        <v>0.17</v>
      </c>
      <c r="Y5" s="10">
        <v>0.14000000000000001</v>
      </c>
      <c r="Z5" s="10">
        <v>0.34</v>
      </c>
      <c r="AA5" s="10">
        <v>0.12</v>
      </c>
    </row>
    <row r="6" spans="1:27" x14ac:dyDescent="0.25">
      <c r="A6" s="7">
        <v>2025</v>
      </c>
      <c r="B6" s="7">
        <v>4</v>
      </c>
      <c r="C6" s="7" t="s">
        <v>20</v>
      </c>
      <c r="D6" s="8">
        <v>136640</v>
      </c>
      <c r="E6" s="13">
        <v>85680</v>
      </c>
      <c r="F6" s="7">
        <v>10956</v>
      </c>
      <c r="G6" s="7">
        <v>9084</v>
      </c>
      <c r="H6" s="7">
        <v>7152</v>
      </c>
      <c r="I6" s="7">
        <v>7608</v>
      </c>
      <c r="J6" s="7">
        <v>39</v>
      </c>
      <c r="K6" s="7">
        <v>6</v>
      </c>
      <c r="L6" s="7">
        <v>10</v>
      </c>
      <c r="M6" s="7">
        <v>3</v>
      </c>
      <c r="N6" s="9">
        <v>0.56000000000000005</v>
      </c>
      <c r="O6" s="10">
        <v>0.16612216612216613</v>
      </c>
      <c r="P6" s="10">
        <v>0.03</v>
      </c>
      <c r="Q6" s="10">
        <v>0.23</v>
      </c>
      <c r="R6" s="10">
        <v>0.26</v>
      </c>
      <c r="S6" s="10">
        <v>0.1</v>
      </c>
      <c r="T6" s="10">
        <v>0.19</v>
      </c>
      <c r="U6" s="10">
        <v>0.19</v>
      </c>
      <c r="V6" s="10">
        <v>0.15</v>
      </c>
      <c r="W6" s="10">
        <v>0.13</v>
      </c>
      <c r="X6" s="10">
        <v>0.17</v>
      </c>
      <c r="Y6" s="10">
        <v>0.11</v>
      </c>
      <c r="Z6" s="10">
        <v>0.28999999999999998</v>
      </c>
      <c r="AA6" s="10">
        <v>0.15</v>
      </c>
    </row>
    <row r="7" spans="1:27" x14ac:dyDescent="0.25">
      <c r="A7" s="7">
        <v>2025</v>
      </c>
      <c r="B7" s="7">
        <v>5</v>
      </c>
      <c r="C7" s="7" t="s">
        <v>21</v>
      </c>
      <c r="D7" s="8">
        <v>127120</v>
      </c>
      <c r="E7" s="13">
        <v>71400</v>
      </c>
      <c r="F7" s="7">
        <v>9792</v>
      </c>
      <c r="G7" s="7">
        <v>7764</v>
      </c>
      <c r="H7" s="7">
        <v>8688</v>
      </c>
      <c r="I7" s="7">
        <v>6432</v>
      </c>
      <c r="J7" s="7">
        <v>8</v>
      </c>
      <c r="K7" s="7">
        <v>19</v>
      </c>
      <c r="L7" s="7">
        <v>7</v>
      </c>
      <c r="M7" s="7">
        <v>8</v>
      </c>
      <c r="N7" s="9">
        <v>0.69</v>
      </c>
      <c r="O7" s="10">
        <v>0.19008019008019009</v>
      </c>
      <c r="P7" s="10">
        <v>0.12</v>
      </c>
      <c r="Q7" s="10">
        <v>0.28999999999999998</v>
      </c>
      <c r="R7" s="10">
        <v>0.19</v>
      </c>
      <c r="S7" s="10">
        <v>0.18</v>
      </c>
      <c r="T7" s="10">
        <v>0.13</v>
      </c>
      <c r="U7" s="10">
        <v>0.09</v>
      </c>
      <c r="V7" s="10">
        <v>0.17</v>
      </c>
      <c r="W7" s="10">
        <v>0.14000000000000001</v>
      </c>
      <c r="X7" s="10">
        <v>0.08</v>
      </c>
      <c r="Y7" s="10">
        <v>0.23</v>
      </c>
      <c r="Z7" s="10">
        <v>0.19</v>
      </c>
      <c r="AA7" s="10">
        <v>0.19</v>
      </c>
    </row>
    <row r="8" spans="1:27" x14ac:dyDescent="0.25">
      <c r="A8" s="7">
        <v>2025</v>
      </c>
      <c r="B8" s="7">
        <v>6</v>
      </c>
      <c r="C8" s="7" t="s">
        <v>22</v>
      </c>
      <c r="D8" s="8">
        <v>89600</v>
      </c>
      <c r="E8" s="13">
        <v>75320</v>
      </c>
      <c r="F8" s="7">
        <v>9780</v>
      </c>
      <c r="G8" s="7">
        <v>7260</v>
      </c>
      <c r="H8" s="7">
        <v>9408</v>
      </c>
      <c r="I8" s="7">
        <v>5712</v>
      </c>
      <c r="J8" s="7">
        <v>40</v>
      </c>
      <c r="K8" s="7">
        <v>11</v>
      </c>
      <c r="L8" s="7">
        <v>9</v>
      </c>
      <c r="M8" s="7">
        <v>7</v>
      </c>
      <c r="N8" s="9">
        <v>0.95</v>
      </c>
      <c r="O8" s="10">
        <v>0.18988218988218988</v>
      </c>
      <c r="P8" s="10">
        <v>0.25</v>
      </c>
      <c r="Q8" s="10">
        <v>0.09</v>
      </c>
      <c r="R8" s="10">
        <v>0.27</v>
      </c>
      <c r="S8" s="10">
        <v>0.15</v>
      </c>
      <c r="T8" s="10">
        <v>0.11</v>
      </c>
      <c r="U8" s="10">
        <v>0.13</v>
      </c>
      <c r="V8" s="10">
        <v>0.15</v>
      </c>
      <c r="W8" s="10">
        <v>0.08</v>
      </c>
      <c r="X8" s="10">
        <v>0.04</v>
      </c>
      <c r="Y8" s="10">
        <v>0.22</v>
      </c>
      <c r="Z8" s="10">
        <v>0.23</v>
      </c>
      <c r="AA8" s="10">
        <v>0.28000000000000003</v>
      </c>
    </row>
    <row r="9" spans="1:27" x14ac:dyDescent="0.25">
      <c r="A9" s="7">
        <v>2025</v>
      </c>
      <c r="B9" s="7">
        <v>7</v>
      </c>
      <c r="C9" s="7" t="s">
        <v>23</v>
      </c>
      <c r="D9" s="8">
        <v>85680</v>
      </c>
      <c r="E9" s="13">
        <v>112280</v>
      </c>
      <c r="F9" s="7">
        <v>10860</v>
      </c>
      <c r="G9" s="7">
        <v>8592</v>
      </c>
      <c r="H9" s="7">
        <v>9000</v>
      </c>
      <c r="I9" s="7">
        <v>6348</v>
      </c>
      <c r="J9" s="7">
        <v>25</v>
      </c>
      <c r="K9" s="7">
        <v>32</v>
      </c>
      <c r="L9" s="7">
        <v>14</v>
      </c>
      <c r="M9" s="7">
        <v>5</v>
      </c>
      <c r="N9" s="9">
        <v>0.75</v>
      </c>
      <c r="O9" s="10">
        <v>0.16156816156816156</v>
      </c>
      <c r="P9" s="10">
        <v>0.14000000000000001</v>
      </c>
      <c r="Q9" s="10">
        <v>0.23</v>
      </c>
      <c r="R9" s="10">
        <v>0.19</v>
      </c>
      <c r="S9" s="10">
        <v>0.11</v>
      </c>
      <c r="T9" s="10">
        <v>0.17</v>
      </c>
      <c r="U9" s="10">
        <v>0.16</v>
      </c>
      <c r="V9" s="10">
        <v>0.08</v>
      </c>
      <c r="W9" s="10">
        <v>0.1</v>
      </c>
      <c r="X9" s="10">
        <v>0.24</v>
      </c>
      <c r="Y9" s="10">
        <v>0.13</v>
      </c>
      <c r="Z9" s="10">
        <v>0.26</v>
      </c>
      <c r="AA9" s="10">
        <v>0.19</v>
      </c>
    </row>
    <row r="10" spans="1:27" x14ac:dyDescent="0.25">
      <c r="A10" s="7">
        <v>2025</v>
      </c>
      <c r="B10" s="7">
        <v>8</v>
      </c>
      <c r="C10" s="7" t="s">
        <v>24</v>
      </c>
      <c r="D10" s="8">
        <v>117600</v>
      </c>
      <c r="E10" s="13">
        <v>109200</v>
      </c>
      <c r="F10" s="7">
        <v>11964</v>
      </c>
      <c r="G10" s="7">
        <v>10596</v>
      </c>
      <c r="H10" s="7">
        <v>7212</v>
      </c>
      <c r="I10" s="7">
        <v>7776</v>
      </c>
      <c r="J10" s="7">
        <v>57</v>
      </c>
      <c r="K10" s="7">
        <v>24</v>
      </c>
      <c r="L10" s="7">
        <v>16</v>
      </c>
      <c r="M10" s="7">
        <v>4</v>
      </c>
      <c r="N10" s="9">
        <v>0.28999999999999998</v>
      </c>
      <c r="O10" s="10">
        <v>0.1485001485001485</v>
      </c>
      <c r="P10" s="10">
        <v>0.2</v>
      </c>
      <c r="Q10" s="10">
        <v>0.06</v>
      </c>
      <c r="R10" s="10">
        <v>0.23</v>
      </c>
      <c r="S10" s="10">
        <v>0.13</v>
      </c>
      <c r="T10" s="10">
        <v>0.18</v>
      </c>
      <c r="U10" s="10">
        <v>0.2</v>
      </c>
      <c r="V10" s="10">
        <v>0.13</v>
      </c>
      <c r="W10" s="10">
        <v>0.1</v>
      </c>
      <c r="X10" s="10">
        <v>0.08</v>
      </c>
      <c r="Y10" s="10">
        <v>0.27</v>
      </c>
      <c r="Z10" s="10">
        <v>0.14000000000000001</v>
      </c>
      <c r="AA10" s="10">
        <v>0.28000000000000003</v>
      </c>
    </row>
    <row r="11" spans="1:27" x14ac:dyDescent="0.25">
      <c r="A11" s="7">
        <v>2025</v>
      </c>
      <c r="B11" s="7">
        <v>9</v>
      </c>
      <c r="C11" s="7" t="s">
        <v>25</v>
      </c>
      <c r="D11" s="8">
        <v>92400</v>
      </c>
      <c r="E11" s="13">
        <v>72800</v>
      </c>
      <c r="F11" s="7">
        <v>12048</v>
      </c>
      <c r="G11" s="7">
        <v>10392</v>
      </c>
      <c r="H11" s="7">
        <v>6264</v>
      </c>
      <c r="I11" s="7">
        <v>8556</v>
      </c>
      <c r="J11" s="7">
        <v>26</v>
      </c>
      <c r="K11" s="7">
        <v>37</v>
      </c>
      <c r="L11" s="7">
        <v>13</v>
      </c>
      <c r="M11" s="7">
        <v>9</v>
      </c>
      <c r="N11" s="9">
        <v>0.51</v>
      </c>
      <c r="O11" s="10">
        <v>0.17245817245817247</v>
      </c>
      <c r="P11" s="10">
        <v>0.23</v>
      </c>
      <c r="Q11" s="10">
        <v>0.11</v>
      </c>
      <c r="R11" s="10">
        <v>0.26</v>
      </c>
      <c r="S11" s="10">
        <v>0.1</v>
      </c>
      <c r="T11" s="10">
        <v>0.16</v>
      </c>
      <c r="U11" s="10">
        <v>0.14000000000000001</v>
      </c>
      <c r="V11" s="10">
        <v>0.13</v>
      </c>
      <c r="W11" s="10">
        <v>0.24</v>
      </c>
      <c r="X11" s="10">
        <v>0.06</v>
      </c>
      <c r="Y11" s="10">
        <v>0.28000000000000003</v>
      </c>
      <c r="Z11" s="10">
        <v>0.14000000000000001</v>
      </c>
      <c r="AA11" s="10">
        <v>0.15</v>
      </c>
    </row>
    <row r="12" spans="1:27" x14ac:dyDescent="0.25">
      <c r="A12" s="7">
        <v>2025</v>
      </c>
      <c r="B12" s="7">
        <v>10</v>
      </c>
      <c r="C12" s="7" t="s">
        <v>26</v>
      </c>
      <c r="D12" s="8">
        <v>92400</v>
      </c>
      <c r="E12" s="13">
        <v>67200</v>
      </c>
      <c r="F12" s="7">
        <v>10884</v>
      </c>
      <c r="G12" s="7">
        <v>8784</v>
      </c>
      <c r="H12" s="7">
        <v>7320</v>
      </c>
      <c r="I12" s="7">
        <v>8052</v>
      </c>
      <c r="J12" s="7">
        <v>45</v>
      </c>
      <c r="K12" s="7">
        <v>12</v>
      </c>
      <c r="L12" s="7">
        <v>7</v>
      </c>
      <c r="M12" s="7">
        <v>5</v>
      </c>
      <c r="N12" s="9">
        <v>0.47</v>
      </c>
      <c r="O12" s="10">
        <v>0.19404019404019404</v>
      </c>
      <c r="P12" s="10">
        <v>0.1</v>
      </c>
      <c r="Q12" s="10">
        <v>0.33</v>
      </c>
      <c r="R12" s="10">
        <v>0.13</v>
      </c>
      <c r="S12" s="10">
        <v>0.13</v>
      </c>
      <c r="T12" s="10">
        <v>0.23</v>
      </c>
      <c r="U12" s="10">
        <v>0.08</v>
      </c>
      <c r="V12" s="10">
        <v>0.17</v>
      </c>
      <c r="W12" s="10">
        <v>0.13</v>
      </c>
      <c r="X12" s="10">
        <v>0.22</v>
      </c>
      <c r="Y12" s="10">
        <v>0.08</v>
      </c>
      <c r="Z12" s="10">
        <v>0.27</v>
      </c>
      <c r="AA12" s="10">
        <v>0.13</v>
      </c>
    </row>
    <row r="13" spans="1:27" x14ac:dyDescent="0.25">
      <c r="A13" s="7">
        <v>2025</v>
      </c>
      <c r="B13" s="7">
        <v>11</v>
      </c>
      <c r="C13" s="7" t="s">
        <v>27</v>
      </c>
      <c r="D13" s="8">
        <v>109200</v>
      </c>
      <c r="E13" s="13">
        <v>77840</v>
      </c>
      <c r="F13" s="7">
        <v>10032</v>
      </c>
      <c r="G13" s="7">
        <v>8772</v>
      </c>
      <c r="H13" s="7">
        <v>8148</v>
      </c>
      <c r="I13" s="7">
        <v>7008</v>
      </c>
      <c r="J13" s="7">
        <v>46</v>
      </c>
      <c r="K13" s="7">
        <v>25</v>
      </c>
      <c r="L13" s="7">
        <v>6</v>
      </c>
      <c r="M13" s="7">
        <v>5</v>
      </c>
      <c r="N13" s="9">
        <v>0.72</v>
      </c>
      <c r="O13" s="10">
        <v>0.19206019206019206</v>
      </c>
      <c r="P13" s="10">
        <v>0.34</v>
      </c>
      <c r="Q13" s="10">
        <v>0.11</v>
      </c>
      <c r="R13" s="10">
        <v>0.12</v>
      </c>
      <c r="S13" s="10">
        <v>0.25</v>
      </c>
      <c r="T13" s="10">
        <v>0.09</v>
      </c>
      <c r="U13" s="10">
        <v>0.09</v>
      </c>
      <c r="V13" s="10">
        <v>0.28000000000000003</v>
      </c>
      <c r="W13" s="10">
        <v>0.15</v>
      </c>
      <c r="X13" s="10">
        <v>0.03</v>
      </c>
      <c r="Y13" s="10">
        <v>0.08</v>
      </c>
      <c r="Z13" s="10">
        <v>0.21</v>
      </c>
      <c r="AA13" s="10">
        <v>0.25</v>
      </c>
    </row>
    <row r="14" spans="1:27" x14ac:dyDescent="0.25">
      <c r="A14" s="7">
        <v>2025</v>
      </c>
      <c r="B14" s="7">
        <v>12</v>
      </c>
      <c r="C14" s="7" t="s">
        <v>28</v>
      </c>
      <c r="D14" s="8">
        <v>128800</v>
      </c>
      <c r="E14" s="13">
        <v>93800</v>
      </c>
      <c r="F14" s="7">
        <v>10512</v>
      </c>
      <c r="G14" s="7">
        <v>9576</v>
      </c>
      <c r="H14" s="7">
        <v>7788</v>
      </c>
      <c r="I14" s="7">
        <v>5700</v>
      </c>
      <c r="J14" s="7">
        <v>28</v>
      </c>
      <c r="K14" s="7">
        <v>8</v>
      </c>
      <c r="L14" s="7">
        <v>11</v>
      </c>
      <c r="M14" s="7">
        <v>5</v>
      </c>
      <c r="N14" s="9">
        <v>0.83</v>
      </c>
      <c r="O14" s="10">
        <v>0.15840015840015839</v>
      </c>
      <c r="P14" s="10">
        <v>0.25</v>
      </c>
      <c r="Q14" s="10">
        <v>0.13</v>
      </c>
      <c r="R14" s="10">
        <v>0.21</v>
      </c>
      <c r="S14" s="10">
        <v>0.11</v>
      </c>
      <c r="T14" s="10">
        <v>0.21</v>
      </c>
      <c r="U14" s="10">
        <v>0.09</v>
      </c>
      <c r="V14" s="10">
        <v>0.08</v>
      </c>
      <c r="W14" s="10">
        <v>0.12</v>
      </c>
      <c r="X14" s="10">
        <v>0.16</v>
      </c>
      <c r="Y14" s="10">
        <v>0.13</v>
      </c>
      <c r="Z14" s="10">
        <v>0.37</v>
      </c>
      <c r="AA14" s="10">
        <v>0.14000000000000001</v>
      </c>
    </row>
    <row r="15" spans="1:27" x14ac:dyDescent="0.25">
      <c r="A15" s="7">
        <v>2024</v>
      </c>
      <c r="B15" s="7">
        <v>1</v>
      </c>
      <c r="C15" s="7" t="s">
        <v>17</v>
      </c>
      <c r="D15" s="8">
        <v>103600</v>
      </c>
      <c r="E15" s="13">
        <v>95200</v>
      </c>
      <c r="F15" s="7">
        <v>11964</v>
      </c>
      <c r="G15" s="7">
        <v>10596</v>
      </c>
      <c r="H15" s="7">
        <v>7212</v>
      </c>
      <c r="I15" s="7">
        <v>7776</v>
      </c>
      <c r="J15" s="7">
        <v>57</v>
      </c>
      <c r="K15" s="7">
        <v>24</v>
      </c>
      <c r="L15" s="7">
        <v>16</v>
      </c>
      <c r="M15" s="7">
        <v>4</v>
      </c>
      <c r="N15" s="9">
        <v>0.86</v>
      </c>
      <c r="O15" s="10">
        <v>0.2</v>
      </c>
      <c r="P15" s="10">
        <v>0.09</v>
      </c>
      <c r="Q15" s="10">
        <v>0.12</v>
      </c>
      <c r="R15" s="10">
        <v>0.27</v>
      </c>
      <c r="S15" s="10">
        <v>0.15</v>
      </c>
      <c r="T15" s="10">
        <v>0.17</v>
      </c>
      <c r="U15" s="10">
        <v>0.2</v>
      </c>
      <c r="V15" s="10">
        <v>0.05</v>
      </c>
      <c r="W15" s="10">
        <v>0.14000000000000001</v>
      </c>
      <c r="X15" s="10">
        <v>0.2</v>
      </c>
      <c r="Y15" s="10">
        <v>0.12</v>
      </c>
      <c r="Z15" s="10">
        <v>0.21</v>
      </c>
      <c r="AA15" s="10">
        <v>0.28000000000000003</v>
      </c>
    </row>
    <row r="16" spans="1:27" x14ac:dyDescent="0.25">
      <c r="A16" s="7">
        <v>2024</v>
      </c>
      <c r="B16" s="7">
        <v>2</v>
      </c>
      <c r="C16" s="7" t="s">
        <v>18</v>
      </c>
      <c r="D16" s="8">
        <v>73360</v>
      </c>
      <c r="E16" s="13">
        <v>55160</v>
      </c>
      <c r="F16" s="7">
        <v>11880</v>
      </c>
      <c r="G16" s="7">
        <v>9960</v>
      </c>
      <c r="H16" s="7">
        <v>6504</v>
      </c>
      <c r="I16" s="7">
        <v>7488</v>
      </c>
      <c r="J16" s="7">
        <v>19</v>
      </c>
      <c r="K16" s="7">
        <v>18</v>
      </c>
      <c r="L16" s="7">
        <v>17</v>
      </c>
      <c r="M16" s="7">
        <v>7</v>
      </c>
      <c r="N16" s="9">
        <v>0.69</v>
      </c>
      <c r="O16" s="10">
        <v>0.24</v>
      </c>
      <c r="P16" s="10">
        <v>0.12</v>
      </c>
      <c r="Q16" s="10">
        <v>0.28999999999999998</v>
      </c>
      <c r="R16" s="10">
        <v>0.19</v>
      </c>
      <c r="S16" s="10">
        <v>0.18</v>
      </c>
      <c r="T16" s="10">
        <v>0.13</v>
      </c>
      <c r="U16" s="10">
        <v>0.09</v>
      </c>
      <c r="V16" s="10">
        <v>0.17</v>
      </c>
      <c r="W16" s="10">
        <v>0.14000000000000001</v>
      </c>
      <c r="X16" s="10">
        <v>0.08</v>
      </c>
      <c r="Y16" s="10">
        <v>0.23</v>
      </c>
      <c r="Z16" s="10">
        <v>0.19</v>
      </c>
      <c r="AA16" s="10">
        <v>0.19</v>
      </c>
    </row>
    <row r="17" spans="1:27" x14ac:dyDescent="0.25">
      <c r="A17" s="7">
        <v>2024</v>
      </c>
      <c r="B17" s="7">
        <v>3</v>
      </c>
      <c r="C17" s="7" t="s">
        <v>19</v>
      </c>
      <c r="D17" s="8">
        <v>109480</v>
      </c>
      <c r="E17" s="13">
        <v>48440</v>
      </c>
      <c r="F17" s="7">
        <v>12024</v>
      </c>
      <c r="G17" s="7">
        <v>10104</v>
      </c>
      <c r="H17" s="7">
        <v>6096</v>
      </c>
      <c r="I17" s="7">
        <v>8256</v>
      </c>
      <c r="J17" s="7">
        <v>20</v>
      </c>
      <c r="K17" s="7">
        <v>31</v>
      </c>
      <c r="L17" s="7">
        <v>16</v>
      </c>
      <c r="M17" s="7">
        <v>7</v>
      </c>
      <c r="N17" s="9">
        <v>0.83</v>
      </c>
      <c r="O17" s="10">
        <v>0.24</v>
      </c>
      <c r="P17" s="10">
        <v>0.25</v>
      </c>
      <c r="Q17" s="10">
        <v>0.13</v>
      </c>
      <c r="R17" s="10">
        <v>0.21</v>
      </c>
      <c r="S17" s="10">
        <v>0.11</v>
      </c>
      <c r="T17" s="10">
        <v>0.21</v>
      </c>
      <c r="U17" s="10">
        <v>0.09</v>
      </c>
      <c r="V17" s="10">
        <v>0.08</v>
      </c>
      <c r="W17" s="10">
        <v>0.12</v>
      </c>
      <c r="X17" s="10">
        <v>0.16</v>
      </c>
      <c r="Y17" s="10">
        <v>0.13</v>
      </c>
      <c r="Z17" s="10">
        <v>0.37</v>
      </c>
      <c r="AA17" s="10">
        <v>0.14000000000000001</v>
      </c>
    </row>
    <row r="18" spans="1:27" x14ac:dyDescent="0.25">
      <c r="A18" s="7">
        <v>2024</v>
      </c>
      <c r="B18" s="7">
        <v>4</v>
      </c>
      <c r="C18" s="7" t="s">
        <v>20</v>
      </c>
      <c r="D18" s="8">
        <v>114800</v>
      </c>
      <c r="E18" s="13">
        <v>79800</v>
      </c>
      <c r="F18" s="7">
        <v>10512</v>
      </c>
      <c r="G18" s="7">
        <v>9576</v>
      </c>
      <c r="H18" s="7">
        <v>7788</v>
      </c>
      <c r="I18" s="7">
        <v>5700</v>
      </c>
      <c r="J18" s="7">
        <v>28</v>
      </c>
      <c r="K18" s="7">
        <v>8</v>
      </c>
      <c r="L18" s="7">
        <v>11</v>
      </c>
      <c r="M18" s="7">
        <v>5</v>
      </c>
      <c r="N18" s="9">
        <v>0.28999999999999998</v>
      </c>
      <c r="O18" s="10">
        <v>0.22</v>
      </c>
      <c r="P18" s="10">
        <v>0.2</v>
      </c>
      <c r="Q18" s="10">
        <v>0.06</v>
      </c>
      <c r="R18" s="10">
        <v>0.23</v>
      </c>
      <c r="S18" s="10">
        <v>0.13</v>
      </c>
      <c r="T18" s="10">
        <v>0.18</v>
      </c>
      <c r="U18" s="10">
        <v>0.2</v>
      </c>
      <c r="V18" s="10">
        <v>0.13</v>
      </c>
      <c r="W18" s="10">
        <v>0.1</v>
      </c>
      <c r="X18" s="10">
        <v>0.08</v>
      </c>
      <c r="Y18" s="10">
        <v>0.27</v>
      </c>
      <c r="Z18" s="10">
        <v>0.14000000000000001</v>
      </c>
      <c r="AA18" s="10">
        <v>0.28000000000000003</v>
      </c>
    </row>
    <row r="19" spans="1:27" x14ac:dyDescent="0.25">
      <c r="A19" s="7">
        <v>2024</v>
      </c>
      <c r="B19" s="7">
        <v>5</v>
      </c>
      <c r="C19" s="7" t="s">
        <v>21</v>
      </c>
      <c r="D19" s="8">
        <v>75600</v>
      </c>
      <c r="E19" s="13">
        <v>61320</v>
      </c>
      <c r="F19" s="7">
        <v>9780</v>
      </c>
      <c r="G19" s="7">
        <v>7260</v>
      </c>
      <c r="H19" s="7">
        <v>9408</v>
      </c>
      <c r="I19" s="7">
        <v>5712</v>
      </c>
      <c r="J19" s="7">
        <v>40</v>
      </c>
      <c r="K19" s="7">
        <v>11</v>
      </c>
      <c r="L19" s="7">
        <v>9</v>
      </c>
      <c r="M19" s="7">
        <v>7</v>
      </c>
      <c r="N19" s="9">
        <v>0.64</v>
      </c>
      <c r="O19" s="10">
        <v>0.22</v>
      </c>
      <c r="P19" s="10">
        <v>0.05</v>
      </c>
      <c r="Q19" s="10">
        <v>0.23</v>
      </c>
      <c r="R19" s="10">
        <v>0.22</v>
      </c>
      <c r="S19" s="10">
        <v>0.14000000000000001</v>
      </c>
      <c r="T19" s="10">
        <v>0.22</v>
      </c>
      <c r="U19" s="10">
        <v>0.14000000000000001</v>
      </c>
      <c r="V19" s="10">
        <v>0.05</v>
      </c>
      <c r="W19" s="10">
        <v>0.11</v>
      </c>
      <c r="X19" s="10">
        <v>0.24</v>
      </c>
      <c r="Y19" s="10">
        <v>0.22</v>
      </c>
      <c r="Z19" s="10">
        <v>0.25</v>
      </c>
      <c r="AA19" s="10">
        <v>0.13</v>
      </c>
    </row>
    <row r="20" spans="1:27" x14ac:dyDescent="0.25">
      <c r="A20" s="7">
        <v>2024</v>
      </c>
      <c r="B20" s="7">
        <v>6</v>
      </c>
      <c r="C20" s="7" t="s">
        <v>22</v>
      </c>
      <c r="D20" s="8">
        <v>78400</v>
      </c>
      <c r="E20" s="13">
        <v>58800</v>
      </c>
      <c r="F20" s="7">
        <v>12048</v>
      </c>
      <c r="G20" s="7">
        <v>10392</v>
      </c>
      <c r="H20" s="7">
        <v>6264</v>
      </c>
      <c r="I20" s="7">
        <v>8556</v>
      </c>
      <c r="J20" s="7">
        <v>26</v>
      </c>
      <c r="K20" s="7">
        <v>37</v>
      </c>
      <c r="L20" s="7">
        <v>13</v>
      </c>
      <c r="M20" s="7">
        <v>9</v>
      </c>
      <c r="N20" s="9">
        <v>0.47</v>
      </c>
      <c r="O20" s="10">
        <v>0.17</v>
      </c>
      <c r="P20" s="10">
        <v>0.1</v>
      </c>
      <c r="Q20" s="10">
        <v>0.33</v>
      </c>
      <c r="R20" s="10">
        <v>0.13</v>
      </c>
      <c r="S20" s="10">
        <v>0.13</v>
      </c>
      <c r="T20" s="10">
        <v>0.23</v>
      </c>
      <c r="U20" s="10">
        <v>0.08</v>
      </c>
      <c r="V20" s="10">
        <v>0.17</v>
      </c>
      <c r="W20" s="10">
        <v>0.13</v>
      </c>
      <c r="X20" s="10">
        <v>0.22</v>
      </c>
      <c r="Y20" s="10">
        <v>0.08</v>
      </c>
      <c r="Z20" s="10">
        <v>0.27</v>
      </c>
      <c r="AA20" s="10">
        <v>0.13</v>
      </c>
    </row>
    <row r="21" spans="1:27" x14ac:dyDescent="0.25">
      <c r="A21" s="7">
        <v>2024</v>
      </c>
      <c r="B21" s="7">
        <v>7</v>
      </c>
      <c r="C21" s="7" t="s">
        <v>23</v>
      </c>
      <c r="D21" s="8">
        <v>103600</v>
      </c>
      <c r="E21" s="13">
        <v>95200</v>
      </c>
      <c r="F21" s="7">
        <v>11964</v>
      </c>
      <c r="G21" s="7">
        <v>10596</v>
      </c>
      <c r="H21" s="7">
        <v>7212</v>
      </c>
      <c r="I21" s="7">
        <v>7776</v>
      </c>
      <c r="J21" s="7">
        <v>57</v>
      </c>
      <c r="K21" s="7">
        <v>24</v>
      </c>
      <c r="L21" s="7">
        <v>16</v>
      </c>
      <c r="M21" s="7">
        <v>4</v>
      </c>
      <c r="N21" s="9">
        <v>0.51</v>
      </c>
      <c r="O21" s="10">
        <v>0.17</v>
      </c>
      <c r="P21" s="10">
        <v>0.23</v>
      </c>
      <c r="Q21" s="10">
        <v>0.11</v>
      </c>
      <c r="R21" s="10">
        <v>0.26</v>
      </c>
      <c r="S21" s="10">
        <v>0.1</v>
      </c>
      <c r="T21" s="10">
        <v>0.16</v>
      </c>
      <c r="U21" s="10">
        <v>0.14000000000000001</v>
      </c>
      <c r="V21" s="10">
        <v>0.13</v>
      </c>
      <c r="W21" s="10">
        <v>0.24</v>
      </c>
      <c r="X21" s="10">
        <v>0.06</v>
      </c>
      <c r="Y21" s="10">
        <v>0.28000000000000003</v>
      </c>
      <c r="Z21" s="10">
        <v>0.14000000000000001</v>
      </c>
      <c r="AA21" s="10">
        <v>0.15</v>
      </c>
    </row>
    <row r="22" spans="1:27" x14ac:dyDescent="0.25">
      <c r="A22" s="7">
        <v>2024</v>
      </c>
      <c r="B22" s="7">
        <v>8</v>
      </c>
      <c r="C22" s="7" t="s">
        <v>24</v>
      </c>
      <c r="D22" s="8">
        <v>113120</v>
      </c>
      <c r="E22" s="13">
        <v>57400</v>
      </c>
      <c r="F22" s="7">
        <v>9792</v>
      </c>
      <c r="G22" s="7">
        <v>7764</v>
      </c>
      <c r="H22" s="7">
        <v>8688</v>
      </c>
      <c r="I22" s="7">
        <v>6432</v>
      </c>
      <c r="J22" s="7">
        <v>8</v>
      </c>
      <c r="K22" s="7">
        <v>19</v>
      </c>
      <c r="L22" s="7">
        <v>7</v>
      </c>
      <c r="M22" s="7">
        <v>8</v>
      </c>
      <c r="N22" s="9">
        <v>0.75</v>
      </c>
      <c r="O22" s="10">
        <v>0.2</v>
      </c>
      <c r="P22" s="10">
        <v>0.14000000000000001</v>
      </c>
      <c r="Q22" s="10">
        <v>0.23</v>
      </c>
      <c r="R22" s="10">
        <v>0.19</v>
      </c>
      <c r="S22" s="10">
        <v>0.11</v>
      </c>
      <c r="T22" s="10">
        <v>0.17</v>
      </c>
      <c r="U22" s="10">
        <v>0.16</v>
      </c>
      <c r="V22" s="10">
        <v>0.08</v>
      </c>
      <c r="W22" s="10">
        <v>0.1</v>
      </c>
      <c r="X22" s="10">
        <v>0.24</v>
      </c>
      <c r="Y22" s="10">
        <v>0.13</v>
      </c>
      <c r="Z22" s="10">
        <v>0.26</v>
      </c>
      <c r="AA22" s="10">
        <v>0.19</v>
      </c>
    </row>
    <row r="23" spans="1:27" x14ac:dyDescent="0.25">
      <c r="A23" s="7">
        <v>2024</v>
      </c>
      <c r="B23" s="7">
        <v>9</v>
      </c>
      <c r="C23" s="7" t="s">
        <v>25</v>
      </c>
      <c r="D23" s="8">
        <v>103600</v>
      </c>
      <c r="E23" s="13">
        <v>95200</v>
      </c>
      <c r="F23" s="7">
        <v>11964</v>
      </c>
      <c r="G23" s="7">
        <v>10596</v>
      </c>
      <c r="H23" s="7">
        <v>7212</v>
      </c>
      <c r="I23" s="7">
        <v>7776</v>
      </c>
      <c r="J23" s="7">
        <v>57</v>
      </c>
      <c r="K23" s="7">
        <v>24</v>
      </c>
      <c r="L23" s="7">
        <v>16</v>
      </c>
      <c r="M23" s="7">
        <v>4</v>
      </c>
      <c r="N23" s="9">
        <v>0.56000000000000005</v>
      </c>
      <c r="O23" s="10">
        <v>0.24</v>
      </c>
      <c r="P23" s="10">
        <v>0.03</v>
      </c>
      <c r="Q23" s="10">
        <v>0.23</v>
      </c>
      <c r="R23" s="10">
        <v>0.26</v>
      </c>
      <c r="S23" s="10">
        <v>0.1</v>
      </c>
      <c r="T23" s="10">
        <v>0.19</v>
      </c>
      <c r="U23" s="10">
        <v>0.19</v>
      </c>
      <c r="V23" s="10">
        <v>0.15</v>
      </c>
      <c r="W23" s="10">
        <v>0.13</v>
      </c>
      <c r="X23" s="10">
        <v>0.17</v>
      </c>
      <c r="Y23" s="10">
        <v>0.11</v>
      </c>
      <c r="Z23" s="10">
        <v>0.28999999999999998</v>
      </c>
      <c r="AA23" s="10">
        <v>0.15</v>
      </c>
    </row>
    <row r="24" spans="1:27" x14ac:dyDescent="0.25">
      <c r="A24" s="7">
        <v>2024</v>
      </c>
      <c r="B24" s="7">
        <v>10</v>
      </c>
      <c r="C24" s="7" t="s">
        <v>26</v>
      </c>
      <c r="D24" s="8">
        <v>73360</v>
      </c>
      <c r="E24" s="13">
        <v>55160</v>
      </c>
      <c r="F24" s="7">
        <v>11880</v>
      </c>
      <c r="G24" s="7">
        <v>9960</v>
      </c>
      <c r="H24" s="7">
        <v>6504</v>
      </c>
      <c r="I24" s="7">
        <v>7488</v>
      </c>
      <c r="J24" s="7">
        <v>19</v>
      </c>
      <c r="K24" s="7">
        <v>18</v>
      </c>
      <c r="L24" s="7">
        <v>17</v>
      </c>
      <c r="M24" s="7">
        <v>7</v>
      </c>
      <c r="N24" s="9">
        <v>0.39</v>
      </c>
      <c r="O24" s="10">
        <v>0.23</v>
      </c>
      <c r="P24" s="10">
        <v>0.28999999999999998</v>
      </c>
      <c r="Q24" s="10">
        <v>0.17</v>
      </c>
      <c r="R24" s="10">
        <v>0.09</v>
      </c>
      <c r="S24" s="10">
        <v>0.21</v>
      </c>
      <c r="T24" s="10">
        <v>0.14000000000000001</v>
      </c>
      <c r="U24" s="10">
        <v>0.1</v>
      </c>
      <c r="V24" s="10">
        <v>0.1</v>
      </c>
      <c r="W24" s="10">
        <v>0.13</v>
      </c>
      <c r="X24" s="10">
        <v>0.17</v>
      </c>
      <c r="Y24" s="10">
        <v>0.14000000000000001</v>
      </c>
      <c r="Z24" s="10">
        <v>0.34</v>
      </c>
      <c r="AA24" s="10">
        <v>0.12</v>
      </c>
    </row>
    <row r="25" spans="1:27" x14ac:dyDescent="0.25">
      <c r="A25" s="7">
        <v>2024</v>
      </c>
      <c r="B25" s="7">
        <v>11</v>
      </c>
      <c r="C25" s="7" t="s">
        <v>27</v>
      </c>
      <c r="D25" s="8">
        <v>95200</v>
      </c>
      <c r="E25" s="13">
        <v>63840</v>
      </c>
      <c r="F25" s="7">
        <v>10032</v>
      </c>
      <c r="G25" s="7">
        <v>8772</v>
      </c>
      <c r="H25" s="7">
        <v>8148</v>
      </c>
      <c r="I25" s="7">
        <v>7008</v>
      </c>
      <c r="J25" s="7">
        <v>46</v>
      </c>
      <c r="K25" s="7">
        <v>25</v>
      </c>
      <c r="L25" s="7">
        <v>6</v>
      </c>
      <c r="M25" s="7">
        <v>5</v>
      </c>
      <c r="N25" s="9">
        <v>0.72</v>
      </c>
      <c r="O25" s="10">
        <v>0.21</v>
      </c>
      <c r="P25" s="10">
        <v>0.34</v>
      </c>
      <c r="Q25" s="10">
        <v>0.11</v>
      </c>
      <c r="R25" s="10">
        <v>0.12</v>
      </c>
      <c r="S25" s="10">
        <v>0.25</v>
      </c>
      <c r="T25" s="10">
        <v>0.09</v>
      </c>
      <c r="U25" s="10">
        <v>0.09</v>
      </c>
      <c r="V25" s="10">
        <v>0.28000000000000003</v>
      </c>
      <c r="W25" s="10">
        <v>0.15</v>
      </c>
      <c r="X25" s="10">
        <v>0.03</v>
      </c>
      <c r="Y25" s="10">
        <v>0.08</v>
      </c>
      <c r="Z25" s="10">
        <v>0.21</v>
      </c>
      <c r="AA25" s="10">
        <v>0.25</v>
      </c>
    </row>
    <row r="26" spans="1:27" x14ac:dyDescent="0.25">
      <c r="A26" s="7">
        <v>2024</v>
      </c>
      <c r="B26" s="7">
        <v>12</v>
      </c>
      <c r="C26" s="7" t="s">
        <v>28</v>
      </c>
      <c r="D26" s="8">
        <v>58520</v>
      </c>
      <c r="E26" s="13">
        <v>77000</v>
      </c>
      <c r="F26" s="7">
        <v>11100</v>
      </c>
      <c r="G26" s="7">
        <v>9276</v>
      </c>
      <c r="H26" s="7">
        <v>7908</v>
      </c>
      <c r="I26" s="7">
        <v>5640</v>
      </c>
      <c r="J26" s="7">
        <v>37</v>
      </c>
      <c r="K26" s="7">
        <v>35</v>
      </c>
      <c r="L26" s="7">
        <v>12</v>
      </c>
      <c r="M26" s="7">
        <v>7</v>
      </c>
      <c r="N26" s="9">
        <v>0.95</v>
      </c>
      <c r="O26" s="10">
        <v>0.24</v>
      </c>
      <c r="P26" s="10">
        <v>0.25</v>
      </c>
      <c r="Q26" s="10">
        <v>0.09</v>
      </c>
      <c r="R26" s="10">
        <v>0.27</v>
      </c>
      <c r="S26" s="10">
        <v>0.15</v>
      </c>
      <c r="T26" s="10">
        <v>0.11</v>
      </c>
      <c r="U26" s="10">
        <v>0.13</v>
      </c>
      <c r="V26" s="10">
        <v>0.15</v>
      </c>
      <c r="W26" s="10">
        <v>0.08</v>
      </c>
      <c r="X26" s="10">
        <v>0.04</v>
      </c>
      <c r="Y26" s="10">
        <v>0.22</v>
      </c>
      <c r="Z26" s="10">
        <v>0.23</v>
      </c>
      <c r="AA26" s="10">
        <v>0.28000000000000003</v>
      </c>
    </row>
    <row r="27" spans="1:27" x14ac:dyDescent="0.25">
      <c r="A27" s="7">
        <v>2023</v>
      </c>
      <c r="B27" s="7">
        <v>1</v>
      </c>
      <c r="C27" s="7" t="s">
        <v>17</v>
      </c>
      <c r="D27" s="8">
        <v>44520</v>
      </c>
      <c r="E27" s="13">
        <v>63000</v>
      </c>
      <c r="F27" s="7">
        <v>11100</v>
      </c>
      <c r="G27" s="7">
        <v>9276</v>
      </c>
      <c r="H27" s="7">
        <v>7908</v>
      </c>
      <c r="I27" s="7">
        <v>5640</v>
      </c>
      <c r="J27" s="7">
        <v>37</v>
      </c>
      <c r="K27" s="7">
        <v>35</v>
      </c>
      <c r="L27" s="7">
        <v>12</v>
      </c>
      <c r="M27" s="7">
        <v>7</v>
      </c>
      <c r="N27" s="9">
        <v>0.47</v>
      </c>
      <c r="O27" s="10">
        <v>0.2</v>
      </c>
      <c r="P27" s="10">
        <v>0.1</v>
      </c>
      <c r="Q27" s="10">
        <v>0.33</v>
      </c>
      <c r="R27" s="10">
        <v>0.13</v>
      </c>
      <c r="S27" s="10">
        <v>0.13</v>
      </c>
      <c r="T27" s="10">
        <v>0.23</v>
      </c>
      <c r="U27" s="10">
        <v>0.08</v>
      </c>
      <c r="V27" s="10">
        <v>0.17</v>
      </c>
      <c r="W27" s="10">
        <v>0.13</v>
      </c>
      <c r="X27" s="10">
        <v>0.22</v>
      </c>
      <c r="Y27" s="10">
        <v>0.08</v>
      </c>
      <c r="Z27" s="10">
        <v>0.27</v>
      </c>
      <c r="AA27" s="10">
        <v>0.13</v>
      </c>
    </row>
    <row r="28" spans="1:27" x14ac:dyDescent="0.25">
      <c r="A28" s="7">
        <v>2023</v>
      </c>
      <c r="B28" s="7">
        <v>2</v>
      </c>
      <c r="C28" s="7" t="s">
        <v>18</v>
      </c>
      <c r="D28" s="8">
        <v>100800</v>
      </c>
      <c r="E28" s="13">
        <v>65800</v>
      </c>
      <c r="F28" s="7">
        <v>10512</v>
      </c>
      <c r="G28" s="7">
        <v>9576</v>
      </c>
      <c r="H28" s="7">
        <v>7788</v>
      </c>
      <c r="I28" s="7">
        <v>5700</v>
      </c>
      <c r="J28" s="7">
        <v>28</v>
      </c>
      <c r="K28" s="7">
        <v>8</v>
      </c>
      <c r="L28" s="7">
        <v>11</v>
      </c>
      <c r="M28" s="7">
        <v>5</v>
      </c>
      <c r="N28" s="9">
        <v>0.95</v>
      </c>
      <c r="O28" s="10">
        <v>0.19</v>
      </c>
      <c r="P28" s="10">
        <v>0.25</v>
      </c>
      <c r="Q28" s="10">
        <v>0.09</v>
      </c>
      <c r="R28" s="10">
        <v>0.27</v>
      </c>
      <c r="S28" s="10">
        <v>0.15</v>
      </c>
      <c r="T28" s="10">
        <v>0.11</v>
      </c>
      <c r="U28" s="10">
        <v>0.13</v>
      </c>
      <c r="V28" s="10">
        <v>0.15</v>
      </c>
      <c r="W28" s="10">
        <v>0.08</v>
      </c>
      <c r="X28" s="10">
        <v>0.04</v>
      </c>
      <c r="Y28" s="10">
        <v>0.22</v>
      </c>
      <c r="Z28" s="10">
        <v>0.23</v>
      </c>
      <c r="AA28" s="10">
        <v>0.28000000000000003</v>
      </c>
    </row>
    <row r="29" spans="1:27" x14ac:dyDescent="0.25">
      <c r="A29" s="7">
        <v>2023</v>
      </c>
      <c r="B29" s="7">
        <v>3</v>
      </c>
      <c r="C29" s="7" t="s">
        <v>19</v>
      </c>
      <c r="D29" s="8">
        <v>64400</v>
      </c>
      <c r="E29" s="13">
        <v>39200</v>
      </c>
      <c r="F29" s="7">
        <v>10884</v>
      </c>
      <c r="G29" s="7">
        <v>8784</v>
      </c>
      <c r="H29" s="7">
        <v>7320</v>
      </c>
      <c r="I29" s="7">
        <v>8052</v>
      </c>
      <c r="J29" s="7">
        <v>45</v>
      </c>
      <c r="K29" s="7">
        <v>12</v>
      </c>
      <c r="L29" s="7">
        <v>7</v>
      </c>
      <c r="M29" s="7">
        <v>5</v>
      </c>
      <c r="N29" s="9">
        <v>0.86</v>
      </c>
      <c r="O29" s="10">
        <v>0.14000000000000001</v>
      </c>
      <c r="P29" s="10">
        <v>0.09</v>
      </c>
      <c r="Q29" s="10">
        <v>0.12</v>
      </c>
      <c r="R29" s="10">
        <v>0.27</v>
      </c>
      <c r="S29" s="10">
        <v>0.15</v>
      </c>
      <c r="T29" s="10">
        <v>0.17</v>
      </c>
      <c r="U29" s="10">
        <v>0.2</v>
      </c>
      <c r="V29" s="10">
        <v>0.05</v>
      </c>
      <c r="W29" s="10">
        <v>0.14000000000000001</v>
      </c>
      <c r="X29" s="10">
        <v>0.2</v>
      </c>
      <c r="Y29" s="10">
        <v>0.12</v>
      </c>
      <c r="Z29" s="10">
        <v>0.21</v>
      </c>
      <c r="AA29" s="10">
        <v>0.28000000000000003</v>
      </c>
    </row>
    <row r="30" spans="1:27" x14ac:dyDescent="0.25">
      <c r="A30" s="7">
        <v>2023</v>
      </c>
      <c r="B30" s="7">
        <v>4</v>
      </c>
      <c r="C30" s="7" t="s">
        <v>20</v>
      </c>
      <c r="D30" s="8">
        <v>81200</v>
      </c>
      <c r="E30" s="13">
        <v>49840</v>
      </c>
      <c r="F30" s="7">
        <v>10032</v>
      </c>
      <c r="G30" s="7">
        <v>8772</v>
      </c>
      <c r="H30" s="7">
        <v>8148</v>
      </c>
      <c r="I30" s="7">
        <v>7008</v>
      </c>
      <c r="J30" s="7">
        <v>46</v>
      </c>
      <c r="K30" s="7">
        <v>25</v>
      </c>
      <c r="L30" s="7">
        <v>6</v>
      </c>
      <c r="M30" s="7">
        <v>5</v>
      </c>
      <c r="N30" s="9">
        <v>0.39</v>
      </c>
      <c r="O30" s="10">
        <v>0.13</v>
      </c>
      <c r="P30" s="10">
        <v>0.28999999999999998</v>
      </c>
      <c r="Q30" s="10">
        <v>0.17</v>
      </c>
      <c r="R30" s="10">
        <v>0.09</v>
      </c>
      <c r="S30" s="10">
        <v>0.21</v>
      </c>
      <c r="T30" s="10">
        <v>0.14000000000000001</v>
      </c>
      <c r="U30" s="10">
        <v>0.1</v>
      </c>
      <c r="V30" s="10">
        <v>0.1</v>
      </c>
      <c r="W30" s="10">
        <v>0.13</v>
      </c>
      <c r="X30" s="10">
        <v>0.17</v>
      </c>
      <c r="Y30" s="10">
        <v>0.14000000000000001</v>
      </c>
      <c r="Z30" s="10">
        <v>0.34</v>
      </c>
      <c r="AA30" s="10">
        <v>0.12</v>
      </c>
    </row>
    <row r="31" spans="1:27" x14ac:dyDescent="0.25">
      <c r="A31" s="7">
        <v>2023</v>
      </c>
      <c r="B31" s="7">
        <v>5</v>
      </c>
      <c r="C31" s="7" t="s">
        <v>21</v>
      </c>
      <c r="D31" s="8">
        <v>108640</v>
      </c>
      <c r="E31" s="13">
        <v>57680</v>
      </c>
      <c r="F31" s="7">
        <v>10956</v>
      </c>
      <c r="G31" s="7">
        <v>9084</v>
      </c>
      <c r="H31" s="7">
        <v>7152</v>
      </c>
      <c r="I31" s="7">
        <v>7608</v>
      </c>
      <c r="J31" s="7">
        <v>39</v>
      </c>
      <c r="K31" s="7">
        <v>6</v>
      </c>
      <c r="L31" s="7">
        <v>10</v>
      </c>
      <c r="M31" s="7">
        <v>3</v>
      </c>
      <c r="N31" s="9">
        <v>0.51</v>
      </c>
      <c r="O31" s="10">
        <v>0.19</v>
      </c>
      <c r="P31" s="10">
        <v>0.23</v>
      </c>
      <c r="Q31" s="10">
        <v>0.11</v>
      </c>
      <c r="R31" s="10">
        <v>0.26</v>
      </c>
      <c r="S31" s="10">
        <v>0.1</v>
      </c>
      <c r="T31" s="10">
        <v>0.16</v>
      </c>
      <c r="U31" s="10">
        <v>0.14000000000000001</v>
      </c>
      <c r="V31" s="10">
        <v>0.13</v>
      </c>
      <c r="W31" s="10">
        <v>0.24</v>
      </c>
      <c r="X31" s="10">
        <v>0.06</v>
      </c>
      <c r="Y31" s="10">
        <v>0.28000000000000003</v>
      </c>
      <c r="Z31" s="10">
        <v>0.14000000000000001</v>
      </c>
      <c r="AA31" s="10">
        <v>0.15</v>
      </c>
    </row>
    <row r="32" spans="1:27" x14ac:dyDescent="0.25">
      <c r="A32" s="7">
        <v>2023</v>
      </c>
      <c r="B32" s="7">
        <v>6</v>
      </c>
      <c r="C32" s="7" t="s">
        <v>22</v>
      </c>
      <c r="D32" s="8">
        <v>57680</v>
      </c>
      <c r="E32" s="13">
        <v>84280</v>
      </c>
      <c r="F32" s="7">
        <v>10860</v>
      </c>
      <c r="G32" s="7">
        <v>8592</v>
      </c>
      <c r="H32" s="7">
        <v>9000</v>
      </c>
      <c r="I32" s="7">
        <v>6348</v>
      </c>
      <c r="J32" s="7">
        <v>25</v>
      </c>
      <c r="K32" s="7">
        <v>32</v>
      </c>
      <c r="L32" s="7">
        <v>14</v>
      </c>
      <c r="M32" s="7">
        <v>5</v>
      </c>
      <c r="N32" s="9">
        <v>0.75</v>
      </c>
      <c r="O32" s="10">
        <v>0.24</v>
      </c>
      <c r="P32" s="10">
        <v>0.14000000000000001</v>
      </c>
      <c r="Q32" s="10">
        <v>0.23</v>
      </c>
      <c r="R32" s="10">
        <v>0.19</v>
      </c>
      <c r="S32" s="10">
        <v>0.11</v>
      </c>
      <c r="T32" s="10">
        <v>0.17</v>
      </c>
      <c r="U32" s="10">
        <v>0.16</v>
      </c>
      <c r="V32" s="10">
        <v>0.08</v>
      </c>
      <c r="W32" s="10">
        <v>0.1</v>
      </c>
      <c r="X32" s="10">
        <v>0.24</v>
      </c>
      <c r="Y32" s="10">
        <v>0.13</v>
      </c>
      <c r="Z32" s="10">
        <v>0.26</v>
      </c>
      <c r="AA32" s="10">
        <v>0.19</v>
      </c>
    </row>
    <row r="33" spans="1:27" x14ac:dyDescent="0.25">
      <c r="A33" s="7">
        <v>2023</v>
      </c>
      <c r="B33" s="7">
        <v>7</v>
      </c>
      <c r="C33" s="7" t="s">
        <v>23</v>
      </c>
      <c r="D33" s="8">
        <v>64400</v>
      </c>
      <c r="E33" s="13">
        <v>39200</v>
      </c>
      <c r="F33" s="7">
        <v>10884</v>
      </c>
      <c r="G33" s="7">
        <v>8784</v>
      </c>
      <c r="H33" s="7">
        <v>7320</v>
      </c>
      <c r="I33" s="7">
        <v>8052</v>
      </c>
      <c r="J33" s="7">
        <v>45</v>
      </c>
      <c r="K33" s="7">
        <v>12</v>
      </c>
      <c r="L33" s="7">
        <v>7</v>
      </c>
      <c r="M33" s="7">
        <v>5</v>
      </c>
      <c r="N33" s="9">
        <v>0.28999999999999998</v>
      </c>
      <c r="O33" s="10">
        <v>0.21</v>
      </c>
      <c r="P33" s="10">
        <v>0.2</v>
      </c>
      <c r="Q33" s="10">
        <v>0.06</v>
      </c>
      <c r="R33" s="10">
        <v>0.23</v>
      </c>
      <c r="S33" s="10">
        <v>0.13</v>
      </c>
      <c r="T33" s="10">
        <v>0.18</v>
      </c>
      <c r="U33" s="10">
        <v>0.2</v>
      </c>
      <c r="V33" s="10">
        <v>0.13</v>
      </c>
      <c r="W33" s="10">
        <v>0.1</v>
      </c>
      <c r="X33" s="10">
        <v>0.08</v>
      </c>
      <c r="Y33" s="10">
        <v>0.27</v>
      </c>
      <c r="Z33" s="10">
        <v>0.14000000000000001</v>
      </c>
      <c r="AA33" s="10">
        <v>0.28000000000000003</v>
      </c>
    </row>
    <row r="34" spans="1:27" x14ac:dyDescent="0.25">
      <c r="A34" s="7">
        <v>2023</v>
      </c>
      <c r="B34" s="7">
        <v>8</v>
      </c>
      <c r="C34" s="7" t="s">
        <v>24</v>
      </c>
      <c r="D34" s="8">
        <v>57680</v>
      </c>
      <c r="E34" s="13">
        <v>84280</v>
      </c>
      <c r="F34" s="7">
        <v>10860</v>
      </c>
      <c r="G34" s="7">
        <v>8592</v>
      </c>
      <c r="H34" s="7">
        <v>9000</v>
      </c>
      <c r="I34" s="7">
        <v>6348</v>
      </c>
      <c r="J34" s="7">
        <v>25</v>
      </c>
      <c r="K34" s="7">
        <v>32</v>
      </c>
      <c r="L34" s="7">
        <v>14</v>
      </c>
      <c r="M34" s="7">
        <v>5</v>
      </c>
      <c r="N34" s="9">
        <v>0.69</v>
      </c>
      <c r="O34" s="10">
        <v>0.25</v>
      </c>
      <c r="P34" s="10">
        <v>0.12</v>
      </c>
      <c r="Q34" s="10">
        <v>0.28999999999999998</v>
      </c>
      <c r="R34" s="10">
        <v>0.19</v>
      </c>
      <c r="S34" s="10">
        <v>0.18</v>
      </c>
      <c r="T34" s="10">
        <v>0.13</v>
      </c>
      <c r="U34" s="10">
        <v>0.09</v>
      </c>
      <c r="V34" s="10">
        <v>0.17</v>
      </c>
      <c r="W34" s="10">
        <v>0.14000000000000001</v>
      </c>
      <c r="X34" s="10">
        <v>0.08</v>
      </c>
      <c r="Y34" s="10">
        <v>0.23</v>
      </c>
      <c r="Z34" s="10">
        <v>0.19</v>
      </c>
      <c r="AA34" s="10">
        <v>0.19</v>
      </c>
    </row>
    <row r="35" spans="1:27" x14ac:dyDescent="0.25">
      <c r="A35" s="7">
        <v>2023</v>
      </c>
      <c r="B35" s="7">
        <v>9</v>
      </c>
      <c r="C35" s="7" t="s">
        <v>25</v>
      </c>
      <c r="D35" s="8">
        <v>61600</v>
      </c>
      <c r="E35" s="13">
        <v>47320</v>
      </c>
      <c r="F35" s="7">
        <v>9780</v>
      </c>
      <c r="G35" s="7">
        <v>7260</v>
      </c>
      <c r="H35" s="7">
        <v>9408</v>
      </c>
      <c r="I35" s="7">
        <v>5712</v>
      </c>
      <c r="J35" s="7">
        <v>40</v>
      </c>
      <c r="K35" s="7">
        <v>11</v>
      </c>
      <c r="L35" s="7">
        <v>9</v>
      </c>
      <c r="M35" s="7">
        <v>7</v>
      </c>
      <c r="N35" s="9">
        <v>0.83</v>
      </c>
      <c r="O35" s="10">
        <v>0.22</v>
      </c>
      <c r="P35" s="10">
        <v>0.25</v>
      </c>
      <c r="Q35" s="10">
        <v>0.13</v>
      </c>
      <c r="R35" s="10">
        <v>0.21</v>
      </c>
      <c r="S35" s="10">
        <v>0.11</v>
      </c>
      <c r="T35" s="10">
        <v>0.21</v>
      </c>
      <c r="U35" s="10">
        <v>0.09</v>
      </c>
      <c r="V35" s="10">
        <v>0.08</v>
      </c>
      <c r="W35" s="10">
        <v>0.12</v>
      </c>
      <c r="X35" s="10">
        <v>0.16</v>
      </c>
      <c r="Y35" s="10">
        <v>0.13</v>
      </c>
      <c r="Z35" s="10">
        <v>0.37</v>
      </c>
      <c r="AA35" s="10">
        <v>0.14000000000000001</v>
      </c>
    </row>
    <row r="36" spans="1:27" x14ac:dyDescent="0.25">
      <c r="A36" s="7">
        <v>2023</v>
      </c>
      <c r="B36" s="7">
        <v>10</v>
      </c>
      <c r="C36" s="7" t="s">
        <v>26</v>
      </c>
      <c r="D36" s="8">
        <v>64400</v>
      </c>
      <c r="E36" s="13">
        <v>44800</v>
      </c>
      <c r="F36" s="7">
        <v>12048</v>
      </c>
      <c r="G36" s="7">
        <v>10392</v>
      </c>
      <c r="H36" s="7">
        <v>6264</v>
      </c>
      <c r="I36" s="7">
        <v>8556</v>
      </c>
      <c r="J36" s="7">
        <v>26</v>
      </c>
      <c r="K36" s="7">
        <v>37</v>
      </c>
      <c r="L36" s="7">
        <v>13</v>
      </c>
      <c r="M36" s="7">
        <v>9</v>
      </c>
      <c r="N36" s="9">
        <v>0.56000000000000005</v>
      </c>
      <c r="O36" s="10">
        <v>0.14000000000000001</v>
      </c>
      <c r="P36" s="10">
        <v>0.03</v>
      </c>
      <c r="Q36" s="10">
        <v>0.23</v>
      </c>
      <c r="R36" s="10">
        <v>0.26</v>
      </c>
      <c r="S36" s="10">
        <v>0.1</v>
      </c>
      <c r="T36" s="10">
        <v>0.19</v>
      </c>
      <c r="U36" s="10">
        <v>0.19</v>
      </c>
      <c r="V36" s="10">
        <v>0.15</v>
      </c>
      <c r="W36" s="10">
        <v>0.13</v>
      </c>
      <c r="X36" s="10">
        <v>0.17</v>
      </c>
      <c r="Y36" s="10">
        <v>0.11</v>
      </c>
      <c r="Z36" s="10">
        <v>0.28999999999999998</v>
      </c>
      <c r="AA36" s="10">
        <v>0.15</v>
      </c>
    </row>
    <row r="37" spans="1:27" x14ac:dyDescent="0.25">
      <c r="A37" s="7">
        <v>2023</v>
      </c>
      <c r="B37" s="7">
        <v>11</v>
      </c>
      <c r="C37" s="7" t="s">
        <v>27</v>
      </c>
      <c r="D37" s="8">
        <v>99120</v>
      </c>
      <c r="E37" s="13">
        <v>43400</v>
      </c>
      <c r="F37" s="7">
        <v>9792</v>
      </c>
      <c r="G37" s="7">
        <v>7764</v>
      </c>
      <c r="H37" s="7">
        <v>8688</v>
      </c>
      <c r="I37" s="7">
        <v>6432</v>
      </c>
      <c r="J37" s="7">
        <v>8</v>
      </c>
      <c r="K37" s="7">
        <v>19</v>
      </c>
      <c r="L37" s="7">
        <v>7</v>
      </c>
      <c r="M37" s="7">
        <v>8</v>
      </c>
      <c r="N37" s="9">
        <v>0.64</v>
      </c>
      <c r="O37" s="10">
        <v>0.2</v>
      </c>
      <c r="P37" s="10">
        <v>0.05</v>
      </c>
      <c r="Q37" s="10">
        <v>0.23</v>
      </c>
      <c r="R37" s="10">
        <v>0.22</v>
      </c>
      <c r="S37" s="10">
        <v>0.14000000000000001</v>
      </c>
      <c r="T37" s="10">
        <v>0.22</v>
      </c>
      <c r="U37" s="10">
        <v>0.14000000000000001</v>
      </c>
      <c r="V37" s="10">
        <v>0.05</v>
      </c>
      <c r="W37" s="10">
        <v>0.11</v>
      </c>
      <c r="X37" s="10">
        <v>0.24</v>
      </c>
      <c r="Y37" s="10">
        <v>0.22</v>
      </c>
      <c r="Z37" s="10">
        <v>0.25</v>
      </c>
      <c r="AA37" s="10">
        <v>0.13</v>
      </c>
    </row>
    <row r="38" spans="1:27" x14ac:dyDescent="0.25">
      <c r="A38" s="7">
        <v>2023</v>
      </c>
      <c r="B38" s="7">
        <v>12</v>
      </c>
      <c r="C38" s="7" t="s">
        <v>28</v>
      </c>
      <c r="D38" s="8">
        <v>100800</v>
      </c>
      <c r="E38" s="13">
        <v>65800</v>
      </c>
      <c r="F38" s="7">
        <v>10512</v>
      </c>
      <c r="G38" s="7">
        <v>9576</v>
      </c>
      <c r="H38" s="7">
        <v>7788</v>
      </c>
      <c r="I38" s="7">
        <v>5700</v>
      </c>
      <c r="J38" s="7">
        <v>28</v>
      </c>
      <c r="K38" s="7">
        <v>8</v>
      </c>
      <c r="L38" s="7">
        <v>11</v>
      </c>
      <c r="M38" s="7">
        <v>5</v>
      </c>
      <c r="N38" s="9">
        <v>0.72</v>
      </c>
      <c r="O38" s="10">
        <v>0.23</v>
      </c>
      <c r="P38" s="10">
        <v>0.34</v>
      </c>
      <c r="Q38" s="10">
        <v>0.11</v>
      </c>
      <c r="R38" s="10">
        <v>0.12</v>
      </c>
      <c r="S38" s="10">
        <v>0.25</v>
      </c>
      <c r="T38" s="10">
        <v>0.09</v>
      </c>
      <c r="U38" s="10">
        <v>0.09</v>
      </c>
      <c r="V38" s="10">
        <v>0.28000000000000003</v>
      </c>
      <c r="W38" s="10">
        <v>0.15</v>
      </c>
      <c r="X38" s="10">
        <v>0.03</v>
      </c>
      <c r="Y38" s="10">
        <v>0.08</v>
      </c>
      <c r="Z38" s="10">
        <v>0.21</v>
      </c>
      <c r="AA38" s="10">
        <v>0.25</v>
      </c>
    </row>
    <row r="39" spans="1:27" x14ac:dyDescent="0.25">
      <c r="A39" s="7">
        <v>2022</v>
      </c>
      <c r="B39" s="7">
        <v>1</v>
      </c>
      <c r="C39" s="7" t="s">
        <v>17</v>
      </c>
      <c r="D39" s="8">
        <v>94920</v>
      </c>
      <c r="E39" s="13">
        <v>69160</v>
      </c>
      <c r="F39" s="7">
        <v>11389</v>
      </c>
      <c r="G39" s="7">
        <v>9083</v>
      </c>
      <c r="H39" s="7">
        <v>7939</v>
      </c>
      <c r="I39" s="7">
        <v>5800</v>
      </c>
      <c r="J39" s="7">
        <v>29</v>
      </c>
      <c r="K39" s="7">
        <v>8</v>
      </c>
      <c r="L39" s="7">
        <v>10</v>
      </c>
      <c r="M39" s="7">
        <v>4</v>
      </c>
      <c r="N39" s="9">
        <v>0.64</v>
      </c>
      <c r="O39" s="10">
        <v>0.15246015246015246</v>
      </c>
      <c r="P39" s="10">
        <v>0.19266666666666701</v>
      </c>
      <c r="Q39" s="10">
        <v>0.16909523809523799</v>
      </c>
      <c r="R39" s="10">
        <v>0.19709523809523799</v>
      </c>
      <c r="S39" s="10">
        <v>0.15028571428571399</v>
      </c>
      <c r="T39" s="10">
        <v>0.16200000000000001</v>
      </c>
      <c r="U39" s="10">
        <v>0.128857142857143</v>
      </c>
      <c r="V39" s="10">
        <v>0.14276190476190501</v>
      </c>
      <c r="W39" s="10">
        <v>0.131904761904762</v>
      </c>
      <c r="X39" s="10">
        <v>0.129142857142857</v>
      </c>
      <c r="Y39" s="10">
        <v>0.16257142857142901</v>
      </c>
      <c r="Z39" s="10">
        <v>0.24419047619047601</v>
      </c>
      <c r="AA39" s="10">
        <v>0.189428571428571</v>
      </c>
    </row>
    <row r="40" spans="1:27" x14ac:dyDescent="0.25">
      <c r="A40" s="7">
        <v>2022</v>
      </c>
      <c r="B40" s="7">
        <v>2</v>
      </c>
      <c r="C40" s="7" t="s">
        <v>18</v>
      </c>
      <c r="D40" s="8">
        <v>96880</v>
      </c>
      <c r="E40" s="13">
        <v>66360</v>
      </c>
      <c r="F40" s="7">
        <v>9618</v>
      </c>
      <c r="G40" s="7">
        <v>10097</v>
      </c>
      <c r="H40" s="7">
        <v>7544</v>
      </c>
      <c r="I40" s="7">
        <v>6120</v>
      </c>
      <c r="J40" s="7">
        <v>29</v>
      </c>
      <c r="K40" s="7">
        <v>7</v>
      </c>
      <c r="L40" s="7">
        <v>11</v>
      </c>
      <c r="M40" s="7">
        <v>5</v>
      </c>
      <c r="N40" s="9">
        <v>0.86</v>
      </c>
      <c r="O40" s="10">
        <v>0.13523413523413524</v>
      </c>
      <c r="P40" s="10">
        <v>0.19366666666666699</v>
      </c>
      <c r="Q40" s="10">
        <v>0.168776061776062</v>
      </c>
      <c r="R40" s="10">
        <v>0.19675804375804401</v>
      </c>
      <c r="S40" s="10">
        <v>0.15048133848133799</v>
      </c>
      <c r="T40" s="10">
        <v>0.161747747747748</v>
      </c>
      <c r="U40" s="10">
        <v>0.12857014157014199</v>
      </c>
      <c r="V40" s="10">
        <v>0.14354182754182801</v>
      </c>
      <c r="W40" s="10">
        <v>0.13196267696267699</v>
      </c>
      <c r="X40" s="10">
        <v>0.12851093951094</v>
      </c>
      <c r="Y40" s="10">
        <v>0.162305019305019</v>
      </c>
      <c r="Z40" s="10">
        <v>0.244326898326898</v>
      </c>
      <c r="AA40" s="10">
        <v>0.18935263835263799</v>
      </c>
    </row>
    <row r="41" spans="1:27" x14ac:dyDescent="0.25">
      <c r="A41" s="7">
        <v>2022</v>
      </c>
      <c r="B41" s="7">
        <v>3</v>
      </c>
      <c r="C41" s="7" t="s">
        <v>19</v>
      </c>
      <c r="D41" s="8">
        <v>103880</v>
      </c>
      <c r="E41" s="13">
        <v>63000</v>
      </c>
      <c r="F41" s="7">
        <v>10213</v>
      </c>
      <c r="G41" s="7">
        <v>10198</v>
      </c>
      <c r="H41" s="7">
        <v>7110</v>
      </c>
      <c r="I41" s="7">
        <v>6106</v>
      </c>
      <c r="J41" s="7">
        <v>26</v>
      </c>
      <c r="K41" s="7">
        <v>7</v>
      </c>
      <c r="L41" s="7">
        <v>10</v>
      </c>
      <c r="M41" s="7">
        <v>5</v>
      </c>
      <c r="N41" s="9">
        <v>0.39</v>
      </c>
      <c r="O41" s="10">
        <v>0.1391941391941392</v>
      </c>
      <c r="P41" s="10">
        <v>0.19466666666666699</v>
      </c>
      <c r="Q41" s="10">
        <v>0.168456885456886</v>
      </c>
      <c r="R41" s="10">
        <v>0.196420849420849</v>
      </c>
      <c r="S41" s="10">
        <v>0.15067696267696301</v>
      </c>
      <c r="T41" s="10">
        <v>0.161495495495495</v>
      </c>
      <c r="U41" s="10">
        <v>0.12828314028314</v>
      </c>
      <c r="V41" s="10">
        <v>0.14432175032174999</v>
      </c>
      <c r="W41" s="10">
        <v>0.13202059202059199</v>
      </c>
      <c r="X41" s="10">
        <v>0.127879021879022</v>
      </c>
      <c r="Y41" s="10">
        <v>0.16203861003861</v>
      </c>
      <c r="Z41" s="10">
        <v>0.244463320463321</v>
      </c>
      <c r="AA41" s="10">
        <v>0.18927670527670501</v>
      </c>
    </row>
    <row r="42" spans="1:27" x14ac:dyDescent="0.25">
      <c r="A42" s="7">
        <v>2022</v>
      </c>
      <c r="B42" s="7">
        <v>4</v>
      </c>
      <c r="C42" s="7" t="s">
        <v>20</v>
      </c>
      <c r="D42" s="8">
        <v>92400</v>
      </c>
      <c r="E42" s="13">
        <v>64400</v>
      </c>
      <c r="F42" s="7">
        <v>10407</v>
      </c>
      <c r="G42" s="7">
        <v>9990</v>
      </c>
      <c r="H42" s="7">
        <v>7543</v>
      </c>
      <c r="I42" s="7">
        <v>6078</v>
      </c>
      <c r="J42" s="7">
        <v>29</v>
      </c>
      <c r="K42" s="7">
        <v>7</v>
      </c>
      <c r="L42" s="7">
        <v>11</v>
      </c>
      <c r="M42" s="7">
        <v>5</v>
      </c>
      <c r="N42" s="9">
        <v>0.56000000000000005</v>
      </c>
      <c r="O42" s="10">
        <v>0.16612216612216613</v>
      </c>
      <c r="P42" s="10">
        <v>0.19566666666666699</v>
      </c>
      <c r="Q42" s="10">
        <v>0.16813770913770901</v>
      </c>
      <c r="R42" s="10">
        <v>0.196083655083655</v>
      </c>
      <c r="S42" s="10">
        <v>0.15087258687258701</v>
      </c>
      <c r="T42" s="10">
        <v>0.16124324324324299</v>
      </c>
      <c r="U42" s="10">
        <v>0.12799613899613899</v>
      </c>
      <c r="V42" s="10">
        <v>0.14510167310167299</v>
      </c>
      <c r="W42" s="10">
        <v>0.13207850707850699</v>
      </c>
      <c r="X42" s="10">
        <v>0.127247104247104</v>
      </c>
      <c r="Y42" s="10">
        <v>0.161772200772201</v>
      </c>
      <c r="Z42" s="10">
        <v>0.24459974259974299</v>
      </c>
      <c r="AA42" s="10">
        <v>0.189200772200772</v>
      </c>
    </row>
    <row r="43" spans="1:27" x14ac:dyDescent="0.25">
      <c r="A43" s="7">
        <v>2022</v>
      </c>
      <c r="B43" s="7">
        <v>5</v>
      </c>
      <c r="C43" s="7" t="s">
        <v>21</v>
      </c>
      <c r="D43" s="8">
        <v>106400</v>
      </c>
      <c r="E43" s="13">
        <v>69720</v>
      </c>
      <c r="F43" s="7">
        <v>11207</v>
      </c>
      <c r="G43" s="7">
        <v>9647</v>
      </c>
      <c r="H43" s="7">
        <v>7571</v>
      </c>
      <c r="I43" s="7">
        <v>5409</v>
      </c>
      <c r="J43" s="7">
        <v>28</v>
      </c>
      <c r="K43" s="7">
        <v>7</v>
      </c>
      <c r="L43" s="7">
        <v>11</v>
      </c>
      <c r="M43" s="7">
        <v>4</v>
      </c>
      <c r="N43" s="9">
        <v>0.69</v>
      </c>
      <c r="O43" s="10">
        <v>0.19008019008019009</v>
      </c>
      <c r="P43" s="10">
        <v>0.19666666666666699</v>
      </c>
      <c r="Q43" s="10">
        <v>0.16781853281853301</v>
      </c>
      <c r="R43" s="10">
        <v>0.19574646074646099</v>
      </c>
      <c r="S43" s="10">
        <v>0.151068211068211</v>
      </c>
      <c r="T43" s="10">
        <v>0.16099099099099101</v>
      </c>
      <c r="U43" s="10">
        <v>0.127709137709138</v>
      </c>
      <c r="V43" s="10">
        <v>0.14588159588159599</v>
      </c>
      <c r="W43" s="10">
        <v>0.13213642213642199</v>
      </c>
      <c r="X43" s="10">
        <v>0.126615186615187</v>
      </c>
      <c r="Y43" s="10">
        <v>0.161505791505791</v>
      </c>
      <c r="Z43" s="10">
        <v>0.244736164736165</v>
      </c>
      <c r="AA43" s="10">
        <v>0.18912483912483899</v>
      </c>
    </row>
    <row r="44" spans="1:27" x14ac:dyDescent="0.25">
      <c r="A44" s="7">
        <v>2022</v>
      </c>
      <c r="B44" s="7">
        <v>6</v>
      </c>
      <c r="C44" s="7" t="s">
        <v>22</v>
      </c>
      <c r="D44" s="8">
        <v>97440</v>
      </c>
      <c r="E44" s="13">
        <v>65240</v>
      </c>
      <c r="F44" s="7">
        <v>10455</v>
      </c>
      <c r="G44" s="7">
        <v>9580</v>
      </c>
      <c r="H44" s="7">
        <v>7553</v>
      </c>
      <c r="I44" s="7">
        <v>5951</v>
      </c>
      <c r="J44" s="7">
        <v>27</v>
      </c>
      <c r="K44" s="7">
        <v>8</v>
      </c>
      <c r="L44" s="7">
        <v>10</v>
      </c>
      <c r="M44" s="7">
        <v>5</v>
      </c>
      <c r="N44" s="9">
        <v>0.95</v>
      </c>
      <c r="O44" s="10">
        <v>0.18988218988218988</v>
      </c>
      <c r="P44" s="10">
        <v>0.19766666666666699</v>
      </c>
      <c r="Q44" s="10">
        <v>0.16749935649935699</v>
      </c>
      <c r="R44" s="10">
        <v>0.19540926640926601</v>
      </c>
      <c r="S44" s="10">
        <v>0.15126383526383499</v>
      </c>
      <c r="T44" s="10">
        <v>0.16073873873873901</v>
      </c>
      <c r="U44" s="10">
        <v>0.12742213642213601</v>
      </c>
      <c r="V44" s="10">
        <v>0.146661518661519</v>
      </c>
      <c r="W44" s="10">
        <v>0.13219433719433701</v>
      </c>
      <c r="X44" s="10">
        <v>0.125983268983269</v>
      </c>
      <c r="Y44" s="10">
        <v>0.161239382239382</v>
      </c>
      <c r="Z44" s="10">
        <v>0.24487258687258701</v>
      </c>
      <c r="AA44" s="10">
        <v>0.18904890604890601</v>
      </c>
    </row>
    <row r="45" spans="1:27" x14ac:dyDescent="0.25">
      <c r="A45" s="7">
        <v>2022</v>
      </c>
      <c r="B45" s="7">
        <v>7</v>
      </c>
      <c r="C45" s="7" t="s">
        <v>23</v>
      </c>
      <c r="D45" s="8">
        <v>94920</v>
      </c>
      <c r="E45" s="13">
        <v>70000</v>
      </c>
      <c r="F45" s="7">
        <v>10534</v>
      </c>
      <c r="G45" s="7">
        <v>9810</v>
      </c>
      <c r="H45" s="7">
        <v>8254</v>
      </c>
      <c r="I45" s="7">
        <v>5795</v>
      </c>
      <c r="J45" s="7">
        <v>28</v>
      </c>
      <c r="K45" s="7">
        <v>8</v>
      </c>
      <c r="L45" s="7">
        <v>10</v>
      </c>
      <c r="M45" s="7">
        <v>5</v>
      </c>
      <c r="N45" s="9">
        <v>0.75</v>
      </c>
      <c r="O45" s="10">
        <v>0.16156816156816156</v>
      </c>
      <c r="P45" s="10">
        <v>0.19866666666666699</v>
      </c>
      <c r="Q45" s="10">
        <v>0.16718018018017999</v>
      </c>
      <c r="R45" s="10">
        <v>0.195072072072072</v>
      </c>
      <c r="S45" s="10">
        <v>0.15145945945945899</v>
      </c>
      <c r="T45" s="10">
        <v>0.160486486486486</v>
      </c>
      <c r="U45" s="10">
        <v>0.127135135135135</v>
      </c>
      <c r="V45" s="10">
        <v>0.147441441441441</v>
      </c>
      <c r="W45" s="10">
        <v>0.13225225225225201</v>
      </c>
      <c r="X45" s="10">
        <v>0.125351351351351</v>
      </c>
      <c r="Y45" s="10">
        <v>0.160972972972973</v>
      </c>
      <c r="Z45" s="10">
        <v>0.24500900900900899</v>
      </c>
      <c r="AA45" s="10">
        <v>0.188972972972973</v>
      </c>
    </row>
    <row r="46" spans="1:27" x14ac:dyDescent="0.25">
      <c r="A46" s="7">
        <v>2022</v>
      </c>
      <c r="B46" s="7">
        <v>8</v>
      </c>
      <c r="C46" s="7" t="s">
        <v>24</v>
      </c>
      <c r="D46" s="8">
        <v>100800</v>
      </c>
      <c r="E46" s="13">
        <v>65520</v>
      </c>
      <c r="F46" s="7">
        <v>9937</v>
      </c>
      <c r="G46" s="7">
        <v>9439</v>
      </c>
      <c r="H46" s="7">
        <v>7759</v>
      </c>
      <c r="I46" s="7">
        <v>5182</v>
      </c>
      <c r="J46" s="7">
        <v>27</v>
      </c>
      <c r="K46" s="7">
        <v>7</v>
      </c>
      <c r="L46" s="7">
        <v>10</v>
      </c>
      <c r="M46" s="7">
        <v>4</v>
      </c>
      <c r="N46" s="9">
        <v>0.28999999999999998</v>
      </c>
      <c r="O46" s="10">
        <v>0.1485001485001485</v>
      </c>
      <c r="P46" s="10">
        <v>0.19966666666666699</v>
      </c>
      <c r="Q46" s="10">
        <v>0.166861003861004</v>
      </c>
      <c r="R46" s="10">
        <v>0.19473487773487799</v>
      </c>
      <c r="S46" s="10">
        <v>0.15165508365508401</v>
      </c>
      <c r="T46" s="10">
        <v>0.160234234234234</v>
      </c>
      <c r="U46" s="10">
        <v>0.12684813384813401</v>
      </c>
      <c r="V46" s="10">
        <v>0.148221364221364</v>
      </c>
      <c r="W46" s="10">
        <v>0.13231016731016701</v>
      </c>
      <c r="X46" s="10">
        <v>0.124719433719434</v>
      </c>
      <c r="Y46" s="10">
        <v>0.160706563706564</v>
      </c>
      <c r="Z46" s="10">
        <v>0.245145431145431</v>
      </c>
      <c r="AA46" s="10">
        <v>0.18889703989703999</v>
      </c>
    </row>
    <row r="47" spans="1:27" x14ac:dyDescent="0.25">
      <c r="A47" s="7">
        <v>2022</v>
      </c>
      <c r="B47" s="7">
        <v>9</v>
      </c>
      <c r="C47" s="7" t="s">
        <v>25</v>
      </c>
      <c r="D47" s="8">
        <v>110040</v>
      </c>
      <c r="E47" s="13">
        <v>69720</v>
      </c>
      <c r="F47" s="7">
        <v>10571</v>
      </c>
      <c r="G47" s="7">
        <v>8754</v>
      </c>
      <c r="H47" s="7">
        <v>7464</v>
      </c>
      <c r="I47" s="7">
        <v>5802</v>
      </c>
      <c r="J47" s="7">
        <v>26</v>
      </c>
      <c r="K47" s="7">
        <v>7</v>
      </c>
      <c r="L47" s="7">
        <v>10</v>
      </c>
      <c r="M47" s="7">
        <v>5</v>
      </c>
      <c r="N47" s="9">
        <v>0.51</v>
      </c>
      <c r="O47" s="10">
        <v>0.17245817245817247</v>
      </c>
      <c r="P47" s="10">
        <v>0.20066666666666699</v>
      </c>
      <c r="Q47" s="10">
        <v>0.166541827541828</v>
      </c>
      <c r="R47" s="10">
        <v>0.19439768339768301</v>
      </c>
      <c r="S47" s="10">
        <v>0.15185070785070801</v>
      </c>
      <c r="T47" s="10">
        <v>0.15998198198198199</v>
      </c>
      <c r="U47" s="10">
        <v>0.12656113256113299</v>
      </c>
      <c r="V47" s="10">
        <v>0.14900128700128701</v>
      </c>
      <c r="W47" s="10">
        <v>0.13236808236808201</v>
      </c>
      <c r="X47" s="10">
        <v>0.124087516087516</v>
      </c>
      <c r="Y47" s="10">
        <v>0.160440154440154</v>
      </c>
      <c r="Z47" s="10">
        <v>0.24528185328185301</v>
      </c>
      <c r="AA47" s="10">
        <v>0.188821106821107</v>
      </c>
    </row>
    <row r="48" spans="1:27" x14ac:dyDescent="0.25">
      <c r="A48" s="7">
        <v>2022</v>
      </c>
      <c r="B48" s="7">
        <v>10</v>
      </c>
      <c r="C48" s="7" t="s">
        <v>26</v>
      </c>
      <c r="D48" s="8">
        <v>95760</v>
      </c>
      <c r="E48" s="13">
        <v>64680</v>
      </c>
      <c r="F48" s="7">
        <v>10773</v>
      </c>
      <c r="G48" s="7">
        <v>10408</v>
      </c>
      <c r="H48" s="7">
        <v>8106</v>
      </c>
      <c r="I48" s="7">
        <v>5943</v>
      </c>
      <c r="J48" s="7">
        <v>28</v>
      </c>
      <c r="K48" s="7">
        <v>7</v>
      </c>
      <c r="L48" s="7">
        <v>10</v>
      </c>
      <c r="M48" s="7">
        <v>5</v>
      </c>
      <c r="N48" s="9">
        <v>0.47</v>
      </c>
      <c r="O48" s="10">
        <v>0.19404019404019404</v>
      </c>
      <c r="P48" s="10">
        <v>0.20166666666666699</v>
      </c>
      <c r="Q48" s="10">
        <v>0.16622265122265101</v>
      </c>
      <c r="R48" s="10">
        <v>0.19406048906048901</v>
      </c>
      <c r="S48" s="10">
        <v>0.152046332046332</v>
      </c>
      <c r="T48" s="10">
        <v>0.15972972972973001</v>
      </c>
      <c r="U48" s="10">
        <v>0.12627413127413101</v>
      </c>
      <c r="V48" s="10">
        <v>0.14978120978121001</v>
      </c>
      <c r="W48" s="10">
        <v>0.13242599742599701</v>
      </c>
      <c r="X48" s="10">
        <v>0.123455598455599</v>
      </c>
      <c r="Y48" s="10">
        <v>0.160173745173745</v>
      </c>
      <c r="Z48" s="10">
        <v>0.24541827541827499</v>
      </c>
      <c r="AA48" s="10">
        <v>0.18874517374517399</v>
      </c>
    </row>
    <row r="49" spans="1:27" x14ac:dyDescent="0.25">
      <c r="A49" s="7">
        <v>2022</v>
      </c>
      <c r="B49" s="7">
        <v>11</v>
      </c>
      <c r="C49" s="7" t="s">
        <v>27</v>
      </c>
      <c r="D49" s="8">
        <v>98280</v>
      </c>
      <c r="E49" s="13">
        <v>64960</v>
      </c>
      <c r="F49" s="7">
        <v>9878</v>
      </c>
      <c r="G49" s="7">
        <v>10150</v>
      </c>
      <c r="H49" s="7">
        <v>7746</v>
      </c>
      <c r="I49" s="7">
        <v>6236</v>
      </c>
      <c r="J49" s="7">
        <v>30</v>
      </c>
      <c r="K49" s="7">
        <v>7</v>
      </c>
      <c r="L49" s="7">
        <v>9</v>
      </c>
      <c r="M49" s="7">
        <v>5</v>
      </c>
      <c r="N49" s="9">
        <v>0.72</v>
      </c>
      <c r="O49" s="10">
        <v>0.19206019206019206</v>
      </c>
      <c r="P49" s="10">
        <v>0.20266666666666699</v>
      </c>
      <c r="Q49" s="10">
        <v>0.16590347490347501</v>
      </c>
      <c r="R49" s="10">
        <v>0.193723294723295</v>
      </c>
      <c r="S49" s="10">
        <v>0.15224195624195599</v>
      </c>
      <c r="T49" s="10">
        <v>0.15947747747747701</v>
      </c>
      <c r="U49" s="10">
        <v>0.12598712998712999</v>
      </c>
      <c r="V49" s="10">
        <v>0.15056113256113299</v>
      </c>
      <c r="W49" s="10">
        <v>0.132483912483912</v>
      </c>
      <c r="X49" s="10">
        <v>0.122823680823681</v>
      </c>
      <c r="Y49" s="10">
        <v>0.159907335907336</v>
      </c>
      <c r="Z49" s="10">
        <v>0.245554697554698</v>
      </c>
      <c r="AA49" s="10">
        <v>0.18866924066924101</v>
      </c>
    </row>
    <row r="50" spans="1:27" x14ac:dyDescent="0.25">
      <c r="A50" s="7">
        <v>2022</v>
      </c>
      <c r="B50" s="7">
        <v>12</v>
      </c>
      <c r="C50" s="7" t="s">
        <v>28</v>
      </c>
      <c r="D50" s="8">
        <v>96320</v>
      </c>
      <c r="E50" s="13">
        <v>70000</v>
      </c>
      <c r="F50" s="7">
        <v>11211</v>
      </c>
      <c r="G50" s="7">
        <v>9201</v>
      </c>
      <c r="H50" s="7">
        <v>7190</v>
      </c>
      <c r="I50" s="7">
        <v>5208</v>
      </c>
      <c r="J50" s="7">
        <v>29</v>
      </c>
      <c r="K50" s="7">
        <v>8</v>
      </c>
      <c r="L50" s="7">
        <v>10</v>
      </c>
      <c r="M50" s="7">
        <v>4</v>
      </c>
      <c r="N50" s="9">
        <v>0.83</v>
      </c>
      <c r="O50" s="10">
        <v>0.15840015840015839</v>
      </c>
      <c r="P50" s="10">
        <v>0.203666666666667</v>
      </c>
      <c r="Q50" s="10">
        <v>0.16558429858429899</v>
      </c>
      <c r="R50" s="10">
        <v>0.19338610038609999</v>
      </c>
      <c r="S50" s="10">
        <v>0.15243758043757999</v>
      </c>
      <c r="T50" s="10">
        <v>0.159225225225225</v>
      </c>
      <c r="U50" s="10">
        <v>0.125700128700129</v>
      </c>
      <c r="V50" s="10">
        <v>0.15134105534105499</v>
      </c>
      <c r="W50" s="10">
        <v>0.132541827541828</v>
      </c>
      <c r="X50" s="10">
        <v>0.122191763191763</v>
      </c>
      <c r="Y50" s="10">
        <v>0.15964092664092699</v>
      </c>
      <c r="Z50" s="10">
        <v>0.24569111969112001</v>
      </c>
      <c r="AA50" s="10">
        <v>0.188593307593308</v>
      </c>
    </row>
    <row r="51" spans="1:27" x14ac:dyDescent="0.25">
      <c r="A51" s="7">
        <v>2021</v>
      </c>
      <c r="B51" s="7">
        <v>1</v>
      </c>
      <c r="C51" s="7" t="s">
        <v>17</v>
      </c>
      <c r="D51" s="8">
        <v>92400</v>
      </c>
      <c r="E51" s="13">
        <v>60480</v>
      </c>
      <c r="F51" s="7">
        <v>11228</v>
      </c>
      <c r="G51" s="7">
        <v>9472</v>
      </c>
      <c r="H51" s="7">
        <v>7448</v>
      </c>
      <c r="I51" s="7">
        <v>6084</v>
      </c>
      <c r="J51" s="7">
        <v>28</v>
      </c>
      <c r="K51" s="7">
        <v>8</v>
      </c>
      <c r="L51" s="7">
        <v>10</v>
      </c>
      <c r="M51" s="7">
        <v>4</v>
      </c>
      <c r="N51" s="9">
        <v>0.86</v>
      </c>
      <c r="O51" s="10">
        <v>0.2</v>
      </c>
      <c r="P51" s="10">
        <v>0.204666666666667</v>
      </c>
      <c r="Q51" s="10">
        <v>0.16526512226512199</v>
      </c>
      <c r="R51" s="10">
        <v>0.19304890604890601</v>
      </c>
      <c r="S51" s="10">
        <v>0.15263320463320501</v>
      </c>
      <c r="T51" s="10">
        <v>0.158972972972973</v>
      </c>
      <c r="U51" s="10">
        <v>0.12541312741312699</v>
      </c>
      <c r="V51" s="10">
        <v>0.152120978120978</v>
      </c>
      <c r="W51" s="10">
        <v>0.132599742599743</v>
      </c>
      <c r="X51" s="10">
        <v>0.121559845559846</v>
      </c>
      <c r="Y51" s="10">
        <v>0.15937451737451699</v>
      </c>
      <c r="Z51" s="10">
        <v>0.24582754182754199</v>
      </c>
      <c r="AA51" s="10">
        <v>0.18851737451737499</v>
      </c>
    </row>
    <row r="52" spans="1:27" x14ac:dyDescent="0.25">
      <c r="A52" s="7">
        <v>2021</v>
      </c>
      <c r="B52" s="7">
        <v>2</v>
      </c>
      <c r="C52" s="7" t="s">
        <v>18</v>
      </c>
      <c r="D52" s="8">
        <v>93240</v>
      </c>
      <c r="E52" s="13">
        <v>69160</v>
      </c>
      <c r="F52" s="7">
        <v>11558</v>
      </c>
      <c r="G52" s="7">
        <v>8665</v>
      </c>
      <c r="H52" s="7">
        <v>8466</v>
      </c>
      <c r="I52" s="7">
        <v>5430</v>
      </c>
      <c r="J52" s="7">
        <v>27</v>
      </c>
      <c r="K52" s="7">
        <v>8</v>
      </c>
      <c r="L52" s="7">
        <v>10</v>
      </c>
      <c r="M52" s="7">
        <v>4</v>
      </c>
      <c r="N52" s="9">
        <v>0.69</v>
      </c>
      <c r="O52" s="10">
        <v>0.24</v>
      </c>
      <c r="P52" s="10">
        <v>0.205666666666667</v>
      </c>
      <c r="Q52" s="10">
        <v>0.164945945945946</v>
      </c>
      <c r="R52" s="10">
        <v>0.192711711711712</v>
      </c>
      <c r="S52" s="10">
        <v>0.15282882882882901</v>
      </c>
      <c r="T52" s="10">
        <v>0.15872072072072099</v>
      </c>
      <c r="U52" s="10">
        <v>0.125126126126126</v>
      </c>
      <c r="V52" s="10">
        <v>0.152900900900901</v>
      </c>
      <c r="W52" s="10">
        <v>0.132657657657658</v>
      </c>
      <c r="X52" s="10">
        <v>0.120927927927928</v>
      </c>
      <c r="Y52" s="10">
        <v>0.15910810810810799</v>
      </c>
      <c r="Z52" s="10">
        <v>0.245963963963964</v>
      </c>
      <c r="AA52" s="10">
        <v>0.18844144144144101</v>
      </c>
    </row>
    <row r="53" spans="1:27" x14ac:dyDescent="0.25">
      <c r="A53" s="7">
        <v>2021</v>
      </c>
      <c r="B53" s="7">
        <v>3</v>
      </c>
      <c r="C53" s="7" t="s">
        <v>19</v>
      </c>
      <c r="D53" s="8">
        <v>110040</v>
      </c>
      <c r="E53" s="13">
        <v>69440</v>
      </c>
      <c r="F53" s="7">
        <v>11443</v>
      </c>
      <c r="G53" s="7">
        <v>10492</v>
      </c>
      <c r="H53" s="7">
        <v>8262</v>
      </c>
      <c r="I53" s="7">
        <v>5267</v>
      </c>
      <c r="J53" s="7">
        <v>26</v>
      </c>
      <c r="K53" s="7">
        <v>8</v>
      </c>
      <c r="L53" s="7">
        <v>11</v>
      </c>
      <c r="M53" s="7">
        <v>5</v>
      </c>
      <c r="N53" s="9">
        <v>0.83</v>
      </c>
      <c r="O53" s="10">
        <v>0.24</v>
      </c>
      <c r="P53" s="10">
        <v>0.206666666666667</v>
      </c>
      <c r="Q53" s="10">
        <v>0.16462676962677</v>
      </c>
      <c r="R53" s="10">
        <v>0.192374517374517</v>
      </c>
      <c r="S53" s="10">
        <v>0.153024453024453</v>
      </c>
      <c r="T53" s="10">
        <v>0.15846846846846799</v>
      </c>
      <c r="U53" s="10">
        <v>0.124839124839125</v>
      </c>
      <c r="V53" s="10">
        <v>0.153680823680824</v>
      </c>
      <c r="W53" s="10">
        <v>0.13271557271557299</v>
      </c>
      <c r="X53" s="10">
        <v>0.12029601029601</v>
      </c>
      <c r="Y53" s="10">
        <v>0.15884169884169899</v>
      </c>
      <c r="Z53" s="10">
        <v>0.24610038610038601</v>
      </c>
      <c r="AA53" s="10">
        <v>0.188365508365508</v>
      </c>
    </row>
    <row r="54" spans="1:27" x14ac:dyDescent="0.25">
      <c r="A54" s="7">
        <v>2021</v>
      </c>
      <c r="B54" s="7">
        <v>4</v>
      </c>
      <c r="C54" s="7" t="s">
        <v>20</v>
      </c>
      <c r="D54" s="8">
        <v>107800</v>
      </c>
      <c r="E54" s="13">
        <v>71120</v>
      </c>
      <c r="F54" s="7">
        <v>10565</v>
      </c>
      <c r="G54" s="7">
        <v>10309</v>
      </c>
      <c r="H54" s="7">
        <v>8159</v>
      </c>
      <c r="I54" s="7">
        <v>5299</v>
      </c>
      <c r="J54" s="7">
        <v>26</v>
      </c>
      <c r="K54" s="7">
        <v>7</v>
      </c>
      <c r="L54" s="7">
        <v>11</v>
      </c>
      <c r="M54" s="7">
        <v>4</v>
      </c>
      <c r="N54" s="9">
        <v>0.28999999999999998</v>
      </c>
      <c r="O54" s="10">
        <v>0.22</v>
      </c>
      <c r="P54" s="10">
        <v>0.207666666666667</v>
      </c>
      <c r="Q54" s="10">
        <v>0.16430759330759301</v>
      </c>
      <c r="R54" s="10">
        <v>0.19203732303732299</v>
      </c>
      <c r="S54" s="10">
        <v>0.15322007722007699</v>
      </c>
      <c r="T54" s="10">
        <v>0.15821621621621601</v>
      </c>
      <c r="U54" s="10">
        <v>0.124552123552124</v>
      </c>
      <c r="V54" s="10">
        <v>0.15446074646074601</v>
      </c>
      <c r="W54" s="10">
        <v>0.13277348777348799</v>
      </c>
      <c r="X54" s="10">
        <v>0.119664092664093</v>
      </c>
      <c r="Y54" s="10">
        <v>0.15857528957528999</v>
      </c>
      <c r="Z54" s="10">
        <v>0.24623680823680799</v>
      </c>
      <c r="AA54" s="10">
        <v>0.18828957528957499</v>
      </c>
    </row>
    <row r="55" spans="1:27" x14ac:dyDescent="0.25">
      <c r="A55" s="7">
        <v>2021</v>
      </c>
      <c r="B55" s="7">
        <v>5</v>
      </c>
      <c r="C55" s="7" t="s">
        <v>21</v>
      </c>
      <c r="D55" s="8">
        <v>110600</v>
      </c>
      <c r="E55" s="13">
        <v>72240</v>
      </c>
      <c r="F55" s="7">
        <v>11213</v>
      </c>
      <c r="G55" s="7">
        <v>8900</v>
      </c>
      <c r="H55" s="7">
        <v>7315</v>
      </c>
      <c r="I55" s="7">
        <v>6010</v>
      </c>
      <c r="J55" s="7">
        <v>29</v>
      </c>
      <c r="K55" s="7">
        <v>8</v>
      </c>
      <c r="L55" s="7">
        <v>11</v>
      </c>
      <c r="M55" s="7">
        <v>5</v>
      </c>
      <c r="N55" s="9">
        <v>0.64</v>
      </c>
      <c r="O55" s="10">
        <v>0.22</v>
      </c>
      <c r="P55" s="10">
        <v>0.208666666666667</v>
      </c>
      <c r="Q55" s="10">
        <v>0.16398841698841701</v>
      </c>
      <c r="R55" s="10">
        <v>0.19170012870012901</v>
      </c>
      <c r="S55" s="10">
        <v>0.15341570141570099</v>
      </c>
      <c r="T55" s="10">
        <v>0.157963963963964</v>
      </c>
      <c r="U55" s="10">
        <v>0.124265122265122</v>
      </c>
      <c r="V55" s="10">
        <v>0.15524066924066901</v>
      </c>
      <c r="W55" s="10">
        <v>0.13283140283140299</v>
      </c>
      <c r="X55" s="10">
        <v>0.119032175032175</v>
      </c>
      <c r="Y55" s="10">
        <v>0.15830888030887999</v>
      </c>
      <c r="Z55" s="10">
        <v>0.24637323037323</v>
      </c>
      <c r="AA55" s="10">
        <v>0.18821364221364201</v>
      </c>
    </row>
    <row r="56" spans="1:27" x14ac:dyDescent="0.25">
      <c r="A56" s="7">
        <v>2021</v>
      </c>
      <c r="B56" s="7">
        <v>6</v>
      </c>
      <c r="C56" s="7" t="s">
        <v>22</v>
      </c>
      <c r="D56" s="8">
        <v>96040</v>
      </c>
      <c r="E56" s="13">
        <v>65520</v>
      </c>
      <c r="F56" s="7">
        <v>9703</v>
      </c>
      <c r="G56" s="7">
        <v>9754</v>
      </c>
      <c r="H56" s="7">
        <v>8261</v>
      </c>
      <c r="I56" s="7">
        <v>5886</v>
      </c>
      <c r="J56" s="7">
        <v>28</v>
      </c>
      <c r="K56" s="7">
        <v>8</v>
      </c>
      <c r="L56" s="7">
        <v>10</v>
      </c>
      <c r="M56" s="7">
        <v>4</v>
      </c>
      <c r="N56" s="9">
        <v>0.47</v>
      </c>
      <c r="O56" s="10">
        <v>0.17</v>
      </c>
      <c r="P56" s="10">
        <v>0.209666666666667</v>
      </c>
      <c r="Q56" s="10">
        <v>0.16366924066924099</v>
      </c>
      <c r="R56" s="10">
        <v>0.191362934362934</v>
      </c>
      <c r="S56" s="10">
        <v>0.15361132561132601</v>
      </c>
      <c r="T56" s="10">
        <v>0.157711711711712</v>
      </c>
      <c r="U56" s="10">
        <v>0.123978120978121</v>
      </c>
      <c r="V56" s="10">
        <v>0.15602059202059201</v>
      </c>
      <c r="W56" s="10">
        <v>0.13288931788931799</v>
      </c>
      <c r="X56" s="10">
        <v>0.118400257400257</v>
      </c>
      <c r="Y56" s="10">
        <v>0.15804247104247099</v>
      </c>
      <c r="Z56" s="10">
        <v>0.24650965250965301</v>
      </c>
      <c r="AA56" s="10">
        <v>0.188137709137709</v>
      </c>
    </row>
    <row r="57" spans="1:27" x14ac:dyDescent="0.25">
      <c r="A57" s="7">
        <v>2021</v>
      </c>
      <c r="B57" s="7">
        <v>7</v>
      </c>
      <c r="C57" s="7" t="s">
        <v>23</v>
      </c>
      <c r="D57" s="8">
        <v>104440</v>
      </c>
      <c r="E57" s="13">
        <v>69720</v>
      </c>
      <c r="F57" s="7">
        <v>10357</v>
      </c>
      <c r="G57" s="7">
        <v>10344</v>
      </c>
      <c r="H57" s="7">
        <v>7351</v>
      </c>
      <c r="I57" s="7">
        <v>5637</v>
      </c>
      <c r="J57" s="7">
        <v>27</v>
      </c>
      <c r="K57" s="7">
        <v>7</v>
      </c>
      <c r="L57" s="7">
        <v>11</v>
      </c>
      <c r="M57" s="7">
        <v>4</v>
      </c>
      <c r="N57" s="9">
        <v>0.51</v>
      </c>
      <c r="O57" s="10">
        <v>0.17</v>
      </c>
      <c r="P57" s="10">
        <v>0.210666666666667</v>
      </c>
      <c r="Q57" s="10">
        <v>0.16335006435006399</v>
      </c>
      <c r="R57" s="10">
        <v>0.19102574002573999</v>
      </c>
      <c r="S57" s="10">
        <v>0.15380694980695001</v>
      </c>
      <c r="T57" s="10">
        <v>0.15745945945945899</v>
      </c>
      <c r="U57" s="10">
        <v>0.12369111969112</v>
      </c>
      <c r="V57" s="10">
        <v>0.15680051480051499</v>
      </c>
      <c r="W57" s="10">
        <v>0.13294723294723301</v>
      </c>
      <c r="X57" s="10">
        <v>0.11776833976834</v>
      </c>
      <c r="Y57" s="10">
        <v>0.15777606177606199</v>
      </c>
      <c r="Z57" s="10">
        <v>0.24664607464607499</v>
      </c>
      <c r="AA57" s="10">
        <v>0.18806177606177599</v>
      </c>
    </row>
    <row r="58" spans="1:27" x14ac:dyDescent="0.25">
      <c r="A58" s="7">
        <v>2021</v>
      </c>
      <c r="B58" s="7">
        <v>8</v>
      </c>
      <c r="C58" s="7" t="s">
        <v>24</v>
      </c>
      <c r="D58" s="8">
        <v>103600</v>
      </c>
      <c r="E58" s="13">
        <v>63280</v>
      </c>
      <c r="F58" s="7">
        <v>9827</v>
      </c>
      <c r="G58" s="7">
        <v>8866</v>
      </c>
      <c r="H58" s="7">
        <v>8235</v>
      </c>
      <c r="I58" s="7">
        <v>5333</v>
      </c>
      <c r="J58" s="7">
        <v>28</v>
      </c>
      <c r="K58" s="7">
        <v>7</v>
      </c>
      <c r="L58" s="7">
        <v>11</v>
      </c>
      <c r="M58" s="7">
        <v>4</v>
      </c>
      <c r="N58" s="9">
        <v>0.75</v>
      </c>
      <c r="O58" s="10">
        <v>0.2</v>
      </c>
      <c r="P58" s="10">
        <v>0.211666666666667</v>
      </c>
      <c r="Q58" s="10">
        <v>0.163030888030888</v>
      </c>
      <c r="R58" s="10">
        <v>0.19068854568854601</v>
      </c>
      <c r="S58" s="10">
        <v>0.154002574002574</v>
      </c>
      <c r="T58" s="10">
        <v>0.15720720720720699</v>
      </c>
      <c r="U58" s="10">
        <v>0.123404118404118</v>
      </c>
      <c r="V58" s="10">
        <v>0.15758043758043799</v>
      </c>
      <c r="W58" s="10">
        <v>0.13300514800514801</v>
      </c>
      <c r="X58" s="10">
        <v>0.117136422136422</v>
      </c>
      <c r="Y58" s="10">
        <v>0.15750965250965199</v>
      </c>
      <c r="Z58" s="10">
        <v>0.246782496782497</v>
      </c>
      <c r="AA58" s="10">
        <v>0.187985842985843</v>
      </c>
    </row>
    <row r="59" spans="1:27" x14ac:dyDescent="0.25">
      <c r="A59" s="7">
        <v>2021</v>
      </c>
      <c r="B59" s="7">
        <v>9</v>
      </c>
      <c r="C59" s="7" t="s">
        <v>25</v>
      </c>
      <c r="D59" s="8">
        <v>92120</v>
      </c>
      <c r="E59" s="13">
        <v>67480</v>
      </c>
      <c r="F59" s="7">
        <v>9469</v>
      </c>
      <c r="G59" s="7">
        <v>8632</v>
      </c>
      <c r="H59" s="7">
        <v>7236</v>
      </c>
      <c r="I59" s="7">
        <v>6152</v>
      </c>
      <c r="J59" s="7">
        <v>26</v>
      </c>
      <c r="K59" s="7">
        <v>7</v>
      </c>
      <c r="L59" s="7">
        <v>10</v>
      </c>
      <c r="M59" s="7">
        <v>5</v>
      </c>
      <c r="N59" s="9">
        <v>0.56000000000000005</v>
      </c>
      <c r="O59" s="10">
        <v>0.24</v>
      </c>
      <c r="P59" s="10">
        <v>0.212666666666667</v>
      </c>
      <c r="Q59" s="10">
        <v>0.162711711711712</v>
      </c>
      <c r="R59" s="10">
        <v>0.19035135135135101</v>
      </c>
      <c r="S59" s="10">
        <v>0.15419819819819799</v>
      </c>
      <c r="T59" s="10">
        <v>0.15695495495495501</v>
      </c>
      <c r="U59" s="10">
        <v>0.12311711711711699</v>
      </c>
      <c r="V59" s="10">
        <v>0.15836036036036</v>
      </c>
      <c r="W59" s="10">
        <v>0.13306306306306301</v>
      </c>
      <c r="X59" s="10">
        <v>0.116504504504505</v>
      </c>
      <c r="Y59" s="10">
        <v>0.15724324324324301</v>
      </c>
      <c r="Z59" s="10">
        <v>0.24691891891891901</v>
      </c>
      <c r="AA59" s="10">
        <v>0.18790990990990999</v>
      </c>
    </row>
    <row r="60" spans="1:27" x14ac:dyDescent="0.25">
      <c r="A60" s="7">
        <v>2021</v>
      </c>
      <c r="B60" s="7">
        <v>10</v>
      </c>
      <c r="C60" s="7" t="s">
        <v>26</v>
      </c>
      <c r="D60" s="8">
        <v>92680</v>
      </c>
      <c r="E60" s="13">
        <v>61040</v>
      </c>
      <c r="F60" s="7">
        <v>9791</v>
      </c>
      <c r="G60" s="7">
        <v>9277</v>
      </c>
      <c r="H60" s="7">
        <v>7406</v>
      </c>
      <c r="I60" s="7">
        <v>6236</v>
      </c>
      <c r="J60" s="7">
        <v>27</v>
      </c>
      <c r="K60" s="7">
        <v>8</v>
      </c>
      <c r="L60" s="7">
        <v>10</v>
      </c>
      <c r="M60" s="7">
        <v>4</v>
      </c>
      <c r="N60" s="9">
        <v>0.39</v>
      </c>
      <c r="O60" s="10">
        <v>0.23</v>
      </c>
      <c r="P60" s="10">
        <v>0.213666666666667</v>
      </c>
      <c r="Q60" s="10">
        <v>0.16239253539253501</v>
      </c>
      <c r="R60" s="10">
        <v>0.190014157014157</v>
      </c>
      <c r="S60" s="10">
        <v>0.15439382239382199</v>
      </c>
      <c r="T60" s="10">
        <v>0.15670270270270301</v>
      </c>
      <c r="U60" s="10">
        <v>0.12283011583011599</v>
      </c>
      <c r="V60" s="10">
        <v>0.159140283140283</v>
      </c>
      <c r="W60" s="10">
        <v>0.13312097812097801</v>
      </c>
      <c r="X60" s="10">
        <v>0.115872586872587</v>
      </c>
      <c r="Y60" s="10">
        <v>0.15697683397683401</v>
      </c>
      <c r="Z60" s="10">
        <v>0.24705534105534099</v>
      </c>
      <c r="AA60" s="10">
        <v>0.18783397683397701</v>
      </c>
    </row>
    <row r="61" spans="1:27" x14ac:dyDescent="0.25">
      <c r="A61" s="7">
        <v>2021</v>
      </c>
      <c r="B61" s="7">
        <v>11</v>
      </c>
      <c r="C61" s="7" t="s">
        <v>27</v>
      </c>
      <c r="D61" s="8">
        <v>96600</v>
      </c>
      <c r="E61" s="13">
        <v>61040</v>
      </c>
      <c r="F61" s="7">
        <v>11218</v>
      </c>
      <c r="G61" s="7">
        <v>9818</v>
      </c>
      <c r="H61" s="7">
        <v>7585</v>
      </c>
      <c r="I61" s="7">
        <v>5591</v>
      </c>
      <c r="J61" s="7">
        <v>30</v>
      </c>
      <c r="K61" s="7">
        <v>7</v>
      </c>
      <c r="L61" s="7">
        <v>10</v>
      </c>
      <c r="M61" s="7">
        <v>5</v>
      </c>
      <c r="N61" s="9">
        <v>0.72</v>
      </c>
      <c r="O61" s="10">
        <v>0.21</v>
      </c>
      <c r="P61" s="10">
        <v>0.21466666666666701</v>
      </c>
      <c r="Q61" s="10">
        <v>0.16207335907335901</v>
      </c>
      <c r="R61" s="10">
        <v>0.18967696267696299</v>
      </c>
      <c r="S61" s="10">
        <v>0.15458944658944601</v>
      </c>
      <c r="T61" s="10">
        <v>0.15645045045045</v>
      </c>
      <c r="U61" s="10">
        <v>0.12254311454311501</v>
      </c>
      <c r="V61" s="10">
        <v>0.159920205920206</v>
      </c>
      <c r="W61" s="10">
        <v>0.133178893178893</v>
      </c>
      <c r="X61" s="10">
        <v>0.115240669240669</v>
      </c>
      <c r="Y61" s="10">
        <v>0.15671042471042501</v>
      </c>
      <c r="Z61" s="10">
        <v>0.247191763191763</v>
      </c>
      <c r="AA61" s="10">
        <v>0.187758043758044</v>
      </c>
    </row>
    <row r="62" spans="1:27" x14ac:dyDescent="0.25">
      <c r="A62" s="7">
        <v>2021</v>
      </c>
      <c r="B62" s="7">
        <v>12</v>
      </c>
      <c r="C62" s="7" t="s">
        <v>28</v>
      </c>
      <c r="D62" s="8">
        <v>95480</v>
      </c>
      <c r="E62" s="13">
        <v>64960</v>
      </c>
      <c r="F62" s="7">
        <v>11308</v>
      </c>
      <c r="G62" s="7">
        <v>8769</v>
      </c>
      <c r="H62" s="7">
        <v>7036</v>
      </c>
      <c r="I62" s="7">
        <v>5758</v>
      </c>
      <c r="J62" s="7">
        <v>28</v>
      </c>
      <c r="K62" s="7">
        <v>8</v>
      </c>
      <c r="L62" s="7">
        <v>10</v>
      </c>
      <c r="M62" s="7">
        <v>4</v>
      </c>
      <c r="N62" s="9">
        <v>0.95</v>
      </c>
      <c r="O62" s="10">
        <v>0.24</v>
      </c>
      <c r="P62" s="10">
        <v>0.21566666666666701</v>
      </c>
      <c r="Q62" s="10">
        <v>0.16175418275418299</v>
      </c>
      <c r="R62" s="10">
        <v>0.18933976833976801</v>
      </c>
      <c r="S62" s="10">
        <v>0.15478507078507101</v>
      </c>
      <c r="T62" s="10">
        <v>0.156198198198198</v>
      </c>
      <c r="U62" s="10">
        <v>0.12225611325611301</v>
      </c>
      <c r="V62" s="10">
        <v>0.16070012870012901</v>
      </c>
      <c r="W62" s="10">
        <v>0.133236808236808</v>
      </c>
      <c r="X62" s="10">
        <v>0.114608751608752</v>
      </c>
      <c r="Y62" s="10">
        <v>0.15644401544401501</v>
      </c>
      <c r="Z62" s="10">
        <v>0.24732818532818501</v>
      </c>
      <c r="AA62" s="10">
        <v>0.18768211068211099</v>
      </c>
    </row>
    <row r="63" spans="1:27" x14ac:dyDescent="0.25">
      <c r="A63" s="7">
        <v>2020</v>
      </c>
      <c r="B63" s="7">
        <v>1</v>
      </c>
      <c r="C63" s="7" t="s">
        <v>17</v>
      </c>
      <c r="D63" s="8">
        <v>91840</v>
      </c>
      <c r="E63" s="13">
        <v>66640</v>
      </c>
      <c r="F63" s="7">
        <v>10041</v>
      </c>
      <c r="G63" s="7">
        <v>10408</v>
      </c>
      <c r="H63" s="7">
        <v>8100</v>
      </c>
      <c r="I63" s="7">
        <v>5930</v>
      </c>
      <c r="J63" s="7">
        <v>29</v>
      </c>
      <c r="K63" s="7">
        <v>7</v>
      </c>
      <c r="L63" s="7">
        <v>10</v>
      </c>
      <c r="M63" s="7">
        <v>5</v>
      </c>
      <c r="N63" s="9">
        <v>0.47</v>
      </c>
      <c r="O63" s="10">
        <v>0.2</v>
      </c>
      <c r="P63" s="10">
        <v>0.21666666666666701</v>
      </c>
      <c r="Q63" s="10">
        <v>0.161435006435006</v>
      </c>
      <c r="R63" s="10">
        <v>0.189002574002574</v>
      </c>
      <c r="S63" s="10">
        <v>0.154980694980695</v>
      </c>
      <c r="T63" s="10">
        <v>0.15594594594594599</v>
      </c>
      <c r="U63" s="10">
        <v>0.121969111969112</v>
      </c>
      <c r="V63" s="10">
        <v>0.16148005148005101</v>
      </c>
      <c r="W63" s="10">
        <v>0.133294723294723</v>
      </c>
      <c r="X63" s="10">
        <v>0.113976833976834</v>
      </c>
      <c r="Y63" s="10">
        <v>0.15617760617760601</v>
      </c>
      <c r="Z63" s="10">
        <v>0.24746460746460799</v>
      </c>
      <c r="AA63" s="10">
        <v>0.18760617760617801</v>
      </c>
    </row>
    <row r="64" spans="1:27" x14ac:dyDescent="0.25">
      <c r="A64" s="7">
        <v>2020</v>
      </c>
      <c r="B64" s="7">
        <v>2</v>
      </c>
      <c r="C64" s="7" t="s">
        <v>18</v>
      </c>
      <c r="D64" s="8">
        <v>95200</v>
      </c>
      <c r="E64" s="13">
        <v>62440</v>
      </c>
      <c r="F64" s="7">
        <v>11096</v>
      </c>
      <c r="G64" s="7">
        <v>8692</v>
      </c>
      <c r="H64" s="7">
        <v>7513</v>
      </c>
      <c r="I64" s="7">
        <v>5728</v>
      </c>
      <c r="J64" s="7">
        <v>25</v>
      </c>
      <c r="K64" s="7">
        <v>7</v>
      </c>
      <c r="L64" s="7">
        <v>11</v>
      </c>
      <c r="M64" s="7">
        <v>4</v>
      </c>
      <c r="N64" s="9">
        <v>0.95</v>
      </c>
      <c r="O64" s="10">
        <v>0.19</v>
      </c>
      <c r="P64" s="10">
        <v>0.21766666666666701</v>
      </c>
      <c r="Q64" s="10">
        <v>0.16111583011583</v>
      </c>
      <c r="R64" s="10">
        <v>0.18866537966538</v>
      </c>
      <c r="S64" s="10">
        <v>0.15517631917631899</v>
      </c>
      <c r="T64" s="10">
        <v>0.15569369369369401</v>
      </c>
      <c r="U64" s="10">
        <v>0.121682110682111</v>
      </c>
      <c r="V64" s="10">
        <v>0.16225997425997399</v>
      </c>
      <c r="W64" s="10">
        <v>0.133352638352638</v>
      </c>
      <c r="X64" s="10">
        <v>0.113344916344916</v>
      </c>
      <c r="Y64" s="10">
        <v>0.15591119691119701</v>
      </c>
      <c r="Z64" s="10">
        <v>0.24760102960103</v>
      </c>
      <c r="AA64" s="10">
        <v>0.187530244530245</v>
      </c>
    </row>
    <row r="65" spans="1:27" x14ac:dyDescent="0.25">
      <c r="A65" s="7">
        <v>2020</v>
      </c>
      <c r="B65" s="7">
        <v>3</v>
      </c>
      <c r="C65" s="7" t="s">
        <v>19</v>
      </c>
      <c r="D65" s="8">
        <v>109480</v>
      </c>
      <c r="E65" s="13">
        <v>69160</v>
      </c>
      <c r="F65" s="7">
        <v>10308</v>
      </c>
      <c r="G65" s="7">
        <v>10216</v>
      </c>
      <c r="H65" s="7">
        <v>8091</v>
      </c>
      <c r="I65" s="7">
        <v>5948</v>
      </c>
      <c r="J65" s="7">
        <v>27</v>
      </c>
      <c r="K65" s="7">
        <v>7</v>
      </c>
      <c r="L65" s="7">
        <v>10</v>
      </c>
      <c r="M65" s="7">
        <v>4</v>
      </c>
      <c r="N65" s="9">
        <v>0.86</v>
      </c>
      <c r="O65" s="10">
        <v>0.14000000000000001</v>
      </c>
      <c r="P65" s="10">
        <v>0.21866666666666701</v>
      </c>
      <c r="Q65" s="10">
        <v>0.160796653796654</v>
      </c>
      <c r="R65" s="10">
        <v>0.18832818532818499</v>
      </c>
      <c r="S65" s="10">
        <v>0.15537194337194299</v>
      </c>
      <c r="T65" s="10">
        <v>0.15544144144144101</v>
      </c>
      <c r="U65" s="10">
        <v>0.121395109395109</v>
      </c>
      <c r="V65" s="10">
        <v>0.16303989703989699</v>
      </c>
      <c r="W65" s="10">
        <v>0.133410553410553</v>
      </c>
      <c r="X65" s="10">
        <v>0.112712998712999</v>
      </c>
      <c r="Y65" s="10">
        <v>0.15564478764478801</v>
      </c>
      <c r="Z65" s="10">
        <v>0.24773745173745201</v>
      </c>
      <c r="AA65" s="10">
        <v>0.18745431145431199</v>
      </c>
    </row>
    <row r="66" spans="1:27" x14ac:dyDescent="0.25">
      <c r="A66" s="7">
        <v>2020</v>
      </c>
      <c r="B66" s="7">
        <v>4</v>
      </c>
      <c r="C66" s="7" t="s">
        <v>20</v>
      </c>
      <c r="D66" s="8">
        <v>100240</v>
      </c>
      <c r="E66" s="13">
        <v>59640</v>
      </c>
      <c r="F66" s="7">
        <v>9946</v>
      </c>
      <c r="G66" s="7">
        <v>9286</v>
      </c>
      <c r="H66" s="7">
        <v>7638</v>
      </c>
      <c r="I66" s="7">
        <v>5472</v>
      </c>
      <c r="J66" s="7">
        <v>27</v>
      </c>
      <c r="K66" s="7">
        <v>8</v>
      </c>
      <c r="L66" s="7">
        <v>10</v>
      </c>
      <c r="M66" s="7">
        <v>5</v>
      </c>
      <c r="N66" s="9">
        <v>0.39</v>
      </c>
      <c r="O66" s="10">
        <v>0.13</v>
      </c>
      <c r="P66" s="10">
        <v>0.21966666666666701</v>
      </c>
      <c r="Q66" s="10">
        <v>0.16047747747747801</v>
      </c>
      <c r="R66" s="10">
        <v>0.18799099099099101</v>
      </c>
      <c r="S66" s="10">
        <v>0.15556756756756701</v>
      </c>
      <c r="T66" s="10">
        <v>0.155189189189189</v>
      </c>
      <c r="U66" s="10">
        <v>0.121108108108108</v>
      </c>
      <c r="V66" s="10">
        <v>0.16381981981982</v>
      </c>
      <c r="W66" s="10">
        <v>0.13346846846846799</v>
      </c>
      <c r="X66" s="10">
        <v>0.112081081081081</v>
      </c>
      <c r="Y66" s="10">
        <v>0.15537837837837801</v>
      </c>
      <c r="Z66" s="10">
        <v>0.247873873873874</v>
      </c>
      <c r="AA66" s="10">
        <v>0.18737837837837801</v>
      </c>
    </row>
    <row r="67" spans="1:27" x14ac:dyDescent="0.25">
      <c r="A67" s="7">
        <v>2020</v>
      </c>
      <c r="B67" s="7">
        <v>5</v>
      </c>
      <c r="C67" s="7" t="s">
        <v>21</v>
      </c>
      <c r="D67" s="8">
        <v>108920</v>
      </c>
      <c r="E67" s="13">
        <v>68320</v>
      </c>
      <c r="F67" s="7">
        <v>10160</v>
      </c>
      <c r="G67" s="7">
        <v>8854</v>
      </c>
      <c r="H67" s="7">
        <v>8391</v>
      </c>
      <c r="I67" s="7">
        <v>5387</v>
      </c>
      <c r="J67" s="7">
        <v>26</v>
      </c>
      <c r="K67" s="7">
        <v>8</v>
      </c>
      <c r="L67" s="7">
        <v>10</v>
      </c>
      <c r="M67" s="7">
        <v>5</v>
      </c>
      <c r="N67" s="9">
        <v>0.51</v>
      </c>
      <c r="O67" s="10">
        <v>0.19</v>
      </c>
      <c r="P67" s="10">
        <v>0.22066666666666701</v>
      </c>
      <c r="Q67" s="10">
        <v>0.16015830115830099</v>
      </c>
      <c r="R67" s="10">
        <v>0.187653796653797</v>
      </c>
      <c r="S67" s="10">
        <v>0.155763191763192</v>
      </c>
      <c r="T67" s="10">
        <v>0.154936936936937</v>
      </c>
      <c r="U67" s="10">
        <v>0.120821106821107</v>
      </c>
      <c r="V67" s="10">
        <v>0.164599742599743</v>
      </c>
      <c r="W67" s="10">
        <v>0.13352638352638399</v>
      </c>
      <c r="X67" s="10">
        <v>0.111449163449164</v>
      </c>
      <c r="Y67" s="10">
        <v>0.15511196911196901</v>
      </c>
      <c r="Z67" s="10">
        <v>0.24801029601029601</v>
      </c>
      <c r="AA67" s="10">
        <v>0.187302445302445</v>
      </c>
    </row>
    <row r="68" spans="1:27" x14ac:dyDescent="0.25">
      <c r="A68" s="7">
        <v>2020</v>
      </c>
      <c r="B68" s="7">
        <v>6</v>
      </c>
      <c r="C68" s="7" t="s">
        <v>22</v>
      </c>
      <c r="D68" s="8">
        <v>95760</v>
      </c>
      <c r="E68" s="13">
        <v>64120</v>
      </c>
      <c r="F68" s="7">
        <v>10981</v>
      </c>
      <c r="G68" s="7">
        <v>9430</v>
      </c>
      <c r="H68" s="7">
        <v>7989</v>
      </c>
      <c r="I68" s="7">
        <v>5556</v>
      </c>
      <c r="J68" s="7">
        <v>26</v>
      </c>
      <c r="K68" s="7">
        <v>8</v>
      </c>
      <c r="L68" s="7">
        <v>10</v>
      </c>
      <c r="M68" s="7">
        <v>4</v>
      </c>
      <c r="N68" s="9">
        <v>0.75</v>
      </c>
      <c r="O68" s="10">
        <v>0.24</v>
      </c>
      <c r="P68" s="10">
        <v>0.22166666666666701</v>
      </c>
      <c r="Q68" s="10">
        <v>0.15983912483912499</v>
      </c>
      <c r="R68" s="10">
        <v>0.18731660231660199</v>
      </c>
      <c r="S68" s="10">
        <v>0.155958815958816</v>
      </c>
      <c r="T68" s="10">
        <v>0.15468468468468499</v>
      </c>
      <c r="U68" s="10">
        <v>0.120534105534106</v>
      </c>
      <c r="V68" s="10">
        <v>0.165379665379665</v>
      </c>
      <c r="W68" s="10">
        <v>0.13358429858429899</v>
      </c>
      <c r="X68" s="10">
        <v>0.110817245817246</v>
      </c>
      <c r="Y68" s="10">
        <v>0.15484555984556</v>
      </c>
      <c r="Z68" s="10">
        <v>0.24814671814671799</v>
      </c>
      <c r="AA68" s="10">
        <v>0.18722651222651199</v>
      </c>
    </row>
    <row r="69" spans="1:27" x14ac:dyDescent="0.25">
      <c r="A69" s="7">
        <v>2020</v>
      </c>
      <c r="B69" s="7">
        <v>7</v>
      </c>
      <c r="C69" s="7" t="s">
        <v>23</v>
      </c>
      <c r="D69" s="8">
        <v>91560</v>
      </c>
      <c r="E69" s="13">
        <v>63000</v>
      </c>
      <c r="F69" s="7">
        <v>9577</v>
      </c>
      <c r="G69" s="7">
        <v>10080</v>
      </c>
      <c r="H69" s="7">
        <v>7609</v>
      </c>
      <c r="I69" s="7">
        <v>6193</v>
      </c>
      <c r="J69" s="7">
        <v>27</v>
      </c>
      <c r="K69" s="7">
        <v>7</v>
      </c>
      <c r="L69" s="7">
        <v>12</v>
      </c>
      <c r="M69" s="7">
        <v>5</v>
      </c>
      <c r="N69" s="9">
        <v>0.28999999999999998</v>
      </c>
      <c r="O69" s="10">
        <v>0.21</v>
      </c>
      <c r="P69" s="10">
        <v>0.22266666666666701</v>
      </c>
      <c r="Q69" s="10">
        <v>0.159519948519949</v>
      </c>
      <c r="R69" s="10">
        <v>0.18697940797940801</v>
      </c>
      <c r="S69" s="10">
        <v>0.15615444015443999</v>
      </c>
      <c r="T69" s="10">
        <v>0.15443243243243199</v>
      </c>
      <c r="U69" s="10">
        <v>0.120247104247104</v>
      </c>
      <c r="V69" s="10">
        <v>0.16615958815958801</v>
      </c>
      <c r="W69" s="10">
        <v>0.13364221364221399</v>
      </c>
      <c r="X69" s="10">
        <v>0.110185328185328</v>
      </c>
      <c r="Y69" s="10">
        <v>0.154579150579151</v>
      </c>
      <c r="Z69" s="10">
        <v>0.24828314028314</v>
      </c>
      <c r="AA69" s="10">
        <v>0.18715057915057901</v>
      </c>
    </row>
    <row r="70" spans="1:27" x14ac:dyDescent="0.25">
      <c r="A70" s="7">
        <v>2020</v>
      </c>
      <c r="B70" s="7">
        <v>8</v>
      </c>
      <c r="C70" s="7" t="s">
        <v>24</v>
      </c>
      <c r="D70" s="8">
        <v>93800</v>
      </c>
      <c r="E70" s="13">
        <v>66080</v>
      </c>
      <c r="F70" s="7">
        <v>9584</v>
      </c>
      <c r="G70" s="7">
        <v>9115</v>
      </c>
      <c r="H70" s="7">
        <v>8039</v>
      </c>
      <c r="I70" s="7">
        <v>5899</v>
      </c>
      <c r="J70" s="7">
        <v>25</v>
      </c>
      <c r="K70" s="7">
        <v>7</v>
      </c>
      <c r="L70" s="7">
        <v>10</v>
      </c>
      <c r="M70" s="7">
        <v>4</v>
      </c>
      <c r="N70" s="9">
        <v>0.69</v>
      </c>
      <c r="O70" s="10">
        <v>0.25</v>
      </c>
      <c r="P70" s="10">
        <v>0.22366666666666701</v>
      </c>
      <c r="Q70" s="10">
        <v>0.159200772200772</v>
      </c>
      <c r="R70" s="10">
        <v>0.18664221364221401</v>
      </c>
      <c r="S70" s="10">
        <v>0.15635006435006399</v>
      </c>
      <c r="T70" s="10">
        <v>0.15418018018018001</v>
      </c>
      <c r="U70" s="10">
        <v>0.119960102960103</v>
      </c>
      <c r="V70" s="10">
        <v>0.16693951093951101</v>
      </c>
      <c r="W70" s="10">
        <v>0.13370012870012901</v>
      </c>
      <c r="X70" s="10">
        <v>0.109553410553411</v>
      </c>
      <c r="Y70" s="10">
        <v>0.154312741312741</v>
      </c>
      <c r="Z70" s="10">
        <v>0.24841956241956201</v>
      </c>
      <c r="AA70" s="10">
        <v>0.18707464607464599</v>
      </c>
    </row>
    <row r="71" spans="1:27" x14ac:dyDescent="0.25">
      <c r="A71" s="7">
        <v>2020</v>
      </c>
      <c r="B71" s="7">
        <v>9</v>
      </c>
      <c r="C71" s="7" t="s">
        <v>25</v>
      </c>
      <c r="D71" s="8">
        <v>110600</v>
      </c>
      <c r="E71" s="13">
        <v>68600</v>
      </c>
      <c r="F71" s="7">
        <v>10964</v>
      </c>
      <c r="G71" s="7">
        <v>9840</v>
      </c>
      <c r="H71" s="7">
        <v>7524</v>
      </c>
      <c r="I71" s="7">
        <v>5907</v>
      </c>
      <c r="J71" s="7">
        <v>28</v>
      </c>
      <c r="K71" s="7">
        <v>7</v>
      </c>
      <c r="L71" s="7">
        <v>11</v>
      </c>
      <c r="M71" s="7">
        <v>5</v>
      </c>
      <c r="N71" s="9">
        <v>0.83</v>
      </c>
      <c r="O71" s="10">
        <v>0.22</v>
      </c>
      <c r="P71" s="10">
        <v>0.22466666666666699</v>
      </c>
      <c r="Q71" s="10">
        <v>0.158881595881596</v>
      </c>
      <c r="R71" s="10">
        <v>0.186305019305019</v>
      </c>
      <c r="S71" s="10">
        <v>0.15654568854568801</v>
      </c>
      <c r="T71" s="10">
        <v>0.153927927927928</v>
      </c>
      <c r="U71" s="10">
        <v>0.11967310167310199</v>
      </c>
      <c r="V71" s="10">
        <v>0.16771943371943401</v>
      </c>
      <c r="W71" s="10">
        <v>0.13375804375804401</v>
      </c>
      <c r="X71" s="10">
        <v>0.108921492921493</v>
      </c>
      <c r="Y71" s="10">
        <v>0.154046332046332</v>
      </c>
      <c r="Z71" s="10">
        <v>0.24855598455598499</v>
      </c>
      <c r="AA71" s="10">
        <v>0.18699871299871301</v>
      </c>
    </row>
    <row r="72" spans="1:27" x14ac:dyDescent="0.25">
      <c r="A72" s="7">
        <v>2020</v>
      </c>
      <c r="B72" s="7">
        <v>10</v>
      </c>
      <c r="C72" s="7" t="s">
        <v>26</v>
      </c>
      <c r="D72" s="8">
        <v>99120</v>
      </c>
      <c r="E72" s="13">
        <v>64680</v>
      </c>
      <c r="F72" s="7">
        <v>10293</v>
      </c>
      <c r="G72" s="7">
        <v>10359</v>
      </c>
      <c r="H72" s="7">
        <v>7601</v>
      </c>
      <c r="I72" s="7">
        <v>5338</v>
      </c>
      <c r="J72" s="7">
        <v>30</v>
      </c>
      <c r="K72" s="7">
        <v>8</v>
      </c>
      <c r="L72" s="7">
        <v>10</v>
      </c>
      <c r="M72" s="7">
        <v>5</v>
      </c>
      <c r="N72" s="9">
        <v>0.56000000000000005</v>
      </c>
      <c r="O72" s="10">
        <v>0.14000000000000001</v>
      </c>
      <c r="P72" s="10">
        <v>0.22566666666666699</v>
      </c>
      <c r="Q72" s="10">
        <v>0.15856241956242001</v>
      </c>
      <c r="R72" s="10">
        <v>0.18596782496782499</v>
      </c>
      <c r="S72" s="10">
        <v>0.156741312741313</v>
      </c>
      <c r="T72" s="10">
        <v>0.153675675675676</v>
      </c>
      <c r="U72" s="10">
        <v>0.11938610038609999</v>
      </c>
      <c r="V72" s="10">
        <v>0.16849935649935599</v>
      </c>
      <c r="W72" s="10">
        <v>0.13381595881595901</v>
      </c>
      <c r="X72" s="10">
        <v>0.108289575289575</v>
      </c>
      <c r="Y72" s="10">
        <v>0.153779922779923</v>
      </c>
      <c r="Z72" s="10">
        <v>0.248692406692407</v>
      </c>
      <c r="AA72" s="10">
        <v>0.18692277992278</v>
      </c>
    </row>
    <row r="73" spans="1:27" x14ac:dyDescent="0.25">
      <c r="A73" s="7">
        <v>2020</v>
      </c>
      <c r="B73" s="7">
        <v>11</v>
      </c>
      <c r="C73" s="7" t="s">
        <v>27</v>
      </c>
      <c r="D73" s="8">
        <v>91000</v>
      </c>
      <c r="E73" s="13">
        <v>69440</v>
      </c>
      <c r="F73" s="7">
        <v>10411</v>
      </c>
      <c r="G73" s="7">
        <v>10477</v>
      </c>
      <c r="H73" s="7">
        <v>7573</v>
      </c>
      <c r="I73" s="7">
        <v>6098</v>
      </c>
      <c r="J73" s="7">
        <v>30</v>
      </c>
      <c r="K73" s="7">
        <v>7</v>
      </c>
      <c r="L73" s="7">
        <v>10</v>
      </c>
      <c r="M73" s="7">
        <v>4</v>
      </c>
      <c r="N73" s="9">
        <v>0.64</v>
      </c>
      <c r="O73" s="10">
        <v>0.2</v>
      </c>
      <c r="P73" s="10">
        <v>0.22666666666666699</v>
      </c>
      <c r="Q73" s="10">
        <v>0.15824324324324299</v>
      </c>
      <c r="R73" s="10">
        <v>0.18563063063063101</v>
      </c>
      <c r="S73" s="10">
        <v>0.156936936936937</v>
      </c>
      <c r="T73" s="10">
        <v>0.15342342342342299</v>
      </c>
      <c r="U73" s="10">
        <v>0.11909909909909901</v>
      </c>
      <c r="V73" s="10">
        <v>0.16927927927927899</v>
      </c>
      <c r="W73" s="10">
        <v>0.13387387387387401</v>
      </c>
      <c r="X73" s="10">
        <v>0.107657657657658</v>
      </c>
      <c r="Y73" s="10">
        <v>0.153513513513513</v>
      </c>
      <c r="Z73" s="10">
        <v>0.24882882882882901</v>
      </c>
      <c r="AA73" s="10">
        <v>0.18684684684684699</v>
      </c>
    </row>
    <row r="74" spans="1:27" x14ac:dyDescent="0.25">
      <c r="A74" s="7">
        <v>2020</v>
      </c>
      <c r="B74" s="7">
        <v>12</v>
      </c>
      <c r="C74" s="7" t="s">
        <v>28</v>
      </c>
      <c r="D74" s="8">
        <v>109200</v>
      </c>
      <c r="E74" s="13">
        <v>62440</v>
      </c>
      <c r="F74" s="7">
        <v>10894</v>
      </c>
      <c r="G74" s="7">
        <v>9770</v>
      </c>
      <c r="H74" s="7">
        <v>8502</v>
      </c>
      <c r="I74" s="7">
        <v>6012</v>
      </c>
      <c r="J74" s="7">
        <v>26</v>
      </c>
      <c r="K74" s="7">
        <v>7</v>
      </c>
      <c r="L74" s="7">
        <v>10</v>
      </c>
      <c r="M74" s="7">
        <v>5</v>
      </c>
      <c r="N74" s="9">
        <v>0.72</v>
      </c>
      <c r="O74" s="10">
        <v>0.23</v>
      </c>
      <c r="P74" s="10">
        <v>0.22766666666666699</v>
      </c>
      <c r="Q74" s="10">
        <v>0.15792406692406699</v>
      </c>
      <c r="R74" s="10">
        <v>0.185293436293436</v>
      </c>
      <c r="S74" s="10">
        <v>0.15713256113256099</v>
      </c>
      <c r="T74" s="10">
        <v>0.15317117117117099</v>
      </c>
      <c r="U74" s="10">
        <v>0.11881209781209801</v>
      </c>
      <c r="V74" s="10">
        <v>0.170059202059202</v>
      </c>
      <c r="W74" s="10">
        <v>0.133931788931789</v>
      </c>
      <c r="X74" s="10">
        <v>0.10702574002574</v>
      </c>
      <c r="Y74" s="10">
        <v>0.153247104247104</v>
      </c>
      <c r="Z74" s="10">
        <v>0.24896525096525099</v>
      </c>
      <c r="AA74" s="10">
        <v>0.18677091377091401</v>
      </c>
    </row>
    <row r="75" spans="1:27" x14ac:dyDescent="0.25">
      <c r="A75" s="7">
        <v>2019</v>
      </c>
      <c r="B75" s="7">
        <v>1</v>
      </c>
      <c r="C75" s="7" t="s">
        <v>17</v>
      </c>
      <c r="D75" s="8">
        <v>94360</v>
      </c>
      <c r="E75" s="13">
        <v>67760</v>
      </c>
      <c r="F75" s="7">
        <v>11026</v>
      </c>
      <c r="G75" s="7">
        <v>8701</v>
      </c>
      <c r="H75" s="7">
        <v>8080</v>
      </c>
      <c r="I75" s="7">
        <v>5776</v>
      </c>
      <c r="J75" s="7">
        <v>30</v>
      </c>
      <c r="K75" s="7">
        <v>8</v>
      </c>
      <c r="L75" s="7">
        <v>11</v>
      </c>
      <c r="M75" s="7">
        <v>4</v>
      </c>
      <c r="N75" s="9">
        <v>0.64</v>
      </c>
      <c r="O75" s="10">
        <v>0.15246015246015246</v>
      </c>
      <c r="P75" s="10">
        <v>0.22866666666666699</v>
      </c>
      <c r="Q75" s="10">
        <v>0.157604890604891</v>
      </c>
      <c r="R75" s="10">
        <v>0.184956241956242</v>
      </c>
      <c r="S75" s="10">
        <v>0.15732818532818499</v>
      </c>
      <c r="T75" s="10">
        <v>0.15291891891891901</v>
      </c>
      <c r="U75" s="10">
        <v>0.118525096525097</v>
      </c>
      <c r="V75" s="10">
        <v>0.170839124839125</v>
      </c>
      <c r="W75" s="10">
        <v>0.133989703989704</v>
      </c>
      <c r="X75" s="10">
        <v>0.106393822393822</v>
      </c>
      <c r="Y75" s="10">
        <v>0.152980694980695</v>
      </c>
      <c r="Z75" s="10">
        <v>0.249101673101673</v>
      </c>
      <c r="AA75" s="10">
        <v>0.186694980694981</v>
      </c>
    </row>
    <row r="76" spans="1:27" x14ac:dyDescent="0.25">
      <c r="A76" s="7">
        <v>2019</v>
      </c>
      <c r="B76" s="7">
        <v>2</v>
      </c>
      <c r="C76" s="7" t="s">
        <v>18</v>
      </c>
      <c r="D76" s="8">
        <v>98000</v>
      </c>
      <c r="E76" s="13">
        <v>64400</v>
      </c>
      <c r="F76" s="7">
        <v>11208</v>
      </c>
      <c r="G76" s="7">
        <v>10228</v>
      </c>
      <c r="H76" s="7">
        <v>7294</v>
      </c>
      <c r="I76" s="7">
        <v>5947</v>
      </c>
      <c r="J76" s="7">
        <v>30</v>
      </c>
      <c r="K76" s="7">
        <v>7</v>
      </c>
      <c r="L76" s="7">
        <v>10</v>
      </c>
      <c r="M76" s="7">
        <v>4</v>
      </c>
      <c r="N76" s="9">
        <v>0.86</v>
      </c>
      <c r="O76" s="10">
        <v>0.13523413523413524</v>
      </c>
      <c r="P76" s="10">
        <v>0.22966666666666699</v>
      </c>
      <c r="Q76" s="10">
        <v>0.157285714285714</v>
      </c>
      <c r="R76" s="10">
        <v>0.18461904761904799</v>
      </c>
      <c r="S76" s="10">
        <v>0.15752380952380901</v>
      </c>
      <c r="T76" s="10">
        <v>0.15266666666666701</v>
      </c>
      <c r="U76" s="10">
        <v>0.118238095238095</v>
      </c>
      <c r="V76" s="10">
        <v>0.171619047619048</v>
      </c>
      <c r="W76" s="10">
        <v>0.134047619047619</v>
      </c>
      <c r="X76" s="10">
        <v>0.105761904761905</v>
      </c>
      <c r="Y76" s="10">
        <v>0.152714285714286</v>
      </c>
      <c r="Z76" s="10">
        <v>0.24923809523809501</v>
      </c>
      <c r="AA76" s="10">
        <v>0.18661904761904799</v>
      </c>
    </row>
    <row r="77" spans="1:27" x14ac:dyDescent="0.25">
      <c r="A77" s="7">
        <v>2019</v>
      </c>
      <c r="B77" s="7">
        <v>3</v>
      </c>
      <c r="C77" s="7" t="s">
        <v>19</v>
      </c>
      <c r="D77" s="8">
        <v>106120</v>
      </c>
      <c r="E77" s="13">
        <v>66640</v>
      </c>
      <c r="F77" s="7">
        <v>10848</v>
      </c>
      <c r="G77" s="7">
        <v>9540</v>
      </c>
      <c r="H77" s="7">
        <v>7652</v>
      </c>
      <c r="I77" s="7">
        <v>6175</v>
      </c>
      <c r="J77" s="7">
        <v>30</v>
      </c>
      <c r="K77" s="7">
        <v>7</v>
      </c>
      <c r="L77" s="7">
        <v>10</v>
      </c>
      <c r="M77" s="7">
        <v>4</v>
      </c>
      <c r="N77" s="9">
        <v>0.39</v>
      </c>
      <c r="O77" s="10">
        <v>0.1391941391941392</v>
      </c>
      <c r="P77" s="10">
        <v>0.23066666666666699</v>
      </c>
      <c r="Q77" s="10">
        <v>0.15696653796653801</v>
      </c>
      <c r="R77" s="10">
        <v>0.18428185328185301</v>
      </c>
      <c r="S77" s="10">
        <v>0.157719433719434</v>
      </c>
      <c r="T77" s="10">
        <v>0.152414414414414</v>
      </c>
      <c r="U77" s="10">
        <v>0.117951093951094</v>
      </c>
      <c r="V77" s="10">
        <v>0.17239897039897001</v>
      </c>
      <c r="W77" s="10">
        <v>0.134105534105534</v>
      </c>
      <c r="X77" s="10">
        <v>0.105129987129987</v>
      </c>
      <c r="Y77" s="10">
        <v>0.152447876447876</v>
      </c>
      <c r="Z77" s="10">
        <v>0.24937451737451699</v>
      </c>
      <c r="AA77" s="10">
        <v>0.18654311454311501</v>
      </c>
    </row>
    <row r="78" spans="1:27" x14ac:dyDescent="0.25">
      <c r="A78" s="7">
        <v>2019</v>
      </c>
      <c r="B78" s="7">
        <v>4</v>
      </c>
      <c r="C78" s="7" t="s">
        <v>20</v>
      </c>
      <c r="D78" s="8">
        <v>96600</v>
      </c>
      <c r="E78" s="13">
        <v>71400</v>
      </c>
      <c r="F78" s="7">
        <v>10272</v>
      </c>
      <c r="G78" s="7">
        <v>10146</v>
      </c>
      <c r="H78" s="7">
        <v>7874</v>
      </c>
      <c r="I78" s="7">
        <v>5783</v>
      </c>
      <c r="J78" s="7">
        <v>27</v>
      </c>
      <c r="K78" s="7">
        <v>7</v>
      </c>
      <c r="L78" s="7">
        <v>11</v>
      </c>
      <c r="M78" s="7">
        <v>4</v>
      </c>
      <c r="N78" s="9">
        <v>0.56000000000000005</v>
      </c>
      <c r="O78" s="10">
        <v>0.16612216612216613</v>
      </c>
      <c r="P78" s="10">
        <v>0.23166666666666699</v>
      </c>
      <c r="Q78" s="10">
        <v>0.15664736164736201</v>
      </c>
      <c r="R78" s="10">
        <v>0.183944658944659</v>
      </c>
      <c r="S78" s="10">
        <v>0.157915057915058</v>
      </c>
      <c r="T78" s="10">
        <v>0.152162162162162</v>
      </c>
      <c r="U78" s="10">
        <v>0.117664092664093</v>
      </c>
      <c r="V78" s="10">
        <v>0.17317889317889301</v>
      </c>
      <c r="W78" s="10">
        <v>0.13416344916344899</v>
      </c>
      <c r="X78" s="10">
        <v>0.10449806949807</v>
      </c>
      <c r="Y78" s="10">
        <v>0.152181467181467</v>
      </c>
      <c r="Z78" s="10">
        <v>0.24951093951094</v>
      </c>
      <c r="AA78" s="10">
        <v>0.186467181467182</v>
      </c>
    </row>
    <row r="79" spans="1:27" x14ac:dyDescent="0.25">
      <c r="A79" s="7">
        <v>2019</v>
      </c>
      <c r="B79" s="7">
        <v>5</v>
      </c>
      <c r="C79" s="7" t="s">
        <v>21</v>
      </c>
      <c r="D79" s="8">
        <v>92680</v>
      </c>
      <c r="E79" s="13">
        <v>72240</v>
      </c>
      <c r="F79" s="7">
        <v>10794</v>
      </c>
      <c r="G79" s="7">
        <v>9272</v>
      </c>
      <c r="H79" s="7">
        <v>8499</v>
      </c>
      <c r="I79" s="7">
        <v>6207</v>
      </c>
      <c r="J79" s="7">
        <v>27</v>
      </c>
      <c r="K79" s="7">
        <v>8</v>
      </c>
      <c r="L79" s="7">
        <v>11</v>
      </c>
      <c r="M79" s="7">
        <v>5</v>
      </c>
      <c r="N79" s="9">
        <v>0.69</v>
      </c>
      <c r="O79" s="10">
        <v>0.19008019008019009</v>
      </c>
      <c r="P79" s="10">
        <v>0.23266666666666699</v>
      </c>
      <c r="Q79" s="10">
        <v>0.15632818532818499</v>
      </c>
      <c r="R79" s="10">
        <v>0.18360746460746499</v>
      </c>
      <c r="S79" s="10">
        <v>0.15811068211068199</v>
      </c>
      <c r="T79" s="10">
        <v>0.15190990990990999</v>
      </c>
      <c r="U79" s="10">
        <v>0.117377091377091</v>
      </c>
      <c r="V79" s="10">
        <v>0.17395881595881599</v>
      </c>
      <c r="W79" s="10">
        <v>0.13422136422136399</v>
      </c>
      <c r="X79" s="10">
        <v>0.103866151866152</v>
      </c>
      <c r="Y79" s="10">
        <v>0.15191505791505799</v>
      </c>
      <c r="Z79" s="10">
        <v>0.24964736164736201</v>
      </c>
      <c r="AA79" s="10">
        <v>0.18639124839124799</v>
      </c>
    </row>
    <row r="80" spans="1:27" x14ac:dyDescent="0.25">
      <c r="A80" s="7">
        <v>2019</v>
      </c>
      <c r="B80" s="7">
        <v>6</v>
      </c>
      <c r="C80" s="7" t="s">
        <v>22</v>
      </c>
      <c r="D80" s="8">
        <v>103320</v>
      </c>
      <c r="E80" s="13">
        <v>65800</v>
      </c>
      <c r="F80" s="7">
        <v>10520</v>
      </c>
      <c r="G80" s="7">
        <v>10069</v>
      </c>
      <c r="H80" s="7">
        <v>7048</v>
      </c>
      <c r="I80" s="7">
        <v>5966</v>
      </c>
      <c r="J80" s="7">
        <v>27</v>
      </c>
      <c r="K80" s="7">
        <v>8</v>
      </c>
      <c r="L80" s="7">
        <v>10</v>
      </c>
      <c r="M80" s="7">
        <v>5</v>
      </c>
      <c r="N80" s="9">
        <v>0.95</v>
      </c>
      <c r="O80" s="10">
        <v>0.18988218988218988</v>
      </c>
      <c r="P80" s="10">
        <v>0.23366666666666699</v>
      </c>
      <c r="Q80" s="10">
        <v>0.15600900900900899</v>
      </c>
      <c r="R80" s="10">
        <v>0.18327027027027001</v>
      </c>
      <c r="S80" s="10">
        <v>0.15830630630630599</v>
      </c>
      <c r="T80" s="10">
        <v>0.15165765765765801</v>
      </c>
      <c r="U80" s="10">
        <v>0.11709009009009</v>
      </c>
      <c r="V80" s="10">
        <v>0.17473873873873899</v>
      </c>
      <c r="W80" s="10">
        <v>0.13427927927927899</v>
      </c>
      <c r="X80" s="10">
        <v>0.103234234234234</v>
      </c>
      <c r="Y80" s="10">
        <v>0.15164864864864899</v>
      </c>
      <c r="Z80" s="10">
        <v>0.24978378378378399</v>
      </c>
      <c r="AA80" s="10">
        <v>0.18631531531531501</v>
      </c>
    </row>
    <row r="81" spans="1:27" x14ac:dyDescent="0.25">
      <c r="A81" s="7">
        <v>2019</v>
      </c>
      <c r="B81" s="7">
        <v>7</v>
      </c>
      <c r="C81" s="7" t="s">
        <v>23</v>
      </c>
      <c r="D81" s="8">
        <v>110600</v>
      </c>
      <c r="E81" s="13">
        <v>66080</v>
      </c>
      <c r="F81" s="7">
        <v>11347</v>
      </c>
      <c r="G81" s="7">
        <v>9250</v>
      </c>
      <c r="H81" s="7">
        <v>7070</v>
      </c>
      <c r="I81" s="7">
        <v>5285</v>
      </c>
      <c r="J81" s="7">
        <v>29</v>
      </c>
      <c r="K81" s="7">
        <v>8</v>
      </c>
      <c r="L81" s="7">
        <v>11</v>
      </c>
      <c r="M81" s="7">
        <v>4</v>
      </c>
      <c r="N81" s="9">
        <v>0.75</v>
      </c>
      <c r="O81" s="10">
        <v>0.16156816156816156</v>
      </c>
      <c r="P81" s="10">
        <v>0.234666666666667</v>
      </c>
      <c r="Q81" s="10">
        <v>0.155689832689833</v>
      </c>
      <c r="R81" s="10">
        <v>0.18293307593307601</v>
      </c>
      <c r="S81" s="10">
        <v>0.15850193050193001</v>
      </c>
      <c r="T81" s="10">
        <v>0.15140540540540501</v>
      </c>
      <c r="U81" s="10">
        <v>0.116803088803089</v>
      </c>
      <c r="V81" s="10">
        <v>0.175518661518661</v>
      </c>
      <c r="W81" s="10">
        <v>0.13433719433719399</v>
      </c>
      <c r="X81" s="10">
        <v>0.102602316602317</v>
      </c>
      <c r="Y81" s="10">
        <v>0.15138223938223899</v>
      </c>
      <c r="Z81" s="10">
        <v>0.249920205920206</v>
      </c>
      <c r="AA81" s="10">
        <v>0.186239382239382</v>
      </c>
    </row>
    <row r="82" spans="1:27" x14ac:dyDescent="0.25">
      <c r="A82" s="7">
        <v>2019</v>
      </c>
      <c r="B82" s="7">
        <v>8</v>
      </c>
      <c r="C82" s="7" t="s">
        <v>24</v>
      </c>
      <c r="D82" s="8">
        <v>98280</v>
      </c>
      <c r="E82" s="13">
        <v>68320</v>
      </c>
      <c r="F82" s="7">
        <v>10999</v>
      </c>
      <c r="G82" s="7">
        <v>10114</v>
      </c>
      <c r="H82" s="7">
        <v>7777</v>
      </c>
      <c r="I82" s="7">
        <v>5614</v>
      </c>
      <c r="J82" s="7">
        <v>30</v>
      </c>
      <c r="K82" s="7">
        <v>8</v>
      </c>
      <c r="L82" s="7">
        <v>11</v>
      </c>
      <c r="M82" s="7">
        <v>4</v>
      </c>
      <c r="N82" s="9">
        <v>0.28999999999999998</v>
      </c>
      <c r="O82" s="10">
        <v>0.1485001485001485</v>
      </c>
      <c r="P82" s="10">
        <v>0.235666666666667</v>
      </c>
      <c r="Q82" s="10">
        <v>0.155370656370656</v>
      </c>
      <c r="R82" s="10">
        <v>0.182595881595882</v>
      </c>
      <c r="S82" s="10">
        <v>0.158697554697555</v>
      </c>
      <c r="T82" s="10">
        <v>0.151153153153153</v>
      </c>
      <c r="U82" s="10">
        <v>0.116516087516088</v>
      </c>
      <c r="V82" s="10">
        <v>0.176298584298584</v>
      </c>
      <c r="W82" s="10">
        <v>0.13439510939510901</v>
      </c>
      <c r="X82" s="10">
        <v>0.101970398970399</v>
      </c>
      <c r="Y82" s="10">
        <v>0.15111583011582999</v>
      </c>
      <c r="Z82" s="10">
        <v>0.25005662805662798</v>
      </c>
      <c r="AA82" s="10">
        <v>0.18616344916344901</v>
      </c>
    </row>
    <row r="83" spans="1:27" x14ac:dyDescent="0.25">
      <c r="A83" s="7">
        <v>2019</v>
      </c>
      <c r="B83" s="7">
        <v>9</v>
      </c>
      <c r="C83" s="7" t="s">
        <v>25</v>
      </c>
      <c r="D83" s="8">
        <v>109200</v>
      </c>
      <c r="E83" s="13">
        <v>63000</v>
      </c>
      <c r="F83" s="7">
        <v>11069</v>
      </c>
      <c r="G83" s="7">
        <v>9440</v>
      </c>
      <c r="H83" s="7">
        <v>8563</v>
      </c>
      <c r="I83" s="7">
        <v>5521</v>
      </c>
      <c r="J83" s="7">
        <v>29</v>
      </c>
      <c r="K83" s="7">
        <v>8</v>
      </c>
      <c r="L83" s="7">
        <v>10</v>
      </c>
      <c r="M83" s="7">
        <v>4</v>
      </c>
      <c r="N83" s="9">
        <v>0.51</v>
      </c>
      <c r="O83" s="10">
        <v>0.17245817245817247</v>
      </c>
      <c r="P83" s="10">
        <v>0.236666666666667</v>
      </c>
      <c r="Q83" s="10">
        <v>0.15505148005148001</v>
      </c>
      <c r="R83" s="10">
        <v>0.18225868725868699</v>
      </c>
      <c r="S83" s="10">
        <v>0.158893178893179</v>
      </c>
      <c r="T83" s="10">
        <v>0.150900900900901</v>
      </c>
      <c r="U83" s="10">
        <v>0.116229086229086</v>
      </c>
      <c r="V83" s="10">
        <v>0.177078507078507</v>
      </c>
      <c r="W83" s="10">
        <v>0.13445302445302401</v>
      </c>
      <c r="X83" s="10">
        <v>0.101338481338481</v>
      </c>
      <c r="Y83" s="10">
        <v>0.15084942084942099</v>
      </c>
      <c r="Z83" s="10">
        <v>0.25019305019304999</v>
      </c>
      <c r="AA83" s="10">
        <v>0.186087516087516</v>
      </c>
    </row>
    <row r="84" spans="1:27" x14ac:dyDescent="0.25">
      <c r="A84" s="7">
        <v>2019</v>
      </c>
      <c r="B84" s="7">
        <v>10</v>
      </c>
      <c r="C84" s="7" t="s">
        <v>26</v>
      </c>
      <c r="D84" s="8">
        <v>104720</v>
      </c>
      <c r="E84" s="13">
        <v>59360</v>
      </c>
      <c r="F84" s="7">
        <v>10131</v>
      </c>
      <c r="G84" s="7">
        <v>9319</v>
      </c>
      <c r="H84" s="7">
        <v>8080</v>
      </c>
      <c r="I84" s="7">
        <v>6057</v>
      </c>
      <c r="J84" s="7">
        <v>30</v>
      </c>
      <c r="K84" s="7">
        <v>7</v>
      </c>
      <c r="L84" s="7">
        <v>11</v>
      </c>
      <c r="M84" s="7">
        <v>4</v>
      </c>
      <c r="N84" s="9">
        <v>0.47</v>
      </c>
      <c r="O84" s="10">
        <v>0.19404019404019404</v>
      </c>
      <c r="P84" s="10">
        <v>0.237666666666667</v>
      </c>
      <c r="Q84" s="10">
        <v>0.15473230373230401</v>
      </c>
      <c r="R84" s="10">
        <v>0.18192149292149301</v>
      </c>
      <c r="S84" s="10">
        <v>0.15908880308880299</v>
      </c>
      <c r="T84" s="10">
        <v>0.15064864864864899</v>
      </c>
      <c r="U84" s="10">
        <v>0.11594208494208499</v>
      </c>
      <c r="V84" s="10">
        <v>0.17785842985843001</v>
      </c>
      <c r="W84" s="10">
        <v>0.13451093951094001</v>
      </c>
      <c r="X84" s="10">
        <v>0.100706563706564</v>
      </c>
      <c r="Y84" s="10">
        <v>0.15058301158301199</v>
      </c>
      <c r="Z84" s="10">
        <v>0.250329472329472</v>
      </c>
      <c r="AA84" s="10">
        <v>0.18601158301158299</v>
      </c>
    </row>
    <row r="85" spans="1:27" x14ac:dyDescent="0.25">
      <c r="A85" s="7">
        <v>2019</v>
      </c>
      <c r="B85" s="7">
        <v>11</v>
      </c>
      <c r="C85" s="7" t="s">
        <v>27</v>
      </c>
      <c r="D85" s="8">
        <v>109200</v>
      </c>
      <c r="E85" s="13">
        <v>70560</v>
      </c>
      <c r="F85" s="7">
        <v>9828</v>
      </c>
      <c r="G85" s="7">
        <v>10318</v>
      </c>
      <c r="H85" s="7">
        <v>7254</v>
      </c>
      <c r="I85" s="7">
        <v>5593</v>
      </c>
      <c r="J85" s="7">
        <v>28</v>
      </c>
      <c r="K85" s="7">
        <v>7</v>
      </c>
      <c r="L85" s="7">
        <v>11</v>
      </c>
      <c r="M85" s="7">
        <v>4</v>
      </c>
      <c r="N85" s="9">
        <v>0.72</v>
      </c>
      <c r="O85" s="10">
        <v>0.19206019206019206</v>
      </c>
      <c r="P85" s="10">
        <v>0.238666666666667</v>
      </c>
      <c r="Q85" s="10">
        <v>0.15441312741312699</v>
      </c>
      <c r="R85" s="10">
        <v>0.181584298584299</v>
      </c>
      <c r="S85" s="10">
        <v>0.15928442728442699</v>
      </c>
      <c r="T85" s="10">
        <v>0.15039639639639599</v>
      </c>
      <c r="U85" s="10">
        <v>0.11565508365508401</v>
      </c>
      <c r="V85" s="10">
        <v>0.17863835263835301</v>
      </c>
      <c r="W85" s="10">
        <v>0.13456885456885501</v>
      </c>
      <c r="X85" s="10">
        <v>0.100074646074646</v>
      </c>
      <c r="Y85" s="10">
        <v>0.15031660231660199</v>
      </c>
      <c r="Z85" s="10">
        <v>0.25046589446589501</v>
      </c>
      <c r="AA85" s="10">
        <v>0.18593564993565001</v>
      </c>
    </row>
    <row r="86" spans="1:27" x14ac:dyDescent="0.25">
      <c r="A86" s="7">
        <v>2019</v>
      </c>
      <c r="B86" s="7">
        <v>12</v>
      </c>
      <c r="C86" s="7" t="s">
        <v>28</v>
      </c>
      <c r="D86" s="8">
        <v>108080</v>
      </c>
      <c r="E86" s="13">
        <v>62160</v>
      </c>
      <c r="F86" s="7">
        <v>10347</v>
      </c>
      <c r="G86" s="7">
        <v>8872</v>
      </c>
      <c r="H86" s="7">
        <v>7274</v>
      </c>
      <c r="I86" s="7">
        <v>5587</v>
      </c>
      <c r="J86" s="7">
        <v>27</v>
      </c>
      <c r="K86" s="7">
        <v>8</v>
      </c>
      <c r="L86" s="7">
        <v>11</v>
      </c>
      <c r="M86" s="7">
        <v>4</v>
      </c>
      <c r="N86" s="9">
        <v>0.83</v>
      </c>
      <c r="O86" s="10">
        <v>0.15840015840015839</v>
      </c>
      <c r="P86" s="10">
        <v>0.239666666666667</v>
      </c>
      <c r="Q86" s="10">
        <v>0.15409395109395099</v>
      </c>
      <c r="R86" s="10">
        <v>0.181247104247104</v>
      </c>
      <c r="S86" s="10">
        <v>0.15948005148005101</v>
      </c>
      <c r="T86" s="10">
        <v>0.15014414414414401</v>
      </c>
      <c r="U86" s="10">
        <v>0.11536808236808201</v>
      </c>
      <c r="V86" s="10">
        <v>0.17941827541827499</v>
      </c>
      <c r="W86" s="10">
        <v>0.13462676962677</v>
      </c>
      <c r="X86" s="10">
        <v>9.9442728442728501E-2</v>
      </c>
      <c r="Y86" s="10">
        <v>0.15005019305019299</v>
      </c>
      <c r="Z86" s="10">
        <v>0.25060231660231702</v>
      </c>
      <c r="AA86" s="10">
        <v>0.185859716859717</v>
      </c>
    </row>
    <row r="87" spans="1:27" x14ac:dyDescent="0.25">
      <c r="A87" s="7">
        <v>2018</v>
      </c>
      <c r="B87" s="7">
        <v>1</v>
      </c>
      <c r="C87" s="7" t="s">
        <v>17</v>
      </c>
      <c r="D87" s="8">
        <v>93800</v>
      </c>
      <c r="E87" s="13">
        <v>61880</v>
      </c>
      <c r="F87" s="7">
        <v>10642</v>
      </c>
      <c r="G87" s="7">
        <v>9723</v>
      </c>
      <c r="H87" s="7">
        <v>7804</v>
      </c>
      <c r="I87" s="7">
        <v>5557</v>
      </c>
      <c r="J87" s="7">
        <v>30</v>
      </c>
      <c r="K87" s="7">
        <v>7</v>
      </c>
      <c r="L87" s="7">
        <v>10</v>
      </c>
      <c r="M87" s="7">
        <v>5</v>
      </c>
      <c r="N87" s="9">
        <v>0.86</v>
      </c>
      <c r="O87" s="10">
        <v>0.2</v>
      </c>
      <c r="P87" s="10">
        <v>0.240666666666667</v>
      </c>
      <c r="Q87" s="10">
        <v>0.153774774774775</v>
      </c>
      <c r="R87" s="10">
        <v>0.18090990990990999</v>
      </c>
      <c r="S87" s="10">
        <v>0.159675675675676</v>
      </c>
      <c r="T87" s="10">
        <v>0.149891891891892</v>
      </c>
      <c r="U87" s="10">
        <v>0.115081081081081</v>
      </c>
      <c r="V87" s="10">
        <v>0.18019819819819799</v>
      </c>
      <c r="W87" s="10">
        <v>0.134684684684685</v>
      </c>
      <c r="X87" s="10">
        <v>9.8810810810810806E-2</v>
      </c>
      <c r="Y87" s="10">
        <v>0.14978378378378401</v>
      </c>
      <c r="Z87" s="10">
        <v>0.25073873873873898</v>
      </c>
      <c r="AA87" s="10">
        <v>0.18578378378378399</v>
      </c>
    </row>
    <row r="88" spans="1:27" x14ac:dyDescent="0.25">
      <c r="A88" s="7">
        <v>2018</v>
      </c>
      <c r="B88" s="7">
        <v>2</v>
      </c>
      <c r="C88" s="7" t="s">
        <v>18</v>
      </c>
      <c r="D88" s="8">
        <v>93520</v>
      </c>
      <c r="E88" s="13">
        <v>59640</v>
      </c>
      <c r="F88" s="7">
        <v>11360</v>
      </c>
      <c r="G88" s="7">
        <v>9826</v>
      </c>
      <c r="H88" s="7">
        <v>7580</v>
      </c>
      <c r="I88" s="7">
        <v>5644</v>
      </c>
      <c r="J88" s="7">
        <v>29</v>
      </c>
      <c r="K88" s="7">
        <v>7</v>
      </c>
      <c r="L88" s="7">
        <v>11</v>
      </c>
      <c r="M88" s="7">
        <v>5</v>
      </c>
      <c r="N88" s="9">
        <v>0.69</v>
      </c>
      <c r="O88" s="10">
        <v>0.24</v>
      </c>
      <c r="P88" s="10">
        <v>0.241666666666667</v>
      </c>
      <c r="Q88" s="10">
        <v>0.153455598455598</v>
      </c>
      <c r="R88" s="10">
        <v>0.18057271557271601</v>
      </c>
      <c r="S88" s="10">
        <v>0.1598712998713</v>
      </c>
      <c r="T88" s="10">
        <v>0.14963963963964</v>
      </c>
      <c r="U88" s="10">
        <v>0.11479407979408</v>
      </c>
      <c r="V88" s="10">
        <v>0.18097812097812099</v>
      </c>
      <c r="W88" s="10">
        <v>0.1347425997426</v>
      </c>
      <c r="X88" s="10">
        <v>9.8178893178893195E-2</v>
      </c>
      <c r="Y88" s="10">
        <v>0.14951737451737401</v>
      </c>
      <c r="Z88" s="10">
        <v>0.25087516087516099</v>
      </c>
      <c r="AA88" s="10">
        <v>0.18570785070785101</v>
      </c>
    </row>
    <row r="89" spans="1:27" x14ac:dyDescent="0.25">
      <c r="A89" s="7">
        <v>2018</v>
      </c>
      <c r="B89" s="7">
        <v>3</v>
      </c>
      <c r="C89" s="7" t="s">
        <v>19</v>
      </c>
      <c r="D89" s="8">
        <v>91280</v>
      </c>
      <c r="E89" s="13">
        <v>59080</v>
      </c>
      <c r="F89" s="7">
        <v>10566</v>
      </c>
      <c r="G89" s="7">
        <v>9574</v>
      </c>
      <c r="H89" s="7">
        <v>8058</v>
      </c>
      <c r="I89" s="7">
        <v>5875</v>
      </c>
      <c r="J89" s="7">
        <v>30</v>
      </c>
      <c r="K89" s="7">
        <v>7</v>
      </c>
      <c r="L89" s="7">
        <v>10</v>
      </c>
      <c r="M89" s="7">
        <v>4</v>
      </c>
      <c r="N89" s="9">
        <v>0.83</v>
      </c>
      <c r="O89" s="10">
        <v>0.24</v>
      </c>
      <c r="P89" s="10">
        <v>0.242666666666667</v>
      </c>
      <c r="Q89" s="10">
        <v>0.15313642213642201</v>
      </c>
      <c r="R89" s="10">
        <v>0.180235521235521</v>
      </c>
      <c r="S89" s="10">
        <v>0.16006692406692399</v>
      </c>
      <c r="T89" s="10">
        <v>0.14938738738738699</v>
      </c>
      <c r="U89" s="10">
        <v>0.114507078507079</v>
      </c>
      <c r="V89" s="10">
        <v>0.181758043758044</v>
      </c>
      <c r="W89" s="10">
        <v>0.134800514800515</v>
      </c>
      <c r="X89" s="10">
        <v>9.7546975546975598E-2</v>
      </c>
      <c r="Y89" s="10">
        <v>0.14925096525096501</v>
      </c>
      <c r="Z89" s="10">
        <v>0.25101158301158299</v>
      </c>
      <c r="AA89" s="10">
        <v>0.185631917631918</v>
      </c>
    </row>
    <row r="90" spans="1:27" x14ac:dyDescent="0.25">
      <c r="A90" s="7">
        <v>2018</v>
      </c>
      <c r="B90" s="7">
        <v>4</v>
      </c>
      <c r="C90" s="7" t="s">
        <v>20</v>
      </c>
      <c r="D90" s="8">
        <v>91280</v>
      </c>
      <c r="E90" s="13">
        <v>69160</v>
      </c>
      <c r="F90" s="7">
        <v>9475</v>
      </c>
      <c r="G90" s="7">
        <v>9916</v>
      </c>
      <c r="H90" s="7">
        <v>8065</v>
      </c>
      <c r="I90" s="7">
        <v>5638</v>
      </c>
      <c r="J90" s="7">
        <v>27</v>
      </c>
      <c r="K90" s="7">
        <v>8</v>
      </c>
      <c r="L90" s="7">
        <v>9</v>
      </c>
      <c r="M90" s="7">
        <v>4</v>
      </c>
      <c r="N90" s="9">
        <v>0.28999999999999998</v>
      </c>
      <c r="O90" s="10">
        <v>0.22</v>
      </c>
      <c r="P90" s="10">
        <v>0.243666666666667</v>
      </c>
      <c r="Q90" s="10">
        <v>0.15281724581724601</v>
      </c>
      <c r="R90" s="10">
        <v>0.17989832689832699</v>
      </c>
      <c r="S90" s="10">
        <v>0.16026254826254799</v>
      </c>
      <c r="T90" s="10">
        <v>0.14913513513513499</v>
      </c>
      <c r="U90" s="10">
        <v>0.114220077220077</v>
      </c>
      <c r="V90" s="10">
        <v>0.182537966537966</v>
      </c>
      <c r="W90" s="10">
        <v>0.13485842985843</v>
      </c>
      <c r="X90" s="10">
        <v>9.6915057915057903E-2</v>
      </c>
      <c r="Y90" s="10">
        <v>0.14898455598455601</v>
      </c>
      <c r="Z90" s="10">
        <v>0.251148005148005</v>
      </c>
      <c r="AA90" s="10">
        <v>0.18555598455598499</v>
      </c>
    </row>
    <row r="91" spans="1:27" x14ac:dyDescent="0.25">
      <c r="A91" s="7">
        <v>2018</v>
      </c>
      <c r="B91" s="7">
        <v>5</v>
      </c>
      <c r="C91" s="7" t="s">
        <v>21</v>
      </c>
      <c r="D91" s="8">
        <v>102760</v>
      </c>
      <c r="E91" s="13">
        <v>66360</v>
      </c>
      <c r="F91" s="7">
        <v>9867</v>
      </c>
      <c r="G91" s="7">
        <v>9539</v>
      </c>
      <c r="H91" s="7">
        <v>7164</v>
      </c>
      <c r="I91" s="7">
        <v>5789</v>
      </c>
      <c r="J91" s="7">
        <v>29</v>
      </c>
      <c r="K91" s="7">
        <v>8</v>
      </c>
      <c r="L91" s="7">
        <v>10</v>
      </c>
      <c r="M91" s="7">
        <v>4</v>
      </c>
      <c r="N91" s="9">
        <v>0.64</v>
      </c>
      <c r="O91" s="10">
        <v>0.22</v>
      </c>
      <c r="P91" s="10">
        <v>0.244666666666667</v>
      </c>
      <c r="Q91" s="10">
        <v>0.15249806949806999</v>
      </c>
      <c r="R91" s="10">
        <v>0.17956113256113301</v>
      </c>
      <c r="S91" s="10">
        <v>0.16045817245817201</v>
      </c>
      <c r="T91" s="10">
        <v>0.14888288288288301</v>
      </c>
      <c r="U91" s="10">
        <v>0.113933075933076</v>
      </c>
      <c r="V91" s="10">
        <v>0.183317889317889</v>
      </c>
      <c r="W91" s="10">
        <v>0.13491634491634499</v>
      </c>
      <c r="X91" s="10">
        <v>9.6283140283140306E-2</v>
      </c>
      <c r="Y91" s="10">
        <v>0.14871814671814701</v>
      </c>
      <c r="Z91" s="10">
        <v>0.25128442728442701</v>
      </c>
      <c r="AA91" s="10">
        <v>0.18548005148005201</v>
      </c>
    </row>
    <row r="92" spans="1:27" x14ac:dyDescent="0.25">
      <c r="A92" s="7">
        <v>2018</v>
      </c>
      <c r="B92" s="7">
        <v>6</v>
      </c>
      <c r="C92" s="7" t="s">
        <v>22</v>
      </c>
      <c r="D92" s="8">
        <v>92400</v>
      </c>
      <c r="E92" s="13">
        <v>59360</v>
      </c>
      <c r="F92" s="7">
        <v>10060</v>
      </c>
      <c r="G92" s="7">
        <v>10163</v>
      </c>
      <c r="H92" s="7">
        <v>8425</v>
      </c>
      <c r="I92" s="7">
        <v>5229</v>
      </c>
      <c r="J92" s="7">
        <v>27</v>
      </c>
      <c r="K92" s="7">
        <v>8</v>
      </c>
      <c r="L92" s="7">
        <v>11</v>
      </c>
      <c r="M92" s="7">
        <v>5</v>
      </c>
      <c r="N92" s="9">
        <v>0.47</v>
      </c>
      <c r="O92" s="10">
        <v>0.17</v>
      </c>
      <c r="P92" s="10">
        <v>0.24566666666666701</v>
      </c>
      <c r="Q92" s="10">
        <v>0.15217889317889299</v>
      </c>
      <c r="R92" s="10">
        <v>0.17922393822393801</v>
      </c>
      <c r="S92" s="10">
        <v>0.160653796653797</v>
      </c>
      <c r="T92" s="10">
        <v>0.14863063063063101</v>
      </c>
      <c r="U92" s="10">
        <v>0.113646074646075</v>
      </c>
      <c r="V92" s="10">
        <v>0.18409781209781201</v>
      </c>
      <c r="W92" s="10">
        <v>0.13497425997425999</v>
      </c>
      <c r="X92" s="10">
        <v>9.5651222651222695E-2</v>
      </c>
      <c r="Y92" s="10">
        <v>0.14845173745173701</v>
      </c>
      <c r="Z92" s="10">
        <v>0.25142084942084902</v>
      </c>
      <c r="AA92" s="10">
        <v>0.185404118404118</v>
      </c>
    </row>
    <row r="93" spans="1:27" x14ac:dyDescent="0.25">
      <c r="A93" s="7">
        <v>2018</v>
      </c>
      <c r="B93" s="7">
        <v>7</v>
      </c>
      <c r="C93" s="7" t="s">
        <v>23</v>
      </c>
      <c r="D93" s="8">
        <v>94360</v>
      </c>
      <c r="E93" s="13">
        <v>61040</v>
      </c>
      <c r="F93" s="7">
        <v>10469</v>
      </c>
      <c r="G93" s="7">
        <v>10497</v>
      </c>
      <c r="H93" s="7">
        <v>7133</v>
      </c>
      <c r="I93" s="7">
        <v>6095</v>
      </c>
      <c r="J93" s="7">
        <v>27</v>
      </c>
      <c r="K93" s="7">
        <v>7</v>
      </c>
      <c r="L93" s="7">
        <v>10</v>
      </c>
      <c r="M93" s="7">
        <v>5</v>
      </c>
      <c r="N93" s="9">
        <v>0.51</v>
      </c>
      <c r="O93" s="10">
        <v>0.17</v>
      </c>
      <c r="P93" s="10">
        <v>0.24666666666666701</v>
      </c>
      <c r="Q93" s="10">
        <v>0.151859716859717</v>
      </c>
      <c r="R93" s="10">
        <v>0.178886743886744</v>
      </c>
      <c r="S93" s="10">
        <v>0.160849420849421</v>
      </c>
      <c r="T93" s="10">
        <v>0.148378378378378</v>
      </c>
      <c r="U93" s="10">
        <v>0.113359073359073</v>
      </c>
      <c r="V93" s="10">
        <v>0.18487773487773501</v>
      </c>
      <c r="W93" s="10">
        <v>0.13503217503217499</v>
      </c>
      <c r="X93" s="10">
        <v>9.5019305019305E-2</v>
      </c>
      <c r="Y93" s="10">
        <v>0.14818532818532801</v>
      </c>
      <c r="Z93" s="10">
        <v>0.25155727155727198</v>
      </c>
      <c r="AA93" s="10">
        <v>0.18532818532818501</v>
      </c>
    </row>
    <row r="94" spans="1:27" x14ac:dyDescent="0.25">
      <c r="A94" s="7">
        <v>2018</v>
      </c>
      <c r="B94" s="7">
        <v>8</v>
      </c>
      <c r="C94" s="7" t="s">
        <v>24</v>
      </c>
      <c r="D94" s="8">
        <v>101640</v>
      </c>
      <c r="E94" s="13">
        <v>66920</v>
      </c>
      <c r="F94" s="7">
        <v>11421</v>
      </c>
      <c r="G94" s="7">
        <v>8774</v>
      </c>
      <c r="H94" s="7">
        <v>7702</v>
      </c>
      <c r="I94" s="7">
        <v>5858</v>
      </c>
      <c r="J94" s="7">
        <v>29</v>
      </c>
      <c r="K94" s="7">
        <v>8</v>
      </c>
      <c r="L94" s="7">
        <v>11</v>
      </c>
      <c r="M94" s="7">
        <v>4</v>
      </c>
      <c r="N94" s="9">
        <v>0.75</v>
      </c>
      <c r="O94" s="10">
        <v>0.2</v>
      </c>
      <c r="P94" s="10">
        <v>0.24766666666666701</v>
      </c>
      <c r="Q94" s="10">
        <v>0.151540540540541</v>
      </c>
      <c r="R94" s="10">
        <v>0.17854954954954999</v>
      </c>
      <c r="S94" s="10">
        <v>0.16104504504504499</v>
      </c>
      <c r="T94" s="10">
        <v>0.148126126126126</v>
      </c>
      <c r="U94" s="10">
        <v>0.113072072072072</v>
      </c>
      <c r="V94" s="10">
        <v>0.18565765765765799</v>
      </c>
      <c r="W94" s="10">
        <v>0.13509009009008999</v>
      </c>
      <c r="X94" s="10">
        <v>9.4387387387387403E-2</v>
      </c>
      <c r="Y94" s="10">
        <v>0.14791891891891901</v>
      </c>
      <c r="Z94" s="10">
        <v>0.25169369369369399</v>
      </c>
      <c r="AA94" s="10">
        <v>0.185252252252252</v>
      </c>
    </row>
    <row r="95" spans="1:27" x14ac:dyDescent="0.25">
      <c r="A95" s="7">
        <v>2018</v>
      </c>
      <c r="B95" s="7">
        <v>9</v>
      </c>
      <c r="C95" s="7" t="s">
        <v>25</v>
      </c>
      <c r="D95" s="8">
        <v>97720</v>
      </c>
      <c r="E95" s="13">
        <v>65240</v>
      </c>
      <c r="F95" s="7">
        <v>10616</v>
      </c>
      <c r="G95" s="7">
        <v>10054</v>
      </c>
      <c r="H95" s="7">
        <v>7154</v>
      </c>
      <c r="I95" s="7">
        <v>5621</v>
      </c>
      <c r="J95" s="7">
        <v>29</v>
      </c>
      <c r="K95" s="7">
        <v>7</v>
      </c>
      <c r="L95" s="7">
        <v>10</v>
      </c>
      <c r="M95" s="7">
        <v>4</v>
      </c>
      <c r="N95" s="9">
        <v>0.56000000000000005</v>
      </c>
      <c r="O95" s="10">
        <v>0.24</v>
      </c>
      <c r="P95" s="10">
        <v>0.24866666666666701</v>
      </c>
      <c r="Q95" s="10">
        <v>0.15122136422136401</v>
      </c>
      <c r="R95" s="10">
        <v>0.17821235521235501</v>
      </c>
      <c r="S95" s="10">
        <v>0.16124066924066899</v>
      </c>
      <c r="T95" s="10">
        <v>0.14787387387387399</v>
      </c>
      <c r="U95" s="10">
        <v>0.112785070785071</v>
      </c>
      <c r="V95" s="10">
        <v>0.18643758043757999</v>
      </c>
      <c r="W95" s="10">
        <v>0.13514800514800501</v>
      </c>
      <c r="X95" s="10">
        <v>9.3755469755469806E-2</v>
      </c>
      <c r="Y95" s="10">
        <v>0.14765250965251001</v>
      </c>
      <c r="Z95" s="10">
        <v>0.251830115830116</v>
      </c>
      <c r="AA95" s="10">
        <v>0.18517631917631899</v>
      </c>
    </row>
    <row r="96" spans="1:27" x14ac:dyDescent="0.25">
      <c r="A96" s="7">
        <v>2018</v>
      </c>
      <c r="B96" s="7">
        <v>10</v>
      </c>
      <c r="C96" s="7" t="s">
        <v>26</v>
      </c>
      <c r="D96" s="8">
        <v>105280</v>
      </c>
      <c r="E96" s="13">
        <v>59360</v>
      </c>
      <c r="F96" s="7">
        <v>11405</v>
      </c>
      <c r="G96" s="7">
        <v>9991</v>
      </c>
      <c r="H96" s="7">
        <v>7321</v>
      </c>
      <c r="I96" s="7">
        <v>5684</v>
      </c>
      <c r="J96" s="7">
        <v>27</v>
      </c>
      <c r="K96" s="7">
        <v>8</v>
      </c>
      <c r="L96" s="7">
        <v>9</v>
      </c>
      <c r="M96" s="7">
        <v>4</v>
      </c>
      <c r="N96" s="9">
        <v>0.39</v>
      </c>
      <c r="O96" s="10">
        <v>0.23</v>
      </c>
      <c r="P96" s="10">
        <v>0.24966666666666701</v>
      </c>
      <c r="Q96" s="10">
        <v>0.15090218790218801</v>
      </c>
      <c r="R96" s="10">
        <v>0.177875160875161</v>
      </c>
      <c r="S96" s="10">
        <v>0.16143629343629301</v>
      </c>
      <c r="T96" s="10">
        <v>0.14762162162162201</v>
      </c>
      <c r="U96" s="10">
        <v>0.11249806949806899</v>
      </c>
      <c r="V96" s="10">
        <v>0.187217503217503</v>
      </c>
      <c r="W96" s="10">
        <v>0.13520592020592001</v>
      </c>
      <c r="X96" s="10">
        <v>9.3123552123552097E-2</v>
      </c>
      <c r="Y96" s="10">
        <v>0.14738610038610001</v>
      </c>
      <c r="Z96" s="10">
        <v>0.25196653796653801</v>
      </c>
      <c r="AA96" s="10">
        <v>0.18510038610038601</v>
      </c>
    </row>
    <row r="97" spans="1:27" x14ac:dyDescent="0.25">
      <c r="A97" s="7">
        <v>2018</v>
      </c>
      <c r="B97" s="7">
        <v>11</v>
      </c>
      <c r="C97" s="7" t="s">
        <v>27</v>
      </c>
      <c r="D97" s="8">
        <v>108360</v>
      </c>
      <c r="E97" s="13">
        <v>67200</v>
      </c>
      <c r="F97" s="7">
        <v>11493</v>
      </c>
      <c r="G97" s="7">
        <v>9396</v>
      </c>
      <c r="H97" s="7">
        <v>8416</v>
      </c>
      <c r="I97" s="7">
        <v>5446</v>
      </c>
      <c r="J97" s="7">
        <v>28</v>
      </c>
      <c r="K97" s="7">
        <v>8</v>
      </c>
      <c r="L97" s="7">
        <v>10</v>
      </c>
      <c r="M97" s="7">
        <v>5</v>
      </c>
      <c r="N97" s="9">
        <v>0.72</v>
      </c>
      <c r="O97" s="10">
        <v>0.21</v>
      </c>
      <c r="P97" s="10">
        <v>0.25066666666666698</v>
      </c>
      <c r="Q97" s="10">
        <v>0.15058301158301199</v>
      </c>
      <c r="R97" s="10">
        <v>0.177537966537967</v>
      </c>
      <c r="S97" s="10">
        <v>0.161631917631918</v>
      </c>
      <c r="T97" s="10">
        <v>0.14736936936936901</v>
      </c>
      <c r="U97" s="10">
        <v>0.11221106821106799</v>
      </c>
      <c r="V97" s="10">
        <v>0.187997425997426</v>
      </c>
      <c r="W97" s="10">
        <v>0.13526383526383501</v>
      </c>
      <c r="X97" s="10">
        <v>9.24916344916345E-2</v>
      </c>
      <c r="Y97" s="10">
        <v>0.147119691119691</v>
      </c>
      <c r="Z97" s="10">
        <v>0.25210296010296002</v>
      </c>
      <c r="AA97" s="10">
        <v>0.185024453024453</v>
      </c>
    </row>
    <row r="98" spans="1:27" x14ac:dyDescent="0.25">
      <c r="A98" s="7">
        <v>2018</v>
      </c>
      <c r="B98" s="7">
        <v>12</v>
      </c>
      <c r="C98" s="7" t="s">
        <v>28</v>
      </c>
      <c r="D98" s="8">
        <v>105560</v>
      </c>
      <c r="E98" s="13">
        <v>59920</v>
      </c>
      <c r="F98" s="7">
        <v>9682</v>
      </c>
      <c r="G98" s="7">
        <v>8905</v>
      </c>
      <c r="H98" s="7">
        <v>7160</v>
      </c>
      <c r="I98" s="7">
        <v>5262</v>
      </c>
      <c r="J98" s="7">
        <v>30</v>
      </c>
      <c r="K98" s="7">
        <v>7</v>
      </c>
      <c r="L98" s="7">
        <v>10</v>
      </c>
      <c r="M98" s="7">
        <v>5</v>
      </c>
      <c r="N98" s="9">
        <v>0.95</v>
      </c>
      <c r="O98" s="10">
        <v>0.24</v>
      </c>
      <c r="P98" s="10">
        <v>0.25166666666666698</v>
      </c>
      <c r="Q98" s="10">
        <v>0.15026383526383499</v>
      </c>
      <c r="R98" s="10">
        <v>0.17720077220077199</v>
      </c>
      <c r="S98" s="10">
        <v>0.161827541827542</v>
      </c>
      <c r="T98" s="10">
        <v>0.147117117117117</v>
      </c>
      <c r="U98" s="10">
        <v>0.11192406692406701</v>
      </c>
      <c r="V98" s="10">
        <v>0.188777348777349</v>
      </c>
      <c r="W98" s="10">
        <v>0.13532175032175001</v>
      </c>
      <c r="X98" s="10">
        <v>9.1859716859716903E-2</v>
      </c>
      <c r="Y98" s="10">
        <v>0.146853281853282</v>
      </c>
      <c r="Z98" s="10">
        <v>0.25223938223938203</v>
      </c>
      <c r="AA98" s="10">
        <v>0.18494851994851999</v>
      </c>
    </row>
  </sheetData>
  <mergeCells count="4">
    <mergeCell ref="F1:I1"/>
    <mergeCell ref="J1:M1"/>
    <mergeCell ref="P1:U1"/>
    <mergeCell ref="V1:AA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Detail1</vt:lpstr>
      <vt:lpstr>Control</vt:lpstr>
      <vt:lpstr>Data</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2025-04-18T08:24:24Z</dcterms:created>
  <dcterms:modified xsi:type="dcterms:W3CDTF">2025-04-24T09:06:22Z</dcterms:modified>
</cp:coreProperties>
</file>