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ebserv\xampp_56\htdocs\gsm\uploads\xls\"/>
    </mc:Choice>
  </mc:AlternateContent>
  <bookViews>
    <workbookView xWindow="0" yWindow="0" windowWidth="20496" windowHeight="7152"/>
  </bookViews>
  <sheets>
    <sheet name="GSM" sheetId="1" r:id="rId1"/>
    <sheet name="NERACA" sheetId="6" r:id="rId2"/>
    <sheet name="LB" sheetId="7" r:id="rId3"/>
    <sheet name="CATATAN" sheetId="8" r:id="rId4"/>
    <sheet name="TOKO LT 2" sheetId="2" r:id="rId5"/>
    <sheet name="TOKO LT 3" sheetId="3" r:id="rId6"/>
    <sheet name="TOKO BANDUNG" sheetId="4" r:id="rId7"/>
    <sheet name="KANTOR" sheetId="5" r:id="rId8"/>
    <sheet name="Sheet1" sheetId="9" r:id="rId9"/>
    <sheet name="Sheet2" sheetId="10" r:id="rId10"/>
  </sheets>
  <externalReferences>
    <externalReference r:id="rId11"/>
  </externalReferences>
  <definedNames>
    <definedName name="_xlnm._FilterDatabase" localSheetId="3" hidden="1">CATATAN!$C$66:$F$140</definedName>
    <definedName name="_xlnm.Print_Area" localSheetId="0">GSM!$A$1:$D$120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8" l="1"/>
  <c r="C78" i="8"/>
  <c r="C80" i="8"/>
  <c r="C82" i="8"/>
  <c r="C88" i="8"/>
  <c r="C90" i="8"/>
  <c r="C94" i="8"/>
  <c r="C98" i="8"/>
  <c r="C102" i="8"/>
  <c r="C108" i="8"/>
  <c r="C111" i="8"/>
  <c r="C124" i="8"/>
  <c r="C138" i="8"/>
  <c r="C67" i="8"/>
  <c r="F140" i="8"/>
  <c r="F139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68" i="8"/>
  <c r="D92" i="8"/>
  <c r="D93" i="8"/>
  <c r="D95" i="8"/>
  <c r="D96" i="8"/>
  <c r="D97" i="8"/>
  <c r="D99" i="8"/>
  <c r="D100" i="8"/>
  <c r="D101" i="8"/>
  <c r="D103" i="8"/>
  <c r="D104" i="8"/>
  <c r="D105" i="8"/>
  <c r="D106" i="8"/>
  <c r="D107" i="8"/>
  <c r="D109" i="8"/>
  <c r="D110" i="8"/>
  <c r="D113" i="8"/>
  <c r="D114" i="8"/>
  <c r="D115" i="8"/>
  <c r="D116" i="8"/>
  <c r="D117" i="8"/>
  <c r="D118" i="8"/>
  <c r="D119" i="8"/>
  <c r="D120" i="8"/>
  <c r="D121" i="8"/>
  <c r="D122" i="8"/>
  <c r="D123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9" i="8"/>
  <c r="D76" i="8"/>
  <c r="D77" i="8"/>
  <c r="D79" i="8"/>
  <c r="D81" i="8"/>
  <c r="D83" i="8"/>
  <c r="D84" i="8"/>
  <c r="D85" i="8"/>
  <c r="D86" i="8"/>
  <c r="D87" i="8"/>
  <c r="D89" i="8"/>
  <c r="D91" i="8"/>
  <c r="D69" i="8"/>
  <c r="D70" i="8"/>
  <c r="D71" i="8"/>
  <c r="D72" i="8"/>
  <c r="D73" i="8"/>
  <c r="D74" i="8"/>
  <c r="D75" i="8"/>
  <c r="D68" i="8"/>
  <c r="F59" i="8"/>
  <c r="F56" i="8"/>
  <c r="F52" i="8"/>
  <c r="F49" i="8"/>
  <c r="F50" i="8"/>
  <c r="F51" i="8"/>
  <c r="F48" i="8"/>
  <c r="F53" i="8" s="1"/>
  <c r="D52" i="8"/>
  <c r="D49" i="8"/>
  <c r="D50" i="8"/>
  <c r="D51" i="8"/>
  <c r="D48" i="8"/>
  <c r="F42" i="8"/>
  <c r="F43" i="8"/>
  <c r="F44" i="8"/>
  <c r="F41" i="8"/>
  <c r="F36" i="8"/>
  <c r="F34" i="8"/>
  <c r="F35" i="8"/>
  <c r="F33" i="8"/>
  <c r="F32" i="8"/>
  <c r="F31" i="8"/>
  <c r="D37" i="8"/>
  <c r="D36" i="8"/>
  <c r="D34" i="8"/>
  <c r="D35" i="8"/>
  <c r="D33" i="8"/>
  <c r="D32" i="8"/>
  <c r="D31" i="8"/>
  <c r="F8" i="8"/>
  <c r="F9" i="8"/>
  <c r="F10" i="8"/>
  <c r="F7" i="8"/>
  <c r="E18" i="7"/>
  <c r="E14" i="7"/>
  <c r="L18" i="6"/>
  <c r="F24" i="8"/>
  <c r="F23" i="8"/>
  <c r="G10" i="6"/>
  <c r="G9" i="6"/>
  <c r="G8" i="6"/>
  <c r="L11" i="6"/>
  <c r="L9" i="6"/>
  <c r="L10" i="6"/>
  <c r="L17" i="6"/>
  <c r="E10" i="1"/>
  <c r="G11" i="6" s="1"/>
  <c r="F25" i="8" l="1"/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E49" i="1" l="1"/>
  <c r="E130" i="1"/>
  <c r="E104" i="1" l="1"/>
  <c r="E100" i="1"/>
  <c r="E90" i="1"/>
  <c r="E91" i="1"/>
  <c r="E80" i="1"/>
  <c r="E77" i="1"/>
  <c r="E76" i="1"/>
  <c r="E111" i="1"/>
  <c r="E88" i="1"/>
  <c r="E96" i="1"/>
  <c r="E56" i="1"/>
  <c r="E55" i="1"/>
  <c r="E54" i="1"/>
  <c r="E51" i="1" l="1"/>
  <c r="E84" i="1"/>
  <c r="E106" i="1" l="1"/>
  <c r="H120" i="1" l="1"/>
  <c r="H42" i="1" l="1"/>
  <c r="H43" i="1"/>
  <c r="H44" i="1"/>
  <c r="H41" i="1"/>
  <c r="I29" i="1"/>
  <c r="I30" i="1"/>
  <c r="I31" i="1"/>
  <c r="I32" i="1"/>
  <c r="I34" i="1"/>
  <c r="I35" i="1"/>
  <c r="I36" i="1"/>
  <c r="I37" i="1"/>
  <c r="I38" i="1"/>
  <c r="I39" i="1"/>
  <c r="I18" i="1"/>
  <c r="I19" i="1"/>
  <c r="I20" i="1"/>
  <c r="I21" i="1"/>
  <c r="I22" i="1"/>
  <c r="I25" i="1"/>
  <c r="I26" i="1"/>
  <c r="I27" i="1"/>
  <c r="I28" i="1"/>
  <c r="C3" i="4" l="1"/>
  <c r="D13" i="4" s="1"/>
  <c r="C11" i="4"/>
  <c r="C10" i="3" l="1"/>
  <c r="C11" i="2" l="1"/>
  <c r="C13" i="2" s="1"/>
  <c r="H122" i="1" l="1"/>
  <c r="I122" i="1"/>
  <c r="B4" i="5" l="1"/>
  <c r="J122" i="1" l="1"/>
  <c r="J123" i="1" s="1"/>
  <c r="D8" i="8" l="1"/>
  <c r="D9" i="8"/>
  <c r="D10" i="8"/>
  <c r="F130" i="1" l="1"/>
  <c r="G130" i="1" s="1"/>
  <c r="F122" i="1" l="1"/>
  <c r="E8" i="7"/>
  <c r="C3" i="3" l="1"/>
  <c r="C11" i="3" s="1"/>
  <c r="F93" i="9" l="1"/>
  <c r="E93" i="9"/>
  <c r="K85" i="9"/>
  <c r="F85" i="9"/>
  <c r="F87" i="9" s="1"/>
  <c r="G85" i="9"/>
  <c r="H85" i="9"/>
  <c r="J85" i="9"/>
  <c r="I85" i="9"/>
  <c r="H87" i="9" l="1"/>
  <c r="G86" i="9"/>
  <c r="G87" i="9" s="1"/>
  <c r="I87" i="9"/>
  <c r="J86" i="9"/>
  <c r="J87" i="9" s="1"/>
  <c r="E85" i="9"/>
  <c r="E86" i="9" s="1"/>
  <c r="E87" i="9" l="1"/>
  <c r="F144" i="8" l="1"/>
  <c r="F143" i="8"/>
  <c r="F145" i="8" l="1"/>
  <c r="G17" i="6"/>
  <c r="D44" i="8" l="1"/>
  <c r="D42" i="8"/>
  <c r="D43" i="8"/>
  <c r="D41" i="8"/>
  <c r="F20" i="8"/>
  <c r="F17" i="8"/>
  <c r="F11" i="8"/>
  <c r="D7" i="8"/>
  <c r="F45" i="8" l="1"/>
  <c r="F38" i="8"/>
  <c r="F14" i="8" l="1"/>
  <c r="D143" i="8" l="1"/>
  <c r="F65" i="8"/>
  <c r="E46" i="1" s="1"/>
  <c r="G46" i="1" s="1"/>
  <c r="C61" i="8"/>
  <c r="C58" i="8"/>
  <c r="C27" i="8"/>
  <c r="C19" i="8"/>
  <c r="C16" i="8"/>
  <c r="C13" i="8"/>
  <c r="J8" i="6"/>
  <c r="G21" i="6"/>
  <c r="E10" i="7" l="1"/>
  <c r="E12" i="7" s="1"/>
  <c r="G122" i="1"/>
  <c r="G13" i="6"/>
  <c r="G23" i="6" s="1"/>
  <c r="E16" i="7" l="1"/>
  <c r="E20" i="7" l="1"/>
  <c r="K122" i="1" l="1"/>
  <c r="G123" i="1" l="1"/>
  <c r="L19" i="6" s="1"/>
  <c r="L21" i="6" s="1"/>
  <c r="H124" i="1"/>
  <c r="I124" i="1"/>
  <c r="G124" i="1" l="1"/>
  <c r="E122" i="1"/>
  <c r="E124" i="1" l="1"/>
  <c r="F28" i="8"/>
  <c r="J124" i="1"/>
  <c r="L8" i="6"/>
  <c r="L13" i="6" s="1"/>
  <c r="F123" i="1"/>
  <c r="L23" i="6" l="1"/>
  <c r="J26" i="6" s="1"/>
  <c r="F124" i="1"/>
</calcChain>
</file>

<file path=xl/comments1.xml><?xml version="1.0" encoding="utf-8"?>
<comments xmlns="http://schemas.openxmlformats.org/spreadsheetml/2006/main">
  <authors>
    <author>DANANG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SERAGAM , 
SEPATU SAFETY </t>
        </r>
      </text>
    </comment>
    <comment ref="C110" authorId="0" shapeId="0">
      <text>
        <r>
          <rPr>
            <b/>
            <sz val="9"/>
            <color indexed="81"/>
            <rFont val="Tahoma"/>
            <family val="2"/>
          </rPr>
          <t xml:space="preserve">KIRIM DOKUMEN
</t>
        </r>
      </text>
    </comment>
  </commentList>
</comments>
</file>

<file path=xl/comments2.xml><?xml version="1.0" encoding="utf-8"?>
<comments xmlns="http://schemas.openxmlformats.org/spreadsheetml/2006/main">
  <authors>
    <author>DANANG</author>
  </authors>
  <commentList>
    <comment ref="C75" authorId="0" shapeId="0">
      <text>
        <r>
          <rPr>
            <b/>
            <sz val="9"/>
            <color indexed="81"/>
            <rFont val="Tahoma"/>
            <family val="2"/>
          </rPr>
          <t xml:space="preserve">KIRIM DOKUMEN
</t>
        </r>
      </text>
    </comment>
  </commentList>
</comments>
</file>

<file path=xl/sharedStrings.xml><?xml version="1.0" encoding="utf-8"?>
<sst xmlns="http://schemas.openxmlformats.org/spreadsheetml/2006/main" count="463" uniqueCount="201">
  <si>
    <t>BIAYA TENAGA KERJA</t>
  </si>
  <si>
    <t xml:space="preserve">GAJI </t>
  </si>
  <si>
    <t xml:space="preserve">SUMBANGAN </t>
  </si>
  <si>
    <t>TRAINING</t>
  </si>
  <si>
    <t>TUNJANGAN PULSA KARYAWAN</t>
  </si>
  <si>
    <t>BIAYA TRANSPORTASI</t>
  </si>
  <si>
    <t xml:space="preserve">PERJALANAN DINAS LUAR NEGERI </t>
  </si>
  <si>
    <t>PERJALANAN DINAS DOMESTIK</t>
  </si>
  <si>
    <t>LISTRIK</t>
  </si>
  <si>
    <t>BIAYA KOMUNIKASI</t>
  </si>
  <si>
    <t>TELEPON</t>
  </si>
  <si>
    <t>INTERNET</t>
  </si>
  <si>
    <t>BIAYA PERLENGKAPAN DAN PERALATAN KANTOR</t>
  </si>
  <si>
    <t xml:space="preserve">FOTOCOPY </t>
  </si>
  <si>
    <t>KEBERSIHAN KANTOR</t>
  </si>
  <si>
    <t>MATERAI</t>
  </si>
  <si>
    <t>IURAN KANTOR</t>
  </si>
  <si>
    <t xml:space="preserve">BIAYA ENTERTAINT </t>
  </si>
  <si>
    <t>BIAYA PERBAIKAN &amp; PEMELIHARAAN</t>
  </si>
  <si>
    <t>PERAWATAN KENDARAAN</t>
  </si>
  <si>
    <t>PERAWATAN PERALATAN KANTOR</t>
  </si>
  <si>
    <t>BIAYA SEWA</t>
  </si>
  <si>
    <t>SEWA KENDARAAN</t>
  </si>
  <si>
    <t>BIAYA JASA PROFESIONAL</t>
  </si>
  <si>
    <t>JASA KONSULTAN</t>
  </si>
  <si>
    <t xml:space="preserve">PERIJINAN KENDARAAN </t>
  </si>
  <si>
    <t>PERIJINAN KEPERLUAN PERUSAHAAN</t>
  </si>
  <si>
    <t xml:space="preserve">BIAYA PENYUSUTAN </t>
  </si>
  <si>
    <t>INVENTARIS KANTOR</t>
  </si>
  <si>
    <t>KENDARAAN</t>
  </si>
  <si>
    <t>GEDUNG</t>
  </si>
  <si>
    <t>BIAYA ADMINISTRASI UMUM</t>
  </si>
  <si>
    <t>KERUGIAN SELISIH KURS</t>
  </si>
  <si>
    <t>RUGI/LABA SELISIH KURS</t>
  </si>
  <si>
    <t>ADM BANK</t>
  </si>
  <si>
    <t>ANGKUT</t>
  </si>
  <si>
    <t>BUKU CEK</t>
  </si>
  <si>
    <t>BUNGA CIMB NIAGA</t>
  </si>
  <si>
    <t>KEPERLUAN KANTOR</t>
  </si>
  <si>
    <t>INSTALASI</t>
  </si>
  <si>
    <t>GATHERING</t>
  </si>
  <si>
    <t>BPJS</t>
  </si>
  <si>
    <t>JAMSOSTEK</t>
  </si>
  <si>
    <t>TUNJANGAN HARI RAYA / BONUS</t>
  </si>
  <si>
    <t xml:space="preserve">BIAYA PERIJINAN </t>
  </si>
  <si>
    <t>AKTIVA</t>
  </si>
  <si>
    <t xml:space="preserve">KAS </t>
  </si>
  <si>
    <t>BANK CIMB NIAGA (USD)</t>
  </si>
  <si>
    <t>BANK MANDIRI GIRO</t>
  </si>
  <si>
    <t>BANK MANDIRI TABUNGAN</t>
  </si>
  <si>
    <t>PIUTANG USAHA</t>
  </si>
  <si>
    <t>PIUTANG KARYAWAN</t>
  </si>
  <si>
    <t xml:space="preserve">PERSEDIAAN </t>
  </si>
  <si>
    <t>AKM. PENYUSUTAN INVENTARIS KANTOR</t>
  </si>
  <si>
    <t>AKM .PENYUSUTAN GEDUNG</t>
  </si>
  <si>
    <t>AKM. PENYUSUTAN KENDARAAN</t>
  </si>
  <si>
    <t>HUTANG DAGANG</t>
  </si>
  <si>
    <t>HUTANG LEASING B 9163 TCI</t>
  </si>
  <si>
    <t xml:space="preserve">HUTANG BANK CIMB NIAGA I </t>
  </si>
  <si>
    <t>HUTANG BANK CIMB NIAGA II</t>
  </si>
  <si>
    <t>HUTANG TOKO KENARI 1</t>
  </si>
  <si>
    <t>HUTANG TOKO KENARI 2</t>
  </si>
  <si>
    <t xml:space="preserve">HUTANG TOKO KENARI 3 </t>
  </si>
  <si>
    <t xml:space="preserve">HUTANG PPH 21 </t>
  </si>
  <si>
    <t xml:space="preserve">HUTANG PPH 23 </t>
  </si>
  <si>
    <t>HUTANG PPH 25</t>
  </si>
  <si>
    <t>HUTANG PPH 29</t>
  </si>
  <si>
    <t>HUTANG PPN</t>
  </si>
  <si>
    <t>PAJAK SPT TAHUNAN</t>
  </si>
  <si>
    <t>HUTANG PEMEGANG SAHAM</t>
  </si>
  <si>
    <t>KEWAJIBAN</t>
  </si>
  <si>
    <t xml:space="preserve">MODAL </t>
  </si>
  <si>
    <t>LABA DITAHAN</t>
  </si>
  <si>
    <t>EKUITAS</t>
  </si>
  <si>
    <t xml:space="preserve">PENDAPATAN BUNGA </t>
  </si>
  <si>
    <t xml:space="preserve">PENDAPATAN </t>
  </si>
  <si>
    <t>HARGA POKOK PENJUALAN</t>
  </si>
  <si>
    <t>BIAYA USAHA</t>
  </si>
  <si>
    <t>DAFTAR AKUN</t>
  </si>
  <si>
    <t>NSD</t>
  </si>
  <si>
    <t>LABA RUGI</t>
  </si>
  <si>
    <t>NERACA</t>
  </si>
  <si>
    <t xml:space="preserve">NO AKUN </t>
  </si>
  <si>
    <t xml:space="preserve">DEBET </t>
  </si>
  <si>
    <t>KREDIT</t>
  </si>
  <si>
    <t>POS</t>
  </si>
  <si>
    <t>D</t>
  </si>
  <si>
    <t>K</t>
  </si>
  <si>
    <t>PENDAPATAN TELEKOMUNIKASI</t>
  </si>
  <si>
    <t>PENDAPATAN PATCHCORD</t>
  </si>
  <si>
    <t>TRANSPORTASI TELEKOMUNIKASI</t>
  </si>
  <si>
    <t>TRANSPORTASI RETAIL</t>
  </si>
  <si>
    <t>TRANSPORTASI FINANCE</t>
  </si>
  <si>
    <t>PENGIRIMAN TELEKOMUNIKASI</t>
  </si>
  <si>
    <t>PENGIRIMAN PATCHCORD</t>
  </si>
  <si>
    <t>PENGIRIMAN FINANCE</t>
  </si>
  <si>
    <t>OPERASIONAL KARYAWAN TELEKOMUNIKASI</t>
  </si>
  <si>
    <t>OPERASIONAL KARYAWAN PATCHCORD</t>
  </si>
  <si>
    <t>OPERASIONAL KARYAWAN FINANCE &amp; HRGA</t>
  </si>
  <si>
    <t>TRANSPORTASI HRGA</t>
  </si>
  <si>
    <t>ATK</t>
  </si>
  <si>
    <t xml:space="preserve">IKLAN </t>
  </si>
  <si>
    <t>PENDAPATAN</t>
  </si>
  <si>
    <t>KEPERLUAN TOKO</t>
  </si>
  <si>
    <t>SEWA KONTRAKAN</t>
  </si>
  <si>
    <t>TRANSPORTASI</t>
  </si>
  <si>
    <t>OPERASIONAL KARYAWAN</t>
  </si>
  <si>
    <t>KAS</t>
  </si>
  <si>
    <t>MAINTENANCE KENARI</t>
  </si>
  <si>
    <t>BRI</t>
  </si>
  <si>
    <t>PENDAPATAN PAK RAY</t>
  </si>
  <si>
    <t>RUGI EDC</t>
  </si>
  <si>
    <t>PT GRAMASELINDO UTAMA</t>
  </si>
  <si>
    <t xml:space="preserve">AKTIVA </t>
  </si>
  <si>
    <t>PASSIVA</t>
  </si>
  <si>
    <t>AKTIVA LANCAR</t>
  </si>
  <si>
    <t>KEWAJIBAN LANCAR</t>
  </si>
  <si>
    <t>KAS SETARA DENGAN KAS</t>
  </si>
  <si>
    <t>HUTANG LAIN-LAIN</t>
  </si>
  <si>
    <t>HUTANG PAJAK</t>
  </si>
  <si>
    <t>+</t>
  </si>
  <si>
    <t>PERSEDIAAN</t>
  </si>
  <si>
    <t>JUMLAH AKTIVA LANCAR</t>
  </si>
  <si>
    <t>JUMLAH KEWAJIBAN LANCAR</t>
  </si>
  <si>
    <t>AKTIVA TIDAK LANCAR</t>
  </si>
  <si>
    <t xml:space="preserve">EKUITAS </t>
  </si>
  <si>
    <t>AKTIVA TETAP (NILAI BUKU)</t>
  </si>
  <si>
    <t xml:space="preserve">LABA DITAHAN </t>
  </si>
  <si>
    <t>LABA BULAN BERJALAN</t>
  </si>
  <si>
    <t>JUMLAH AKTIVA TIDAK LANCAR</t>
  </si>
  <si>
    <t>JUMLAH EKUITAS</t>
  </si>
  <si>
    <t>JUMLAH AKTIVA</t>
  </si>
  <si>
    <t>JUMLAH PASSIVA</t>
  </si>
  <si>
    <t>KETERANGAN</t>
  </si>
  <si>
    <t>-</t>
  </si>
  <si>
    <t>LABA RUGI KOTOR</t>
  </si>
  <si>
    <t>LABA USAHA</t>
  </si>
  <si>
    <t>PENDAPAAN LAIN-LAIN</t>
  </si>
  <si>
    <t>LABA BERSIH</t>
  </si>
  <si>
    <t>CATATAN ATAS LAPORAN KEUANGAN</t>
  </si>
  <si>
    <t>KAS DAN SETARA KAS</t>
  </si>
  <si>
    <t>JUMLAH KAS DAN SETARA KAS</t>
  </si>
  <si>
    <t>JUMLAH PIUTANG USAHA</t>
  </si>
  <si>
    <t>JUMLAH PIUTANG KARYAWAN</t>
  </si>
  <si>
    <t>HARGA PEROLEHAN</t>
  </si>
  <si>
    <t>AKUMULASI PENYUSUTAN</t>
  </si>
  <si>
    <t>NILAI BUKU AKTIVA TETAP</t>
  </si>
  <si>
    <t>JUMLAH HUTANG DAGANG</t>
  </si>
  <si>
    <t>JUMLAH HUTANG LAIN-LAIN</t>
  </si>
  <si>
    <t xml:space="preserve">HUTANG PAJAK </t>
  </si>
  <si>
    <t>JUMLAH HUTANG PAJAK</t>
  </si>
  <si>
    <t>MODAL</t>
  </si>
  <si>
    <t>JUMLAH MODAL</t>
  </si>
  <si>
    <t>JUMLAH PENDAPATAN</t>
  </si>
  <si>
    <t>PERSEDIAAN AWAL</t>
  </si>
  <si>
    <t>PEMBELIAN</t>
  </si>
  <si>
    <t>PERSEDIAAN AKHIR</t>
  </si>
  <si>
    <t>JUMLAH HARGA POKOK PENJUALAN</t>
  </si>
  <si>
    <t>JUMLAH BIAYA</t>
  </si>
  <si>
    <t>PENDAPATAN LAIN-LAIN</t>
  </si>
  <si>
    <t>PAJAK JASA GIRO</t>
  </si>
  <si>
    <t>JUMLAH PENDAPATAN LAIN-LAIN</t>
  </si>
  <si>
    <t>MANDIRI TAB</t>
  </si>
  <si>
    <t>BUNGA</t>
  </si>
  <si>
    <t>PAJAK</t>
  </si>
  <si>
    <t>MANDIRI GIRO</t>
  </si>
  <si>
    <t>CIMB USD</t>
  </si>
  <si>
    <t>KAS LT 2</t>
  </si>
  <si>
    <t>KAS LT 3</t>
  </si>
  <si>
    <t>KAS BANDUNG</t>
  </si>
  <si>
    <t>BANK BRI</t>
  </si>
  <si>
    <t>HUTANG CIMB NIAGA IDR</t>
  </si>
  <si>
    <t>HUTANG BANK</t>
  </si>
  <si>
    <t>JUMLAH HUTANG BANK</t>
  </si>
  <si>
    <t>KEPERLUAN KARYAWAN</t>
  </si>
  <si>
    <t>PAJAK SENTUL</t>
  </si>
  <si>
    <t>PAMERAN</t>
  </si>
  <si>
    <t xml:space="preserve">ENTERTAINT </t>
  </si>
  <si>
    <t>PENGIRIMAN RETAIL</t>
  </si>
  <si>
    <t>SOUVENIR</t>
  </si>
  <si>
    <t xml:space="preserve">BIAYA LISTRIK </t>
  </si>
  <si>
    <t>BCA</t>
  </si>
  <si>
    <t>MANTENANCE KENARI</t>
  </si>
  <si>
    <t>ASURANSI</t>
  </si>
  <si>
    <t>HUTANG LEASING B  2569 TFT</t>
  </si>
  <si>
    <t>PERIJINAN SENTUL</t>
  </si>
  <si>
    <t>UMRAH KARYAWAN</t>
  </si>
  <si>
    <t>KEPERLUAN PAMERAN</t>
  </si>
  <si>
    <t>KEPERLUAN RETAIL</t>
  </si>
  <si>
    <t>KESEJAHTERAAN KARYAWAN</t>
  </si>
  <si>
    <t>TRANSPORTASI PATCHCORD</t>
  </si>
  <si>
    <t>HUTANG KREDIT INSTALLMENT</t>
  </si>
  <si>
    <t>HUTANG KREDIT INVESTASI</t>
  </si>
  <si>
    <t>RENOVASI</t>
  </si>
  <si>
    <t>HUTANG RETAIL</t>
  </si>
  <si>
    <t>PROVISI PRK CIMB NIAGA</t>
  </si>
  <si>
    <t>KEBERSIHAN</t>
  </si>
  <si>
    <t>MEI 2015</t>
  </si>
  <si>
    <t xml:space="preserve">JUMLAH PERSEDIAAN </t>
  </si>
  <si>
    <t>LABA</t>
  </si>
  <si>
    <t>HITUNGAN GINTY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</si>
</sst>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theme="1"/>
      <name val="Calibri Light"/>
      <family val="2"/>
    </font>
    <font>
      <sz val="1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 applyBorder="1"/>
    <xf numFmtId="3" fontId="5" fillId="0" borderId="0" xfId="0" applyNumberFormat="1" applyFo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6" fillId="0" borderId="0" xfId="0" applyNumberFormat="1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4" fontId="4" fillId="0" borderId="0" xfId="0" applyNumberFormat="1" applyFont="1"/>
    <xf numFmtId="0" fontId="4" fillId="0" borderId="1" xfId="0" applyFont="1" applyBorder="1"/>
    <xf numFmtId="0" fontId="4" fillId="0" borderId="3" xfId="0" applyFont="1" applyBorder="1"/>
    <xf numFmtId="0" fontId="3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left" vertical="center"/>
    </xf>
    <xf numFmtId="3" fontId="4" fillId="0" borderId="7" xfId="0" applyNumberFormat="1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0" xfId="0" applyFont="1" applyBorder="1" applyAlignment="1">
      <alignment horizontal="left" vertical="center"/>
    </xf>
    <xf numFmtId="3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 vertical="center"/>
    </xf>
    <xf numFmtId="3" fontId="9" fillId="0" borderId="0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5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left"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5" xfId="0" applyFont="1" applyBorder="1"/>
    <xf numFmtId="3" fontId="4" fillId="0" borderId="9" xfId="0" applyNumberFormat="1" applyFont="1" applyBorder="1"/>
    <xf numFmtId="0" fontId="4" fillId="0" borderId="0" xfId="0" applyFont="1" applyFill="1" applyBorder="1" applyAlignment="1">
      <alignment horizontal="left" vertical="center"/>
    </xf>
    <xf numFmtId="3" fontId="3" fillId="0" borderId="7" xfId="0" applyNumberFormat="1" applyFont="1" applyBorder="1"/>
    <xf numFmtId="3" fontId="9" fillId="0" borderId="7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left" vertical="center"/>
    </xf>
    <xf numFmtId="3" fontId="4" fillId="0" borderId="11" xfId="0" applyNumberFormat="1" applyFont="1" applyBorder="1"/>
    <xf numFmtId="0" fontId="4" fillId="0" borderId="11" xfId="0" applyFont="1" applyBorder="1" applyAlignment="1">
      <alignment horizontal="left"/>
    </xf>
    <xf numFmtId="0" fontId="4" fillId="0" borderId="12" xfId="0" applyFont="1" applyBorder="1"/>
    <xf numFmtId="0" fontId="8" fillId="0" borderId="4" xfId="0" applyFont="1" applyBorder="1" applyAlignment="1"/>
    <xf numFmtId="0" fontId="8" fillId="0" borderId="0" xfId="0" applyFont="1" applyBorder="1" applyAlignment="1"/>
    <xf numFmtId="0" fontId="8" fillId="0" borderId="4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" fontId="3" fillId="0" borderId="0" xfId="0" applyNumberFormat="1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4" fillId="0" borderId="0" xfId="0" applyFont="1" applyAlignment="1">
      <alignment horizontal="left"/>
    </xf>
    <xf numFmtId="3" fontId="6" fillId="0" borderId="0" xfId="0" applyNumberFormat="1" applyFont="1" applyBorder="1"/>
    <xf numFmtId="18" fontId="4" fillId="0" borderId="0" xfId="0" applyNumberFormat="1" applyFont="1"/>
    <xf numFmtId="14" fontId="4" fillId="0" borderId="0" xfId="0" applyNumberFormat="1" applyFont="1"/>
    <xf numFmtId="3" fontId="3" fillId="0" borderId="0" xfId="0" applyNumberFormat="1" applyFont="1"/>
    <xf numFmtId="3" fontId="4" fillId="2" borderId="0" xfId="0" applyNumberFormat="1" applyFont="1" applyFill="1"/>
    <xf numFmtId="3" fontId="4" fillId="3" borderId="0" xfId="0" applyNumberFormat="1" applyFont="1" applyFill="1"/>
    <xf numFmtId="3" fontId="0" fillId="0" borderId="0" xfId="0" applyNumberFormat="1"/>
    <xf numFmtId="0" fontId="0" fillId="0" borderId="0" xfId="0" applyFill="1" applyBorder="1"/>
    <xf numFmtId="3" fontId="0" fillId="0" borderId="0" xfId="0" applyNumberFormat="1" applyFill="1" applyBorder="1"/>
    <xf numFmtId="0" fontId="4" fillId="4" borderId="0" xfId="0" applyFont="1" applyFill="1"/>
    <xf numFmtId="3" fontId="4" fillId="4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  <xf numFmtId="0" fontId="4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53785</xdr:colOff>
      <xdr:row>0</xdr:row>
      <xdr:rowOff>27455</xdr:rowOff>
    </xdr:from>
    <xdr:ext cx="723331" cy="782170"/>
    <xdr:pic>
      <xdr:nvPicPr>
        <xdr:cNvPr id="2" name="Picture 1" descr="LOGO GS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5" y="27455"/>
          <a:ext cx="723331" cy="7821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53785</xdr:colOff>
      <xdr:row>0</xdr:row>
      <xdr:rowOff>38100</xdr:rowOff>
    </xdr:from>
    <xdr:to>
      <xdr:col>2</xdr:col>
      <xdr:colOff>457200</xdr:colOff>
      <xdr:row>3</xdr:row>
      <xdr:rowOff>9525</xdr:rowOff>
    </xdr:to>
    <xdr:pic>
      <xdr:nvPicPr>
        <xdr:cNvPr id="3" name="Picture 2" descr="LOGO GS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385" y="38100"/>
          <a:ext cx="632015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53785</xdr:colOff>
      <xdr:row>0</xdr:row>
      <xdr:rowOff>38100</xdr:rowOff>
    </xdr:from>
    <xdr:to>
      <xdr:col>3</xdr:col>
      <xdr:colOff>57150</xdr:colOff>
      <xdr:row>2</xdr:row>
      <xdr:rowOff>171450</xdr:rowOff>
    </xdr:to>
    <xdr:pic>
      <xdr:nvPicPr>
        <xdr:cNvPr id="2" name="Picture 1" descr="LOGO GS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385" y="38100"/>
          <a:ext cx="632015" cy="61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TRI%20GINTY%202015\NERACA%20TANPA%20PAJAK%20PENGHASILAN\1.%20JANUARI%202015\1.%20NERACA%20JA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 LAJUR"/>
      <sheetName val="NERACA"/>
      <sheetName val="LABA RUGI"/>
      <sheetName val="CATATAN"/>
      <sheetName val="MANDIRI GIRO JAN 15 (2)"/>
      <sheetName val="Sheet3 (3)"/>
      <sheetName val="Sheet3 (2)"/>
      <sheetName val="CIMB NIAGA USD"/>
      <sheetName val="Sheet3"/>
    </sheetNames>
    <sheetDataSet>
      <sheetData sheetId="0">
        <row r="8">
          <cell r="B8" t="str">
            <v>PIUTANG USAHA</v>
          </cell>
        </row>
        <row r="9">
          <cell r="B9" t="str">
            <v>PIUTANG KARYAWAN</v>
          </cell>
        </row>
        <row r="10">
          <cell r="B10" t="str">
            <v xml:space="preserve">PERSEDIAAN </v>
          </cell>
        </row>
        <row r="18">
          <cell r="B18" t="str">
            <v>HUTANG DAGANG</v>
          </cell>
        </row>
        <row r="35">
          <cell r="B35" t="str">
            <v>PENDAPATAN</v>
          </cell>
        </row>
        <row r="36">
          <cell r="B36" t="str">
            <v xml:space="preserve">PENDAPATAN BUNGA </v>
          </cell>
        </row>
        <row r="38">
          <cell r="B38" t="str">
            <v>HARGA POKOK PENJUALAN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tabSelected="1" workbookViewId="0">
      <selection activeCell="E10" sqref="E10"/>
    </sheetView>
  </sheetViews>
  <sheetFormatPr defaultColWidth="9.109375" defaultRowHeight="14.4" x14ac:dyDescent="0.3"/>
  <cols>
    <col min="1" max="1" width="6.88671875" style="3" customWidth="1"/>
    <col min="2" max="2" width="8.33203125" style="8" customWidth="1"/>
    <col min="3" max="3" width="41.6640625" style="4" bestFit="1" customWidth="1"/>
    <col min="4" max="4" width="4.5546875" style="4" bestFit="1" customWidth="1"/>
    <col min="5" max="6" width="15.44140625" style="7" bestFit="1" customWidth="1"/>
    <col min="7" max="7" width="15" style="7" bestFit="1" customWidth="1"/>
    <col min="8" max="8" width="14.33203125" style="7" bestFit="1" customWidth="1"/>
    <col min="9" max="9" width="15" style="7" bestFit="1" customWidth="1"/>
    <col min="10" max="10" width="15.44140625" style="7" bestFit="1" customWidth="1"/>
    <col min="11" max="11" width="9.33203125" style="4" bestFit="1" customWidth="1"/>
    <col min="12" max="16384" width="9.109375" style="4"/>
  </cols>
  <sheetData>
    <row r="1" spans="1:10" x14ac:dyDescent="0.3">
      <c r="A1" s="3" t="s">
        <v>78</v>
      </c>
      <c r="B1" s="4"/>
      <c r="E1" s="6" t="s">
        <v>79</v>
      </c>
      <c r="F1" s="6"/>
      <c r="G1" s="6" t="s">
        <v>80</v>
      </c>
      <c r="H1" s="6"/>
      <c r="I1" s="6" t="s">
        <v>81</v>
      </c>
      <c r="J1" s="6"/>
    </row>
    <row r="2" spans="1:10" x14ac:dyDescent="0.3">
      <c r="A2" s="3" t="s">
        <v>82</v>
      </c>
      <c r="B2" s="4"/>
      <c r="D2" s="4" t="s">
        <v>85</v>
      </c>
      <c r="E2" s="5" t="s">
        <v>83</v>
      </c>
      <c r="F2" s="5" t="s">
        <v>84</v>
      </c>
      <c r="G2" s="5" t="s">
        <v>83</v>
      </c>
      <c r="H2" s="5" t="s">
        <v>84</v>
      </c>
      <c r="I2" s="5" t="s">
        <v>83</v>
      </c>
      <c r="J2" s="5" t="s">
        <v>84</v>
      </c>
    </row>
    <row r="3" spans="1:10" x14ac:dyDescent="0.3">
      <c r="A3" s="3">
        <v>100</v>
      </c>
      <c r="B3" s="3" t="s">
        <v>45</v>
      </c>
    </row>
    <row r="4" spans="1:10" x14ac:dyDescent="0.3">
      <c r="C4" s="4" t="s">
        <v>46</v>
      </c>
      <c r="D4" s="4" t="s">
        <v>86</v>
      </c>
      <c r="E4" s="7">
        <v>2864600</v>
      </c>
      <c r="I4" s="7">
        <f>E4</f>
        <v>2864600</v>
      </c>
      <c r="J4" s="7">
        <f>F4</f>
        <v>0</v>
      </c>
    </row>
    <row r="5" spans="1:10" x14ac:dyDescent="0.3">
      <c r="C5" s="4" t="s">
        <v>47</v>
      </c>
      <c r="D5" s="4" t="s">
        <v>86</v>
      </c>
      <c r="E5" s="7">
        <v>119906865</v>
      </c>
      <c r="I5" s="7">
        <f t="shared" ref="I5:I17" si="0">E5</f>
        <v>119906865</v>
      </c>
      <c r="J5" s="7">
        <f t="shared" ref="J5:J39" si="1">F5</f>
        <v>0</v>
      </c>
    </row>
    <row r="6" spans="1:10" x14ac:dyDescent="0.3">
      <c r="C6" s="4" t="s">
        <v>48</v>
      </c>
      <c r="D6" s="4" t="s">
        <v>86</v>
      </c>
      <c r="E6" s="7">
        <v>4974000</v>
      </c>
      <c r="I6" s="7">
        <f t="shared" si="0"/>
        <v>4974000</v>
      </c>
      <c r="J6" s="7">
        <f t="shared" si="1"/>
        <v>0</v>
      </c>
    </row>
    <row r="7" spans="1:10" x14ac:dyDescent="0.3">
      <c r="C7" s="4" t="s">
        <v>49</v>
      </c>
      <c r="D7" s="4" t="s">
        <v>86</v>
      </c>
      <c r="E7" s="7">
        <v>1174078902.73</v>
      </c>
      <c r="I7" s="7">
        <f t="shared" si="0"/>
        <v>1174078902.73</v>
      </c>
      <c r="J7" s="7">
        <f t="shared" si="1"/>
        <v>0</v>
      </c>
    </row>
    <row r="8" spans="1:10" x14ac:dyDescent="0.3">
      <c r="C8" s="4" t="s">
        <v>50</v>
      </c>
      <c r="D8" s="4" t="s">
        <v>86</v>
      </c>
      <c r="E8" s="91">
        <v>3195806187</v>
      </c>
      <c r="I8" s="7">
        <f t="shared" si="0"/>
        <v>3195806187</v>
      </c>
      <c r="J8" s="7">
        <f t="shared" si="1"/>
        <v>0</v>
      </c>
    </row>
    <row r="9" spans="1:10" x14ac:dyDescent="0.3">
      <c r="C9" s="4" t="s">
        <v>51</v>
      </c>
      <c r="D9" s="4" t="s">
        <v>86</v>
      </c>
      <c r="E9" s="91">
        <v>50900000</v>
      </c>
      <c r="I9" s="7">
        <f t="shared" si="0"/>
        <v>50900000</v>
      </c>
      <c r="J9" s="7">
        <f t="shared" si="1"/>
        <v>0</v>
      </c>
    </row>
    <row r="10" spans="1:10" x14ac:dyDescent="0.3">
      <c r="C10" s="4" t="s">
        <v>52</v>
      </c>
      <c r="D10" s="4" t="s">
        <v>86</v>
      </c>
      <c r="E10" s="92">
        <f>-CATATAN!F64</f>
        <v>5179308332</v>
      </c>
      <c r="I10" s="7">
        <f t="shared" si="0"/>
        <v>5179308332</v>
      </c>
      <c r="J10" s="7">
        <f t="shared" si="1"/>
        <v>0</v>
      </c>
    </row>
    <row r="11" spans="1:10" x14ac:dyDescent="0.3">
      <c r="C11" s="4" t="s">
        <v>28</v>
      </c>
      <c r="D11" s="4" t="s">
        <v>86</v>
      </c>
      <c r="E11" s="7">
        <v>767491095</v>
      </c>
      <c r="I11" s="7">
        <f t="shared" si="0"/>
        <v>767491095</v>
      </c>
      <c r="J11" s="7">
        <f t="shared" si="1"/>
        <v>0</v>
      </c>
    </row>
    <row r="12" spans="1:10" x14ac:dyDescent="0.3">
      <c r="C12" s="4" t="s">
        <v>53</v>
      </c>
      <c r="D12" s="4" t="s">
        <v>87</v>
      </c>
      <c r="F12" s="7">
        <v>320481582</v>
      </c>
      <c r="I12" s="7">
        <f t="shared" si="0"/>
        <v>0</v>
      </c>
      <c r="J12" s="7">
        <f t="shared" si="1"/>
        <v>320481582</v>
      </c>
    </row>
    <row r="13" spans="1:10" x14ac:dyDescent="0.3">
      <c r="C13" s="4" t="s">
        <v>30</v>
      </c>
      <c r="D13" s="4" t="s">
        <v>86</v>
      </c>
      <c r="E13" s="7">
        <v>6189917515</v>
      </c>
      <c r="I13" s="7">
        <f t="shared" si="0"/>
        <v>6189917515</v>
      </c>
      <c r="J13" s="7">
        <f t="shared" si="1"/>
        <v>0</v>
      </c>
    </row>
    <row r="14" spans="1:10" x14ac:dyDescent="0.3">
      <c r="C14" s="4" t="s">
        <v>54</v>
      </c>
      <c r="D14" s="4" t="s">
        <v>87</v>
      </c>
      <c r="F14" s="7">
        <v>591825042</v>
      </c>
      <c r="I14" s="7">
        <f t="shared" si="0"/>
        <v>0</v>
      </c>
      <c r="J14" s="7">
        <f t="shared" si="1"/>
        <v>591825042</v>
      </c>
    </row>
    <row r="15" spans="1:10" x14ac:dyDescent="0.3">
      <c r="C15" s="4" t="s">
        <v>29</v>
      </c>
      <c r="D15" s="4" t="s">
        <v>86</v>
      </c>
      <c r="E15" s="7">
        <v>70896128</v>
      </c>
      <c r="I15" s="7">
        <f t="shared" si="0"/>
        <v>70896128</v>
      </c>
      <c r="J15" s="7">
        <f t="shared" si="1"/>
        <v>0</v>
      </c>
    </row>
    <row r="16" spans="1:10" x14ac:dyDescent="0.3">
      <c r="C16" s="4" t="s">
        <v>55</v>
      </c>
      <c r="D16" s="4" t="s">
        <v>87</v>
      </c>
      <c r="F16" s="7">
        <v>288072317</v>
      </c>
      <c r="I16" s="7">
        <f t="shared" si="0"/>
        <v>0</v>
      </c>
      <c r="J16" s="7">
        <f t="shared" si="1"/>
        <v>288072317</v>
      </c>
    </row>
    <row r="17" spans="1:10" x14ac:dyDescent="0.3">
      <c r="A17" s="3">
        <v>200</v>
      </c>
      <c r="B17" s="3" t="s">
        <v>70</v>
      </c>
      <c r="I17" s="7">
        <f t="shared" si="0"/>
        <v>0</v>
      </c>
      <c r="J17" s="7">
        <f t="shared" si="1"/>
        <v>0</v>
      </c>
    </row>
    <row r="18" spans="1:10" x14ac:dyDescent="0.3">
      <c r="C18" s="4" t="s">
        <v>56</v>
      </c>
      <c r="D18" s="4" t="s">
        <v>87</v>
      </c>
      <c r="F18" s="91">
        <v>5454199953</v>
      </c>
      <c r="I18" s="7">
        <f t="shared" ref="I18:I39" si="2">E18</f>
        <v>0</v>
      </c>
      <c r="J18" s="7">
        <f t="shared" si="1"/>
        <v>5454199953</v>
      </c>
    </row>
    <row r="19" spans="1:10" x14ac:dyDescent="0.3">
      <c r="C19" s="9" t="s">
        <v>57</v>
      </c>
      <c r="D19" s="4" t="s">
        <v>87</v>
      </c>
      <c r="F19" s="7">
        <v>5948500</v>
      </c>
      <c r="I19" s="7">
        <f t="shared" si="2"/>
        <v>0</v>
      </c>
      <c r="J19" s="7">
        <f t="shared" si="1"/>
        <v>5948500</v>
      </c>
    </row>
    <row r="20" spans="1:10" x14ac:dyDescent="0.3">
      <c r="C20" s="9" t="s">
        <v>184</v>
      </c>
      <c r="D20" s="4" t="s">
        <v>87</v>
      </c>
      <c r="F20" s="7">
        <v>5646000</v>
      </c>
      <c r="I20" s="7">
        <f t="shared" si="2"/>
        <v>0</v>
      </c>
      <c r="J20" s="7">
        <f t="shared" si="1"/>
        <v>5646000</v>
      </c>
    </row>
    <row r="21" spans="1:10" x14ac:dyDescent="0.3">
      <c r="C21" s="9" t="s">
        <v>58</v>
      </c>
      <c r="D21" s="4" t="s">
        <v>87</v>
      </c>
      <c r="F21" s="7">
        <v>17856000</v>
      </c>
      <c r="I21" s="7">
        <f t="shared" si="2"/>
        <v>0</v>
      </c>
      <c r="J21" s="7">
        <f t="shared" si="1"/>
        <v>17856000</v>
      </c>
    </row>
    <row r="22" spans="1:10" x14ac:dyDescent="0.3">
      <c r="C22" s="9" t="s">
        <v>59</v>
      </c>
      <c r="D22" s="4" t="s">
        <v>87</v>
      </c>
      <c r="F22" s="7">
        <v>18517333</v>
      </c>
      <c r="I22" s="7">
        <f t="shared" si="2"/>
        <v>0</v>
      </c>
      <c r="J22" s="7">
        <f t="shared" si="1"/>
        <v>18517333</v>
      </c>
    </row>
    <row r="23" spans="1:10" x14ac:dyDescent="0.3">
      <c r="C23" s="4" t="s">
        <v>191</v>
      </c>
      <c r="D23" s="4" t="s">
        <v>87</v>
      </c>
      <c r="F23" s="7">
        <v>21500000</v>
      </c>
      <c r="J23" s="7">
        <f t="shared" si="1"/>
        <v>21500000</v>
      </c>
    </row>
    <row r="24" spans="1:10" x14ac:dyDescent="0.3">
      <c r="C24" s="4" t="s">
        <v>192</v>
      </c>
      <c r="D24" s="4" t="s">
        <v>87</v>
      </c>
      <c r="F24" s="7">
        <v>114988095</v>
      </c>
      <c r="J24" s="7">
        <f t="shared" si="1"/>
        <v>114988095</v>
      </c>
    </row>
    <row r="25" spans="1:10" x14ac:dyDescent="0.3">
      <c r="C25" s="9" t="s">
        <v>60</v>
      </c>
      <c r="D25" s="4" t="s">
        <v>87</v>
      </c>
      <c r="F25" s="7">
        <v>11829000</v>
      </c>
      <c r="I25" s="7">
        <f t="shared" si="2"/>
        <v>0</v>
      </c>
      <c r="J25" s="7">
        <f t="shared" si="1"/>
        <v>11829000</v>
      </c>
    </row>
    <row r="26" spans="1:10" x14ac:dyDescent="0.3">
      <c r="C26" s="10" t="s">
        <v>61</v>
      </c>
      <c r="D26" s="4" t="s">
        <v>87</v>
      </c>
      <c r="F26" s="7">
        <v>10254000</v>
      </c>
      <c r="I26" s="7">
        <f t="shared" si="2"/>
        <v>0</v>
      </c>
      <c r="J26" s="7">
        <f t="shared" si="1"/>
        <v>10254000</v>
      </c>
    </row>
    <row r="27" spans="1:10" x14ac:dyDescent="0.3">
      <c r="C27" s="9" t="s">
        <v>62</v>
      </c>
      <c r="D27" s="4" t="s">
        <v>87</v>
      </c>
      <c r="F27" s="7">
        <v>9368000</v>
      </c>
      <c r="I27" s="7">
        <f t="shared" si="2"/>
        <v>0</v>
      </c>
      <c r="J27" s="7">
        <f t="shared" si="1"/>
        <v>9368000</v>
      </c>
    </row>
    <row r="28" spans="1:10" x14ac:dyDescent="0.3">
      <c r="C28" s="11" t="s">
        <v>63</v>
      </c>
      <c r="D28" s="4" t="s">
        <v>87</v>
      </c>
      <c r="F28" s="7">
        <v>7172483</v>
      </c>
      <c r="I28" s="7">
        <f t="shared" si="2"/>
        <v>0</v>
      </c>
      <c r="J28" s="7">
        <f t="shared" si="1"/>
        <v>7172483</v>
      </c>
    </row>
    <row r="29" spans="1:10" x14ac:dyDescent="0.3">
      <c r="C29" s="11" t="s">
        <v>64</v>
      </c>
      <c r="D29" s="4" t="s">
        <v>87</v>
      </c>
      <c r="F29" s="7">
        <v>60000</v>
      </c>
      <c r="I29" s="7">
        <f t="shared" si="2"/>
        <v>0</v>
      </c>
      <c r="J29" s="7">
        <f t="shared" si="1"/>
        <v>60000</v>
      </c>
    </row>
    <row r="30" spans="1:10" x14ac:dyDescent="0.3">
      <c r="C30" s="11" t="s">
        <v>65</v>
      </c>
      <c r="D30" s="4" t="s">
        <v>87</v>
      </c>
      <c r="F30" s="7">
        <v>15932663</v>
      </c>
      <c r="I30" s="7">
        <f t="shared" si="2"/>
        <v>0</v>
      </c>
      <c r="J30" s="7">
        <f t="shared" si="1"/>
        <v>15932663</v>
      </c>
    </row>
    <row r="31" spans="1:10" x14ac:dyDescent="0.3">
      <c r="C31" s="11" t="s">
        <v>66</v>
      </c>
      <c r="D31" s="4" t="s">
        <v>87</v>
      </c>
      <c r="I31" s="7">
        <f t="shared" si="2"/>
        <v>0</v>
      </c>
      <c r="J31" s="7">
        <f t="shared" si="1"/>
        <v>0</v>
      </c>
    </row>
    <row r="32" spans="1:10" x14ac:dyDescent="0.3">
      <c r="C32" s="11" t="s">
        <v>67</v>
      </c>
      <c r="D32" s="4" t="s">
        <v>87</v>
      </c>
      <c r="I32" s="7">
        <f t="shared" si="2"/>
        <v>0</v>
      </c>
      <c r="J32" s="7">
        <f t="shared" si="1"/>
        <v>0</v>
      </c>
    </row>
    <row r="33" spans="1:10" x14ac:dyDescent="0.3">
      <c r="C33" s="11" t="s">
        <v>194</v>
      </c>
      <c r="D33" s="4" t="s">
        <v>87</v>
      </c>
      <c r="F33" s="7">
        <v>845000</v>
      </c>
      <c r="J33" s="7">
        <f t="shared" si="1"/>
        <v>845000</v>
      </c>
    </row>
    <row r="34" spans="1:10" x14ac:dyDescent="0.3">
      <c r="C34" s="11" t="s">
        <v>68</v>
      </c>
      <c r="D34" s="4" t="s">
        <v>87</v>
      </c>
      <c r="I34" s="7">
        <f t="shared" si="2"/>
        <v>0</v>
      </c>
      <c r="J34" s="7">
        <f t="shared" si="1"/>
        <v>0</v>
      </c>
    </row>
    <row r="35" spans="1:10" x14ac:dyDescent="0.3">
      <c r="C35" s="11" t="s">
        <v>69</v>
      </c>
      <c r="D35" s="4" t="s">
        <v>87</v>
      </c>
      <c r="I35" s="7">
        <f t="shared" si="2"/>
        <v>0</v>
      </c>
      <c r="J35" s="7">
        <f t="shared" si="1"/>
        <v>0</v>
      </c>
    </row>
    <row r="36" spans="1:10" x14ac:dyDescent="0.3">
      <c r="C36" s="11" t="s">
        <v>171</v>
      </c>
      <c r="D36" s="4" t="s">
        <v>87</v>
      </c>
      <c r="F36" s="7">
        <v>6124400914</v>
      </c>
      <c r="I36" s="7">
        <f t="shared" si="2"/>
        <v>0</v>
      </c>
      <c r="J36" s="7">
        <f t="shared" si="1"/>
        <v>6124400914</v>
      </c>
    </row>
    <row r="37" spans="1:10" x14ac:dyDescent="0.3">
      <c r="A37" s="3">
        <v>300</v>
      </c>
      <c r="B37" s="12" t="s">
        <v>73</v>
      </c>
      <c r="I37" s="7">
        <f t="shared" si="2"/>
        <v>0</v>
      </c>
      <c r="J37" s="7">
        <f t="shared" si="1"/>
        <v>0</v>
      </c>
    </row>
    <row r="38" spans="1:10" x14ac:dyDescent="0.3">
      <c r="C38" s="11" t="s">
        <v>71</v>
      </c>
      <c r="D38" s="11" t="s">
        <v>87</v>
      </c>
      <c r="F38" s="7">
        <v>250000000</v>
      </c>
      <c r="I38" s="7">
        <f t="shared" si="2"/>
        <v>0</v>
      </c>
      <c r="J38" s="7">
        <f t="shared" si="1"/>
        <v>250000000</v>
      </c>
    </row>
    <row r="39" spans="1:10" x14ac:dyDescent="0.3">
      <c r="C39" s="11" t="s">
        <v>72</v>
      </c>
      <c r="D39" s="11" t="s">
        <v>87</v>
      </c>
      <c r="F39" s="7">
        <v>3364734138</v>
      </c>
      <c r="I39" s="7">
        <f t="shared" si="2"/>
        <v>0</v>
      </c>
      <c r="J39" s="7">
        <f t="shared" si="1"/>
        <v>3364734138</v>
      </c>
    </row>
    <row r="40" spans="1:10" x14ac:dyDescent="0.3">
      <c r="A40" s="3">
        <v>400</v>
      </c>
      <c r="B40" s="12" t="s">
        <v>75</v>
      </c>
    </row>
    <row r="41" spans="1:10" x14ac:dyDescent="0.3">
      <c r="C41" s="11" t="s">
        <v>88</v>
      </c>
      <c r="D41" s="11" t="s">
        <v>87</v>
      </c>
      <c r="F41" s="7">
        <v>721534937</v>
      </c>
      <c r="H41" s="7">
        <f>F41</f>
        <v>721534937</v>
      </c>
    </row>
    <row r="42" spans="1:10" x14ac:dyDescent="0.3">
      <c r="C42" s="11" t="s">
        <v>89</v>
      </c>
      <c r="D42" s="11" t="s">
        <v>87</v>
      </c>
      <c r="F42" s="7">
        <v>27776727</v>
      </c>
      <c r="H42" s="7">
        <f t="shared" ref="H42:H44" si="3">F42</f>
        <v>27776727</v>
      </c>
    </row>
    <row r="43" spans="1:10" x14ac:dyDescent="0.3">
      <c r="C43" s="11" t="s">
        <v>110</v>
      </c>
      <c r="D43" s="11" t="s">
        <v>87</v>
      </c>
      <c r="F43" s="7">
        <v>666000000</v>
      </c>
      <c r="H43" s="7">
        <f t="shared" si="3"/>
        <v>666000000</v>
      </c>
    </row>
    <row r="44" spans="1:10" x14ac:dyDescent="0.3">
      <c r="C44" s="11" t="s">
        <v>74</v>
      </c>
      <c r="D44" s="11" t="s">
        <v>87</v>
      </c>
      <c r="F44" s="7">
        <v>850552</v>
      </c>
      <c r="H44" s="7">
        <f t="shared" si="3"/>
        <v>850552</v>
      </c>
    </row>
    <row r="45" spans="1:10" x14ac:dyDescent="0.3">
      <c r="A45" s="3">
        <v>500</v>
      </c>
      <c r="B45" s="12" t="s">
        <v>76</v>
      </c>
    </row>
    <row r="46" spans="1:10" x14ac:dyDescent="0.3">
      <c r="C46" s="11" t="s">
        <v>76</v>
      </c>
      <c r="D46" s="11" t="s">
        <v>86</v>
      </c>
      <c r="E46" s="92">
        <f>CATATAN!F65</f>
        <v>337579490</v>
      </c>
      <c r="G46" s="7">
        <f>E46</f>
        <v>337579490</v>
      </c>
    </row>
    <row r="47" spans="1:10" x14ac:dyDescent="0.3">
      <c r="A47" s="3">
        <v>600</v>
      </c>
      <c r="B47" s="3" t="s">
        <v>77</v>
      </c>
      <c r="C47" s="11"/>
      <c r="D47" s="11"/>
      <c r="G47" s="7">
        <f t="shared" ref="G47:G110" si="4">E47</f>
        <v>0</v>
      </c>
    </row>
    <row r="48" spans="1:10" x14ac:dyDescent="0.3">
      <c r="B48" s="100" t="s">
        <v>31</v>
      </c>
      <c r="C48" s="100"/>
      <c r="D48" s="13"/>
      <c r="G48" s="7">
        <f t="shared" si="4"/>
        <v>0</v>
      </c>
    </row>
    <row r="49" spans="1:10" x14ac:dyDescent="0.3">
      <c r="C49" s="4" t="s">
        <v>34</v>
      </c>
      <c r="D49" s="4" t="s">
        <v>86</v>
      </c>
      <c r="E49" s="7">
        <f>104000+5000000+2092500+22000+21500</f>
        <v>7240000</v>
      </c>
      <c r="G49" s="7">
        <f t="shared" si="4"/>
        <v>7240000</v>
      </c>
    </row>
    <row r="50" spans="1:10" x14ac:dyDescent="0.3">
      <c r="C50" s="4" t="s">
        <v>183</v>
      </c>
      <c r="D50" s="4" t="s">
        <v>86</v>
      </c>
      <c r="G50" s="7">
        <f t="shared" si="4"/>
        <v>0</v>
      </c>
    </row>
    <row r="51" spans="1:10" x14ac:dyDescent="0.3">
      <c r="C51" s="4" t="s">
        <v>36</v>
      </c>
      <c r="D51" s="4" t="s">
        <v>86</v>
      </c>
      <c r="E51" s="7">
        <f>75000</f>
        <v>75000</v>
      </c>
      <c r="G51" s="7">
        <f t="shared" si="4"/>
        <v>75000</v>
      </c>
    </row>
    <row r="52" spans="1:10" x14ac:dyDescent="0.3">
      <c r="C52" s="4" t="s">
        <v>37</v>
      </c>
      <c r="D52" s="4" t="s">
        <v>86</v>
      </c>
      <c r="E52" s="7">
        <v>67781845</v>
      </c>
      <c r="G52" s="7">
        <f t="shared" si="4"/>
        <v>67781845</v>
      </c>
    </row>
    <row r="53" spans="1:10" x14ac:dyDescent="0.3">
      <c r="C53" s="4" t="s">
        <v>40</v>
      </c>
      <c r="D53" s="4" t="s">
        <v>86</v>
      </c>
      <c r="G53" s="7">
        <f t="shared" si="4"/>
        <v>0</v>
      </c>
    </row>
    <row r="54" spans="1:10" x14ac:dyDescent="0.3">
      <c r="C54" s="4" t="s">
        <v>38</v>
      </c>
      <c r="D54" s="4" t="s">
        <v>86</v>
      </c>
      <c r="E54" s="7">
        <f>1191300+3776000</f>
        <v>4967300</v>
      </c>
      <c r="G54" s="7">
        <f t="shared" si="4"/>
        <v>4967300</v>
      </c>
    </row>
    <row r="55" spans="1:10" x14ac:dyDescent="0.3">
      <c r="C55" s="4" t="s">
        <v>187</v>
      </c>
      <c r="D55" s="4" t="s">
        <v>86</v>
      </c>
      <c r="E55" s="7">
        <f>100000+2625000</f>
        <v>2725000</v>
      </c>
      <c r="G55" s="7">
        <f t="shared" si="4"/>
        <v>2725000</v>
      </c>
    </row>
    <row r="56" spans="1:10" x14ac:dyDescent="0.3">
      <c r="C56" s="4" t="s">
        <v>188</v>
      </c>
      <c r="D56" s="4" t="s">
        <v>86</v>
      </c>
      <c r="E56" s="7">
        <f>292500+2310000</f>
        <v>2602500</v>
      </c>
      <c r="G56" s="7">
        <f t="shared" si="4"/>
        <v>2602500</v>
      </c>
    </row>
    <row r="57" spans="1:10" x14ac:dyDescent="0.3">
      <c r="C57" s="4" t="s">
        <v>174</v>
      </c>
      <c r="D57" s="4" t="s">
        <v>86</v>
      </c>
      <c r="F57" s="15"/>
      <c r="G57" s="7">
        <f t="shared" si="4"/>
        <v>0</v>
      </c>
    </row>
    <row r="58" spans="1:10" x14ac:dyDescent="0.3">
      <c r="C58" s="4" t="s">
        <v>195</v>
      </c>
      <c r="D58" s="4" t="s">
        <v>86</v>
      </c>
      <c r="E58" s="7">
        <v>12006944</v>
      </c>
      <c r="F58" s="15"/>
      <c r="G58" s="7">
        <f t="shared" si="4"/>
        <v>12006944</v>
      </c>
    </row>
    <row r="59" spans="1:10" s="13" customFormat="1" x14ac:dyDescent="0.3">
      <c r="A59" s="14"/>
      <c r="B59" s="100" t="s">
        <v>17</v>
      </c>
      <c r="C59" s="100"/>
      <c r="D59" s="4" t="s">
        <v>86</v>
      </c>
      <c r="E59" s="15"/>
      <c r="F59" s="7"/>
      <c r="G59" s="7">
        <f t="shared" si="4"/>
        <v>0</v>
      </c>
      <c r="H59" s="15"/>
      <c r="I59" s="15"/>
      <c r="J59" s="15"/>
    </row>
    <row r="60" spans="1:10" x14ac:dyDescent="0.3">
      <c r="C60" s="4" t="s">
        <v>177</v>
      </c>
      <c r="D60" s="4" t="s">
        <v>86</v>
      </c>
      <c r="F60" s="15"/>
      <c r="G60" s="7">
        <f t="shared" si="4"/>
        <v>0</v>
      </c>
    </row>
    <row r="61" spans="1:10" s="13" customFormat="1" x14ac:dyDescent="0.3">
      <c r="A61" s="14"/>
      <c r="B61" s="100" t="s">
        <v>23</v>
      </c>
      <c r="C61" s="100"/>
      <c r="D61" s="4" t="s">
        <v>86</v>
      </c>
      <c r="E61" s="15"/>
      <c r="F61" s="7"/>
      <c r="G61" s="7">
        <f t="shared" si="4"/>
        <v>0</v>
      </c>
      <c r="H61" s="15"/>
      <c r="I61" s="15"/>
      <c r="J61" s="15"/>
    </row>
    <row r="62" spans="1:10" x14ac:dyDescent="0.3">
      <c r="C62" s="4" t="s">
        <v>24</v>
      </c>
      <c r="D62" s="4" t="s">
        <v>86</v>
      </c>
      <c r="E62" s="7">
        <v>3240000</v>
      </c>
      <c r="F62" s="15"/>
      <c r="G62" s="7">
        <f t="shared" si="4"/>
        <v>3240000</v>
      </c>
    </row>
    <row r="63" spans="1:10" s="13" customFormat="1" x14ac:dyDescent="0.3">
      <c r="A63" s="14"/>
      <c r="B63" s="100" t="s">
        <v>9</v>
      </c>
      <c r="C63" s="100"/>
      <c r="D63" s="4" t="s">
        <v>86</v>
      </c>
      <c r="E63" s="15"/>
      <c r="F63" s="7"/>
      <c r="G63" s="7">
        <f t="shared" si="4"/>
        <v>0</v>
      </c>
      <c r="H63" s="15"/>
      <c r="I63" s="15"/>
      <c r="J63" s="15"/>
    </row>
    <row r="64" spans="1:10" x14ac:dyDescent="0.3">
      <c r="C64" s="4" t="s">
        <v>101</v>
      </c>
      <c r="D64" s="4" t="s">
        <v>86</v>
      </c>
      <c r="G64" s="7">
        <f t="shared" si="4"/>
        <v>0</v>
      </c>
    </row>
    <row r="65" spans="1:10" x14ac:dyDescent="0.3">
      <c r="C65" s="4" t="s">
        <v>11</v>
      </c>
      <c r="D65" s="4" t="s">
        <v>86</v>
      </c>
      <c r="E65" s="7">
        <v>4956000</v>
      </c>
      <c r="G65" s="7">
        <f t="shared" si="4"/>
        <v>4956000</v>
      </c>
    </row>
    <row r="66" spans="1:10" x14ac:dyDescent="0.3">
      <c r="C66" s="4" t="s">
        <v>10</v>
      </c>
      <c r="D66" s="4" t="s">
        <v>86</v>
      </c>
      <c r="E66" s="7">
        <v>1671700</v>
      </c>
      <c r="G66" s="7">
        <f t="shared" si="4"/>
        <v>1671700</v>
      </c>
    </row>
    <row r="67" spans="1:10" x14ac:dyDescent="0.3">
      <c r="C67" s="4" t="s">
        <v>176</v>
      </c>
      <c r="D67" s="4" t="s">
        <v>86</v>
      </c>
      <c r="G67" s="7">
        <f t="shared" si="4"/>
        <v>0</v>
      </c>
    </row>
    <row r="68" spans="1:10" x14ac:dyDescent="0.3">
      <c r="C68" s="4" t="s">
        <v>179</v>
      </c>
      <c r="D68" s="4" t="s">
        <v>86</v>
      </c>
      <c r="F68" s="15"/>
      <c r="G68" s="7">
        <f t="shared" si="4"/>
        <v>0</v>
      </c>
    </row>
    <row r="69" spans="1:10" s="13" customFormat="1" x14ac:dyDescent="0.3">
      <c r="A69" s="14"/>
      <c r="B69" s="100" t="s">
        <v>180</v>
      </c>
      <c r="C69" s="100"/>
      <c r="D69" s="4" t="s">
        <v>86</v>
      </c>
      <c r="E69" s="15"/>
      <c r="F69" s="7"/>
      <c r="G69" s="7">
        <f t="shared" si="4"/>
        <v>0</v>
      </c>
      <c r="H69" s="15"/>
      <c r="I69" s="15"/>
      <c r="J69" s="15"/>
    </row>
    <row r="70" spans="1:10" x14ac:dyDescent="0.3">
      <c r="C70" s="4" t="s">
        <v>8</v>
      </c>
      <c r="D70" s="4" t="s">
        <v>86</v>
      </c>
      <c r="E70" s="7">
        <v>4000000</v>
      </c>
      <c r="F70" s="15"/>
      <c r="G70" s="7">
        <f t="shared" si="4"/>
        <v>4000000</v>
      </c>
    </row>
    <row r="71" spans="1:10" s="13" customFormat="1" x14ac:dyDescent="0.3">
      <c r="A71" s="14"/>
      <c r="B71" s="100" t="s">
        <v>27</v>
      </c>
      <c r="C71" s="100"/>
      <c r="D71" s="4" t="s">
        <v>86</v>
      </c>
      <c r="E71" s="15"/>
      <c r="F71" s="7"/>
      <c r="G71" s="7">
        <f t="shared" si="4"/>
        <v>0</v>
      </c>
      <c r="H71" s="15"/>
      <c r="I71" s="15"/>
      <c r="J71" s="15"/>
    </row>
    <row r="72" spans="1:10" x14ac:dyDescent="0.3">
      <c r="C72" s="4" t="s">
        <v>30</v>
      </c>
      <c r="D72" s="4" t="s">
        <v>86</v>
      </c>
      <c r="E72" s="7">
        <v>309495876</v>
      </c>
      <c r="G72" s="7">
        <f t="shared" si="4"/>
        <v>309495876</v>
      </c>
    </row>
    <row r="73" spans="1:10" x14ac:dyDescent="0.3">
      <c r="C73" s="4" t="s">
        <v>28</v>
      </c>
      <c r="D73" s="4" t="s">
        <v>86</v>
      </c>
      <c r="E73" s="7">
        <v>150662491</v>
      </c>
      <c r="G73" s="7">
        <f t="shared" si="4"/>
        <v>150662491</v>
      </c>
    </row>
    <row r="74" spans="1:10" x14ac:dyDescent="0.3">
      <c r="C74" s="4" t="s">
        <v>29</v>
      </c>
      <c r="D74" s="4" t="s">
        <v>86</v>
      </c>
      <c r="E74" s="7">
        <v>88562016</v>
      </c>
      <c r="G74" s="7">
        <f t="shared" si="4"/>
        <v>88562016</v>
      </c>
    </row>
    <row r="75" spans="1:10" x14ac:dyDescent="0.3">
      <c r="B75" s="100" t="s">
        <v>18</v>
      </c>
      <c r="C75" s="100"/>
      <c r="D75" s="4" t="s">
        <v>86</v>
      </c>
      <c r="G75" s="7">
        <f t="shared" si="4"/>
        <v>0</v>
      </c>
    </row>
    <row r="76" spans="1:10" x14ac:dyDescent="0.3">
      <c r="C76" s="4" t="s">
        <v>19</v>
      </c>
      <c r="D76" s="4" t="s">
        <v>86</v>
      </c>
      <c r="E76" s="7">
        <f>411000+552000</f>
        <v>963000</v>
      </c>
      <c r="G76" s="7">
        <f t="shared" si="4"/>
        <v>963000</v>
      </c>
    </row>
    <row r="77" spans="1:10" x14ac:dyDescent="0.3">
      <c r="C77" s="4" t="s">
        <v>20</v>
      </c>
      <c r="D77" s="4" t="s">
        <v>86</v>
      </c>
      <c r="E77" s="7">
        <f>800000+1080000</f>
        <v>1880000</v>
      </c>
      <c r="G77" s="7">
        <f t="shared" si="4"/>
        <v>1880000</v>
      </c>
    </row>
    <row r="78" spans="1:10" x14ac:dyDescent="0.3">
      <c r="C78" s="4" t="s">
        <v>175</v>
      </c>
      <c r="D78" s="4" t="s">
        <v>86</v>
      </c>
      <c r="G78" s="7">
        <f t="shared" si="4"/>
        <v>0</v>
      </c>
    </row>
    <row r="79" spans="1:10" x14ac:dyDescent="0.3">
      <c r="B79" s="100" t="s">
        <v>44</v>
      </c>
      <c r="C79" s="100"/>
      <c r="D79" s="4" t="s">
        <v>86</v>
      </c>
      <c r="G79" s="7">
        <f t="shared" si="4"/>
        <v>0</v>
      </c>
    </row>
    <row r="80" spans="1:10" x14ac:dyDescent="0.3">
      <c r="C80" s="4" t="s">
        <v>25</v>
      </c>
      <c r="D80" s="4" t="s">
        <v>86</v>
      </c>
      <c r="E80" s="7">
        <f>1050000+3888000</f>
        <v>4938000</v>
      </c>
      <c r="G80" s="7">
        <f t="shared" si="4"/>
        <v>4938000</v>
      </c>
    </row>
    <row r="81" spans="2:7" x14ac:dyDescent="0.3">
      <c r="C81" s="4" t="s">
        <v>26</v>
      </c>
      <c r="D81" s="4" t="s">
        <v>86</v>
      </c>
      <c r="E81" s="7">
        <v>550000</v>
      </c>
      <c r="G81" s="7">
        <f t="shared" si="4"/>
        <v>550000</v>
      </c>
    </row>
    <row r="82" spans="2:7" x14ac:dyDescent="0.3">
      <c r="C82" s="4" t="s">
        <v>185</v>
      </c>
      <c r="D82" s="4" t="s">
        <v>86</v>
      </c>
      <c r="G82" s="7">
        <f t="shared" si="4"/>
        <v>0</v>
      </c>
    </row>
    <row r="83" spans="2:7" x14ac:dyDescent="0.3">
      <c r="B83" s="100" t="s">
        <v>12</v>
      </c>
      <c r="C83" s="100"/>
      <c r="D83" s="4" t="s">
        <v>86</v>
      </c>
      <c r="G83" s="7">
        <f t="shared" si="4"/>
        <v>0</v>
      </c>
    </row>
    <row r="84" spans="2:7" x14ac:dyDescent="0.3">
      <c r="C84" s="4" t="s">
        <v>100</v>
      </c>
      <c r="D84" s="4" t="s">
        <v>86</v>
      </c>
      <c r="E84" s="7">
        <f>320000+344000</f>
        <v>664000</v>
      </c>
      <c r="G84" s="7">
        <f t="shared" si="4"/>
        <v>664000</v>
      </c>
    </row>
    <row r="85" spans="2:7" x14ac:dyDescent="0.3">
      <c r="C85" s="4" t="s">
        <v>13</v>
      </c>
      <c r="D85" s="4" t="s">
        <v>86</v>
      </c>
      <c r="E85" s="7">
        <v>15000</v>
      </c>
      <c r="G85" s="7">
        <f t="shared" si="4"/>
        <v>15000</v>
      </c>
    </row>
    <row r="86" spans="2:7" x14ac:dyDescent="0.3">
      <c r="C86" s="4" t="s">
        <v>16</v>
      </c>
      <c r="D86" s="4" t="s">
        <v>86</v>
      </c>
      <c r="E86" s="7">
        <v>370000</v>
      </c>
      <c r="G86" s="7">
        <f t="shared" si="4"/>
        <v>370000</v>
      </c>
    </row>
    <row r="87" spans="2:7" x14ac:dyDescent="0.3">
      <c r="C87" s="4" t="s">
        <v>14</v>
      </c>
      <c r="D87" s="4" t="s">
        <v>86</v>
      </c>
      <c r="E87" s="7">
        <v>1078700</v>
      </c>
      <c r="G87" s="7">
        <f t="shared" si="4"/>
        <v>1078700</v>
      </c>
    </row>
    <row r="88" spans="2:7" x14ac:dyDescent="0.3">
      <c r="C88" s="4" t="s">
        <v>15</v>
      </c>
      <c r="D88" s="4" t="s">
        <v>86</v>
      </c>
      <c r="E88" s="7">
        <f>6000+6075+831000</f>
        <v>843075</v>
      </c>
      <c r="G88" s="7">
        <f t="shared" si="4"/>
        <v>843075</v>
      </c>
    </row>
    <row r="89" spans="2:7" x14ac:dyDescent="0.3">
      <c r="B89" s="100" t="s">
        <v>21</v>
      </c>
      <c r="C89" s="100"/>
      <c r="D89" s="4" t="s">
        <v>86</v>
      </c>
      <c r="G89" s="7">
        <f t="shared" si="4"/>
        <v>0</v>
      </c>
    </row>
    <row r="90" spans="2:7" x14ac:dyDescent="0.3">
      <c r="C90" s="4" t="s">
        <v>22</v>
      </c>
      <c r="D90" s="4" t="s">
        <v>86</v>
      </c>
      <c r="E90" s="7">
        <f>3000000</f>
        <v>3000000</v>
      </c>
      <c r="G90" s="7">
        <f t="shared" si="4"/>
        <v>3000000</v>
      </c>
    </row>
    <row r="91" spans="2:7" x14ac:dyDescent="0.3">
      <c r="C91" s="4" t="s">
        <v>193</v>
      </c>
      <c r="D91" s="4" t="s">
        <v>86</v>
      </c>
      <c r="E91" s="7">
        <f>900000+6783000</f>
        <v>7683000</v>
      </c>
      <c r="G91" s="7">
        <f t="shared" si="4"/>
        <v>7683000</v>
      </c>
    </row>
    <row r="92" spans="2:7" x14ac:dyDescent="0.3">
      <c r="B92" s="100" t="s">
        <v>0</v>
      </c>
      <c r="C92" s="100"/>
      <c r="D92" s="4" t="s">
        <v>86</v>
      </c>
      <c r="G92" s="7">
        <f t="shared" si="4"/>
        <v>0</v>
      </c>
    </row>
    <row r="93" spans="2:7" x14ac:dyDescent="0.3">
      <c r="C93" s="4" t="s">
        <v>41</v>
      </c>
      <c r="D93" s="4" t="s">
        <v>86</v>
      </c>
      <c r="E93" s="7">
        <v>3011500</v>
      </c>
      <c r="G93" s="7">
        <f t="shared" si="4"/>
        <v>3011500</v>
      </c>
    </row>
    <row r="94" spans="2:7" x14ac:dyDescent="0.3">
      <c r="C94" s="4" t="s">
        <v>1</v>
      </c>
      <c r="D94" s="4" t="s">
        <v>86</v>
      </c>
      <c r="E94" s="7">
        <v>186687438</v>
      </c>
      <c r="G94" s="7">
        <f t="shared" si="4"/>
        <v>186687438</v>
      </c>
    </row>
    <row r="95" spans="2:7" x14ac:dyDescent="0.3">
      <c r="C95" s="4" t="s">
        <v>42</v>
      </c>
      <c r="D95" s="4" t="s">
        <v>86</v>
      </c>
      <c r="E95" s="7">
        <v>449120</v>
      </c>
      <c r="G95" s="7">
        <f t="shared" si="4"/>
        <v>449120</v>
      </c>
    </row>
    <row r="96" spans="2:7" x14ac:dyDescent="0.3">
      <c r="C96" s="4" t="s">
        <v>189</v>
      </c>
      <c r="D96" s="4" t="s">
        <v>86</v>
      </c>
      <c r="E96" s="7">
        <f>3085500+17749800</f>
        <v>20835300</v>
      </c>
      <c r="G96" s="7">
        <f t="shared" si="4"/>
        <v>20835300</v>
      </c>
    </row>
    <row r="97" spans="2:7" x14ac:dyDescent="0.3">
      <c r="C97" s="4" t="s">
        <v>96</v>
      </c>
      <c r="D97" s="4" t="s">
        <v>86</v>
      </c>
      <c r="E97" s="7">
        <v>1050000</v>
      </c>
      <c r="G97" s="7">
        <f t="shared" si="4"/>
        <v>1050000</v>
      </c>
    </row>
    <row r="98" spans="2:7" x14ac:dyDescent="0.3">
      <c r="C98" s="4" t="s">
        <v>97</v>
      </c>
      <c r="D98" s="4" t="s">
        <v>86</v>
      </c>
      <c r="E98" s="7">
        <v>780000</v>
      </c>
      <c r="G98" s="7">
        <f t="shared" si="4"/>
        <v>780000</v>
      </c>
    </row>
    <row r="99" spans="2:7" x14ac:dyDescent="0.3">
      <c r="C99" s="4" t="s">
        <v>98</v>
      </c>
      <c r="D99" s="4" t="s">
        <v>86</v>
      </c>
      <c r="G99" s="7">
        <f t="shared" si="4"/>
        <v>0</v>
      </c>
    </row>
    <row r="100" spans="2:7" x14ac:dyDescent="0.3">
      <c r="C100" s="4" t="s">
        <v>2</v>
      </c>
      <c r="D100" s="4" t="s">
        <v>86</v>
      </c>
      <c r="E100" s="7">
        <f>200000+20462640</f>
        <v>20662640</v>
      </c>
      <c r="G100" s="7">
        <f t="shared" si="4"/>
        <v>20662640</v>
      </c>
    </row>
    <row r="101" spans="2:7" x14ac:dyDescent="0.3">
      <c r="C101" s="4" t="s">
        <v>3</v>
      </c>
      <c r="D101" s="4" t="s">
        <v>86</v>
      </c>
      <c r="G101" s="7">
        <f t="shared" si="4"/>
        <v>0</v>
      </c>
    </row>
    <row r="102" spans="2:7" x14ac:dyDescent="0.3">
      <c r="C102" s="4" t="s">
        <v>43</v>
      </c>
      <c r="D102" s="4" t="s">
        <v>86</v>
      </c>
      <c r="G102" s="7">
        <f t="shared" si="4"/>
        <v>0</v>
      </c>
    </row>
    <row r="103" spans="2:7" x14ac:dyDescent="0.3">
      <c r="C103" s="4" t="s">
        <v>4</v>
      </c>
      <c r="D103" s="4" t="s">
        <v>86</v>
      </c>
      <c r="E103" s="7">
        <v>395000</v>
      </c>
      <c r="G103" s="7">
        <f t="shared" si="4"/>
        <v>395000</v>
      </c>
    </row>
    <row r="104" spans="2:7" x14ac:dyDescent="0.3">
      <c r="C104" s="4" t="s">
        <v>186</v>
      </c>
      <c r="D104" s="4" t="s">
        <v>86</v>
      </c>
      <c r="E104" s="7">
        <f>305000+1825000</f>
        <v>2130000</v>
      </c>
      <c r="G104" s="7">
        <f t="shared" si="4"/>
        <v>2130000</v>
      </c>
    </row>
    <row r="105" spans="2:7" x14ac:dyDescent="0.3">
      <c r="B105" s="100" t="s">
        <v>5</v>
      </c>
      <c r="C105" s="100"/>
      <c r="D105" s="4" t="s">
        <v>86</v>
      </c>
      <c r="G105" s="7">
        <f t="shared" si="4"/>
        <v>0</v>
      </c>
    </row>
    <row r="106" spans="2:7" x14ac:dyDescent="0.3">
      <c r="C106" s="4" t="s">
        <v>35</v>
      </c>
      <c r="D106" s="4" t="s">
        <v>86</v>
      </c>
      <c r="E106" s="7">
        <f>724000</f>
        <v>724000</v>
      </c>
      <c r="G106" s="7">
        <f t="shared" si="4"/>
        <v>724000</v>
      </c>
    </row>
    <row r="107" spans="2:7" x14ac:dyDescent="0.3">
      <c r="C107" s="4" t="s">
        <v>39</v>
      </c>
      <c r="D107" s="4" t="s">
        <v>86</v>
      </c>
      <c r="G107" s="7">
        <f t="shared" si="4"/>
        <v>0</v>
      </c>
    </row>
    <row r="108" spans="2:7" x14ac:dyDescent="0.3">
      <c r="C108" s="4" t="s">
        <v>93</v>
      </c>
      <c r="D108" s="4" t="s">
        <v>86</v>
      </c>
      <c r="G108" s="7">
        <f t="shared" si="4"/>
        <v>0</v>
      </c>
    </row>
    <row r="109" spans="2:7" x14ac:dyDescent="0.3">
      <c r="C109" s="4" t="s">
        <v>94</v>
      </c>
      <c r="D109" s="4" t="s">
        <v>86</v>
      </c>
      <c r="E109" s="7">
        <v>37272500</v>
      </c>
      <c r="G109" s="7">
        <f t="shared" si="4"/>
        <v>37272500</v>
      </c>
    </row>
    <row r="110" spans="2:7" x14ac:dyDescent="0.3">
      <c r="C110" s="4" t="s">
        <v>95</v>
      </c>
      <c r="D110" s="4" t="s">
        <v>86</v>
      </c>
      <c r="E110" s="7">
        <v>95000</v>
      </c>
      <c r="G110" s="7">
        <f t="shared" si="4"/>
        <v>95000</v>
      </c>
    </row>
    <row r="111" spans="2:7" x14ac:dyDescent="0.3">
      <c r="C111" s="4" t="s">
        <v>178</v>
      </c>
      <c r="D111" s="4" t="s">
        <v>86</v>
      </c>
      <c r="E111" s="7">
        <f>423000+2332124</f>
        <v>2755124</v>
      </c>
      <c r="G111" s="7">
        <f t="shared" ref="G111:G120" si="5">E111</f>
        <v>2755124</v>
      </c>
    </row>
    <row r="112" spans="2:7" x14ac:dyDescent="0.3">
      <c r="C112" s="4" t="s">
        <v>7</v>
      </c>
      <c r="D112" s="4" t="s">
        <v>86</v>
      </c>
      <c r="E112" s="7">
        <v>193700</v>
      </c>
      <c r="G112" s="7">
        <f t="shared" si="5"/>
        <v>193700</v>
      </c>
    </row>
    <row r="113" spans="2:11" x14ac:dyDescent="0.3">
      <c r="C113" s="4" t="s">
        <v>6</v>
      </c>
      <c r="D113" s="4" t="s">
        <v>86</v>
      </c>
      <c r="G113" s="7">
        <f t="shared" si="5"/>
        <v>0</v>
      </c>
    </row>
    <row r="114" spans="2:11" x14ac:dyDescent="0.3">
      <c r="C114" s="4" t="s">
        <v>90</v>
      </c>
      <c r="D114" s="4" t="s">
        <v>86</v>
      </c>
      <c r="E114" s="7">
        <v>4017000</v>
      </c>
      <c r="G114" s="7">
        <f t="shared" si="5"/>
        <v>4017000</v>
      </c>
    </row>
    <row r="115" spans="2:11" x14ac:dyDescent="0.3">
      <c r="C115" s="4" t="s">
        <v>92</v>
      </c>
      <c r="D115" s="4" t="s">
        <v>86</v>
      </c>
      <c r="E115" s="7">
        <v>482000</v>
      </c>
      <c r="G115" s="7">
        <f t="shared" si="5"/>
        <v>482000</v>
      </c>
    </row>
    <row r="116" spans="2:11" x14ac:dyDescent="0.3">
      <c r="C116" s="4" t="s">
        <v>99</v>
      </c>
      <c r="D116" s="4" t="s">
        <v>86</v>
      </c>
      <c r="E116" s="7">
        <v>557000</v>
      </c>
      <c r="G116" s="7">
        <f t="shared" si="5"/>
        <v>557000</v>
      </c>
    </row>
    <row r="117" spans="2:11" x14ac:dyDescent="0.3">
      <c r="C117" s="4" t="s">
        <v>190</v>
      </c>
      <c r="D117" s="4" t="s">
        <v>86</v>
      </c>
      <c r="E117" s="7">
        <v>169000</v>
      </c>
      <c r="G117" s="7">
        <f t="shared" si="5"/>
        <v>169000</v>
      </c>
    </row>
    <row r="118" spans="2:11" x14ac:dyDescent="0.3">
      <c r="C118" s="4" t="s">
        <v>91</v>
      </c>
      <c r="D118" s="4" t="s">
        <v>86</v>
      </c>
      <c r="E118" s="7">
        <v>204000</v>
      </c>
      <c r="G118" s="7">
        <f t="shared" si="5"/>
        <v>204000</v>
      </c>
    </row>
    <row r="119" spans="2:11" x14ac:dyDescent="0.3">
      <c r="B119" s="100" t="s">
        <v>32</v>
      </c>
      <c r="C119" s="100"/>
      <c r="D119" s="4" t="s">
        <v>86</v>
      </c>
      <c r="G119" s="7">
        <f t="shared" si="5"/>
        <v>0</v>
      </c>
    </row>
    <row r="120" spans="2:11" x14ac:dyDescent="0.3">
      <c r="C120" s="4" t="s">
        <v>33</v>
      </c>
      <c r="D120" s="4" t="s">
        <v>87</v>
      </c>
      <c r="F120" s="7">
        <v>8371648</v>
      </c>
      <c r="G120" s="7">
        <f t="shared" si="5"/>
        <v>0</v>
      </c>
      <c r="H120" s="7">
        <f>F120</f>
        <v>8371648</v>
      </c>
    </row>
    <row r="122" spans="2:11" x14ac:dyDescent="0.3">
      <c r="E122" s="7">
        <f t="shared" ref="E122:K122" si="6">SUM(E4:E120)</f>
        <v>18058164883.73</v>
      </c>
      <c r="F122" s="7">
        <f t="shared" si="6"/>
        <v>18058164884</v>
      </c>
      <c r="G122" s="7">
        <f t="shared" si="6"/>
        <v>1302021259</v>
      </c>
      <c r="H122" s="7">
        <f t="shared" si="6"/>
        <v>1424533864</v>
      </c>
      <c r="I122" s="7">
        <f t="shared" si="6"/>
        <v>16756143624.73</v>
      </c>
      <c r="J122" s="7">
        <f t="shared" si="6"/>
        <v>16633631020</v>
      </c>
      <c r="K122" s="7">
        <f t="shared" si="6"/>
        <v>0</v>
      </c>
    </row>
    <row r="123" spans="2:11" x14ac:dyDescent="0.3">
      <c r="F123" s="7">
        <f>E122-F122</f>
        <v>-0.27000045776367188</v>
      </c>
      <c r="G123" s="7">
        <f>H122-G122</f>
        <v>122512605</v>
      </c>
      <c r="J123" s="7">
        <f>I122-J122</f>
        <v>122512604.72999954</v>
      </c>
    </row>
    <row r="124" spans="2:11" x14ac:dyDescent="0.3">
      <c r="E124" s="7">
        <f t="shared" ref="E124:F124" si="7">SUM(E122:E123)</f>
        <v>18058164883.73</v>
      </c>
      <c r="F124" s="7">
        <f t="shared" si="7"/>
        <v>18058164883.73</v>
      </c>
      <c r="G124" s="7">
        <f>SUM(G122:G123)</f>
        <v>1424533864</v>
      </c>
      <c r="H124" s="7">
        <f>SUM(H122:H123)</f>
        <v>1424533864</v>
      </c>
      <c r="I124" s="7">
        <f t="shared" ref="I124:J124" si="8">SUM(I122:I123)</f>
        <v>16756143624.73</v>
      </c>
      <c r="J124" s="7">
        <f t="shared" si="8"/>
        <v>16756143624.73</v>
      </c>
    </row>
    <row r="126" spans="2:11" x14ac:dyDescent="0.3">
      <c r="C126" s="99" t="s">
        <v>200</v>
      </c>
      <c r="D126" s="96"/>
      <c r="E126" s="97" t="s">
        <v>163</v>
      </c>
      <c r="F126" s="97" t="s">
        <v>164</v>
      </c>
      <c r="G126" s="97"/>
    </row>
    <row r="127" spans="2:11" x14ac:dyDescent="0.3">
      <c r="C127" s="96" t="s">
        <v>162</v>
      </c>
      <c r="D127" s="96"/>
      <c r="E127" s="97">
        <v>1023027.26</v>
      </c>
      <c r="F127" s="97">
        <v>204605.45</v>
      </c>
      <c r="G127" s="97"/>
    </row>
    <row r="128" spans="2:11" x14ac:dyDescent="0.3">
      <c r="C128" s="96" t="s">
        <v>165</v>
      </c>
      <c r="D128" s="96"/>
      <c r="E128" s="97"/>
      <c r="F128" s="97"/>
      <c r="G128" s="97"/>
    </row>
    <row r="129" spans="3:7" x14ac:dyDescent="0.3">
      <c r="C129" s="96" t="s">
        <v>166</v>
      </c>
      <c r="D129" s="96"/>
      <c r="E129" s="97">
        <v>40230</v>
      </c>
      <c r="F129" s="97">
        <v>8100</v>
      </c>
      <c r="G129" s="97"/>
    </row>
    <row r="130" spans="3:7" x14ac:dyDescent="0.3">
      <c r="C130" s="96"/>
      <c r="D130" s="96"/>
      <c r="E130" s="98">
        <f>SUM(E127:E129)</f>
        <v>1063257.26</v>
      </c>
      <c r="F130" s="98">
        <f>SUM(F127:F129)</f>
        <v>212705.45</v>
      </c>
      <c r="G130" s="97">
        <f>E130-F130</f>
        <v>850551.81</v>
      </c>
    </row>
  </sheetData>
  <mergeCells count="13">
    <mergeCell ref="B71:C71"/>
    <mergeCell ref="B48:C48"/>
    <mergeCell ref="B59:C59"/>
    <mergeCell ref="B61:C61"/>
    <mergeCell ref="B63:C63"/>
    <mergeCell ref="B69:C69"/>
    <mergeCell ref="B119:C119"/>
    <mergeCell ref="B75:C75"/>
    <mergeCell ref="B79:C79"/>
    <mergeCell ref="B83:C83"/>
    <mergeCell ref="B89:C89"/>
    <mergeCell ref="B92:C92"/>
    <mergeCell ref="B105:C105"/>
  </mergeCell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H25" sqref="H2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workbookViewId="0">
      <selection activeCell="L9" sqref="L9"/>
    </sheetView>
  </sheetViews>
  <sheetFormatPr defaultColWidth="9.109375" defaultRowHeight="14.4" x14ac:dyDescent="0.3"/>
  <cols>
    <col min="1" max="1" width="9.109375" style="9"/>
    <col min="2" max="2" width="13.33203125" style="9" customWidth="1"/>
    <col min="3" max="4" width="3.44140625" style="9" customWidth="1"/>
    <col min="5" max="5" width="26.33203125" style="9" customWidth="1"/>
    <col min="6" max="6" width="2" style="31" bestFit="1" customWidth="1"/>
    <col min="7" max="7" width="18.44140625" style="32" bestFit="1" customWidth="1"/>
    <col min="8" max="8" width="4" style="32" customWidth="1"/>
    <col min="9" max="9" width="4.88671875" style="9" customWidth="1"/>
    <col min="10" max="10" width="26.33203125" style="9" customWidth="1"/>
    <col min="11" max="11" width="3.33203125" style="33" bestFit="1" customWidth="1"/>
    <col min="12" max="12" width="21.109375" style="32" bestFit="1" customWidth="1"/>
    <col min="13" max="13" width="4.44140625" style="9" customWidth="1"/>
    <col min="14" max="16384" width="9.109375" style="9"/>
  </cols>
  <sheetData>
    <row r="1" spans="3:14" ht="18.600000000000001" thickTop="1" x14ac:dyDescent="0.35">
      <c r="C1" s="20"/>
      <c r="D1" s="101" t="s">
        <v>112</v>
      </c>
      <c r="E1" s="101"/>
      <c r="F1" s="101"/>
      <c r="G1" s="101"/>
      <c r="H1" s="101"/>
      <c r="I1" s="101"/>
      <c r="J1" s="101"/>
      <c r="K1" s="101"/>
      <c r="L1" s="101"/>
      <c r="M1" s="21"/>
      <c r="N1" s="22"/>
    </row>
    <row r="2" spans="3:14" ht="18" x14ac:dyDescent="0.35">
      <c r="C2" s="23"/>
      <c r="D2" s="102" t="s">
        <v>81</v>
      </c>
      <c r="E2" s="102"/>
      <c r="F2" s="102"/>
      <c r="G2" s="102"/>
      <c r="H2" s="102"/>
      <c r="I2" s="102"/>
      <c r="J2" s="102"/>
      <c r="K2" s="102"/>
      <c r="L2" s="102"/>
      <c r="M2" s="24"/>
      <c r="N2" s="22"/>
    </row>
    <row r="3" spans="3:14" ht="18" x14ac:dyDescent="0.35">
      <c r="C3" s="23"/>
      <c r="D3" s="102"/>
      <c r="E3" s="102"/>
      <c r="F3" s="102"/>
      <c r="G3" s="102"/>
      <c r="H3" s="102"/>
      <c r="I3" s="102"/>
      <c r="J3" s="102"/>
      <c r="K3" s="102"/>
      <c r="L3" s="102"/>
      <c r="M3" s="24"/>
      <c r="N3" s="22"/>
    </row>
    <row r="4" spans="3:14" s="26" customFormat="1" ht="15" thickBot="1" x14ac:dyDescent="0.35">
      <c r="C4" s="25"/>
      <c r="F4" s="27"/>
      <c r="G4" s="28"/>
      <c r="H4" s="28"/>
      <c r="K4" s="29"/>
      <c r="L4" s="28"/>
      <c r="M4" s="30"/>
    </row>
    <row r="5" spans="3:14" ht="15" thickTop="1" x14ac:dyDescent="0.3">
      <c r="C5" s="23"/>
      <c r="M5" s="24"/>
    </row>
    <row r="6" spans="3:14" s="35" customFormat="1" ht="15.6" x14ac:dyDescent="0.3">
      <c r="C6" s="34"/>
      <c r="D6" s="35" t="s">
        <v>113</v>
      </c>
      <c r="F6" s="36"/>
      <c r="G6" s="37"/>
      <c r="H6" s="37"/>
      <c r="I6" s="35" t="s">
        <v>114</v>
      </c>
      <c r="K6" s="38"/>
      <c r="L6" s="37"/>
      <c r="M6" s="39"/>
    </row>
    <row r="7" spans="3:14" s="22" customFormat="1" x14ac:dyDescent="0.3">
      <c r="C7" s="40"/>
      <c r="D7" s="22" t="s">
        <v>115</v>
      </c>
      <c r="F7" s="41"/>
      <c r="G7" s="42"/>
      <c r="H7" s="42"/>
      <c r="I7" s="22" t="s">
        <v>116</v>
      </c>
      <c r="K7" s="43"/>
      <c r="L7" s="42"/>
      <c r="M7" s="44"/>
    </row>
    <row r="8" spans="3:14" x14ac:dyDescent="0.3">
      <c r="C8" s="23"/>
      <c r="E8" s="9" t="s">
        <v>117</v>
      </c>
      <c r="F8" s="31">
        <v>1</v>
      </c>
      <c r="G8" s="32">
        <f>SUM(GSM!E4:E7)</f>
        <v>1301824367.73</v>
      </c>
      <c r="J8" s="9" t="str">
        <f>'[1]NERACA LAJUR'!B18</f>
        <v>HUTANG DAGANG</v>
      </c>
      <c r="K8" s="33">
        <v>6</v>
      </c>
      <c r="L8" s="32">
        <f>GSM!F18</f>
        <v>5454199953</v>
      </c>
      <c r="M8" s="24"/>
    </row>
    <row r="9" spans="3:14" x14ac:dyDescent="0.3">
      <c r="C9" s="23"/>
      <c r="E9" s="9" t="s">
        <v>50</v>
      </c>
      <c r="F9" s="31">
        <v>2</v>
      </c>
      <c r="G9" s="32">
        <f>GSM!E8</f>
        <v>3195806187</v>
      </c>
      <c r="J9" s="9" t="s">
        <v>118</v>
      </c>
      <c r="K9" s="33">
        <v>7</v>
      </c>
      <c r="L9" s="32">
        <f>GSM!F19+GSM!F20+GSM!F25+GSM!F26+GSM!F27+GSM!F33</f>
        <v>43890500</v>
      </c>
      <c r="M9" s="24"/>
    </row>
    <row r="10" spans="3:14" x14ac:dyDescent="0.3">
      <c r="C10" s="23"/>
      <c r="E10" s="9" t="s">
        <v>51</v>
      </c>
      <c r="F10" s="31">
        <v>3</v>
      </c>
      <c r="G10" s="32">
        <f>GSM!E9</f>
        <v>50900000</v>
      </c>
      <c r="J10" s="9" t="s">
        <v>119</v>
      </c>
      <c r="K10" s="33">
        <v>8</v>
      </c>
      <c r="L10" s="32">
        <f>SUM(GSM!F28:F32)</f>
        <v>23165146</v>
      </c>
      <c r="M10" s="24"/>
    </row>
    <row r="11" spans="3:14" x14ac:dyDescent="0.3">
      <c r="C11" s="23"/>
      <c r="E11" s="9" t="s">
        <v>121</v>
      </c>
      <c r="F11" s="46">
        <v>4</v>
      </c>
      <c r="G11" s="45">
        <f>GSM!E10</f>
        <v>5179308332</v>
      </c>
      <c r="H11" s="32" t="s">
        <v>120</v>
      </c>
      <c r="J11" s="9" t="s">
        <v>172</v>
      </c>
      <c r="K11" s="33">
        <v>9</v>
      </c>
      <c r="L11" s="45">
        <f>SUM(GSM!F21:F24)+GSM!F36</f>
        <v>6297262342</v>
      </c>
      <c r="M11" s="24" t="s">
        <v>120</v>
      </c>
    </row>
    <row r="12" spans="3:14" x14ac:dyDescent="0.3">
      <c r="C12" s="23"/>
      <c r="M12" s="24"/>
    </row>
    <row r="13" spans="3:14" s="22" customFormat="1" ht="15" thickBot="1" x14ac:dyDescent="0.35">
      <c r="C13" s="40"/>
      <c r="E13" s="22" t="s">
        <v>122</v>
      </c>
      <c r="F13" s="41"/>
      <c r="G13" s="47">
        <f>SUM(G8:G11)</f>
        <v>9727838886.7299995</v>
      </c>
      <c r="H13" s="42"/>
      <c r="I13" s="22" t="s">
        <v>123</v>
      </c>
      <c r="K13" s="43"/>
      <c r="L13" s="47">
        <f>SUM(L8:L11)</f>
        <v>11818517941</v>
      </c>
      <c r="M13" s="44"/>
    </row>
    <row r="14" spans="3:14" ht="15" thickTop="1" x14ac:dyDescent="0.3">
      <c r="C14" s="23"/>
      <c r="M14" s="24"/>
    </row>
    <row r="15" spans="3:14" x14ac:dyDescent="0.3">
      <c r="C15" s="23"/>
      <c r="M15" s="24"/>
    </row>
    <row r="16" spans="3:14" s="22" customFormat="1" x14ac:dyDescent="0.3">
      <c r="C16" s="40"/>
      <c r="D16" s="22" t="s">
        <v>124</v>
      </c>
      <c r="F16" s="41"/>
      <c r="G16" s="42"/>
      <c r="H16" s="42"/>
      <c r="I16" s="22" t="s">
        <v>125</v>
      </c>
      <c r="K16" s="43"/>
      <c r="L16" s="42"/>
      <c r="M16" s="44"/>
    </row>
    <row r="17" spans="3:13" x14ac:dyDescent="0.3">
      <c r="C17" s="23"/>
      <c r="E17" s="9" t="s">
        <v>126</v>
      </c>
      <c r="F17" s="31">
        <v>5</v>
      </c>
      <c r="G17" s="32">
        <f>CATATAN!F25</f>
        <v>5827925797</v>
      </c>
      <c r="J17" s="9" t="s">
        <v>71</v>
      </c>
      <c r="K17" s="33">
        <v>10</v>
      </c>
      <c r="L17" s="32">
        <f>GSM!F38</f>
        <v>250000000</v>
      </c>
      <c r="M17" s="24"/>
    </row>
    <row r="18" spans="3:13" x14ac:dyDescent="0.3">
      <c r="C18" s="23"/>
      <c r="J18" s="9" t="s">
        <v>127</v>
      </c>
      <c r="L18" s="32">
        <f>GSM!F39</f>
        <v>3364734138</v>
      </c>
      <c r="M18" s="24"/>
    </row>
    <row r="19" spans="3:13" x14ac:dyDescent="0.3">
      <c r="C19" s="23"/>
      <c r="J19" s="9" t="s">
        <v>128</v>
      </c>
      <c r="L19" s="45">
        <f>GSM!G123</f>
        <v>122512605</v>
      </c>
      <c r="M19" s="24" t="s">
        <v>120</v>
      </c>
    </row>
    <row r="20" spans="3:13" x14ac:dyDescent="0.3">
      <c r="C20" s="23"/>
      <c r="M20" s="24"/>
    </row>
    <row r="21" spans="3:13" s="22" customFormat="1" ht="15" thickBot="1" x14ac:dyDescent="0.35">
      <c r="C21" s="40"/>
      <c r="D21" s="22" t="s">
        <v>129</v>
      </c>
      <c r="F21" s="41"/>
      <c r="G21" s="47">
        <f>G17</f>
        <v>5827925797</v>
      </c>
      <c r="H21" s="42"/>
      <c r="I21" s="22" t="s">
        <v>130</v>
      </c>
      <c r="K21" s="43"/>
      <c r="L21" s="47">
        <f>SUM(L17:L19)</f>
        <v>3737246743</v>
      </c>
      <c r="M21" s="44"/>
    </row>
    <row r="22" spans="3:13" ht="15" thickTop="1" x14ac:dyDescent="0.3">
      <c r="C22" s="23"/>
      <c r="M22" s="24"/>
    </row>
    <row r="23" spans="3:13" s="35" customFormat="1" ht="16.2" thickBot="1" x14ac:dyDescent="0.35">
      <c r="C23" s="34"/>
      <c r="D23" s="35" t="s">
        <v>131</v>
      </c>
      <c r="F23" s="36"/>
      <c r="G23" s="48">
        <f>G13+G21</f>
        <v>15555764683.73</v>
      </c>
      <c r="H23" s="37"/>
      <c r="I23" s="37" t="s">
        <v>132</v>
      </c>
      <c r="J23" s="37"/>
      <c r="K23" s="37"/>
      <c r="L23" s="48">
        <f>L13+L21</f>
        <v>15555764684</v>
      </c>
      <c r="M23" s="39"/>
    </row>
    <row r="24" spans="3:13" ht="15.6" thickTop="1" thickBot="1" x14ac:dyDescent="0.35">
      <c r="C24" s="49"/>
      <c r="D24" s="50"/>
      <c r="E24" s="50"/>
      <c r="F24" s="51"/>
      <c r="G24" s="52"/>
      <c r="H24" s="52"/>
      <c r="I24" s="50"/>
      <c r="J24" s="50"/>
      <c r="K24" s="53"/>
      <c r="L24" s="52"/>
      <c r="M24" s="54"/>
    </row>
    <row r="25" spans="3:13" ht="15" thickTop="1" x14ac:dyDescent="0.3"/>
    <row r="26" spans="3:13" x14ac:dyDescent="0.3">
      <c r="J26" s="32">
        <f>G23-L23</f>
        <v>-0.27000045776367188</v>
      </c>
    </row>
  </sheetData>
  <mergeCells count="3">
    <mergeCell ref="D1:L1"/>
    <mergeCell ref="D2:L2"/>
    <mergeCell ref="D3:L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workbookViewId="0">
      <selection activeCell="B3" sqref="B3:G3"/>
    </sheetView>
  </sheetViews>
  <sheetFormatPr defaultColWidth="9.109375" defaultRowHeight="14.4" x14ac:dyDescent="0.3"/>
  <cols>
    <col min="1" max="1" width="9.109375" style="4"/>
    <col min="2" max="2" width="3.44140625" style="4" customWidth="1"/>
    <col min="3" max="3" width="29.6640625" style="4" customWidth="1"/>
    <col min="4" max="4" width="9.109375" style="70"/>
    <col min="5" max="5" width="19.33203125" style="7" customWidth="1"/>
    <col min="6" max="6" width="3.5546875" style="71" customWidth="1"/>
    <col min="7" max="7" width="5" style="4" customWidth="1"/>
    <col min="8" max="8" width="11.109375" style="4" bestFit="1" customWidth="1"/>
    <col min="9" max="16384" width="9.109375" style="4"/>
  </cols>
  <sheetData>
    <row r="1" spans="2:10" ht="18.600000000000001" thickTop="1" x14ac:dyDescent="0.35">
      <c r="B1" s="106" t="s">
        <v>112</v>
      </c>
      <c r="C1" s="101"/>
      <c r="D1" s="101"/>
      <c r="E1" s="101"/>
      <c r="F1" s="101"/>
      <c r="G1" s="107"/>
      <c r="H1" s="55"/>
      <c r="I1" s="56"/>
      <c r="J1" s="56"/>
    </row>
    <row r="2" spans="2:10" ht="18" x14ac:dyDescent="0.35">
      <c r="B2" s="108" t="s">
        <v>80</v>
      </c>
      <c r="C2" s="102"/>
      <c r="D2" s="102"/>
      <c r="E2" s="102"/>
      <c r="F2" s="102"/>
      <c r="G2" s="109"/>
      <c r="H2" s="56"/>
      <c r="I2" s="56"/>
      <c r="J2" s="56"/>
    </row>
    <row r="3" spans="2:10" ht="18" x14ac:dyDescent="0.35">
      <c r="B3" s="108"/>
      <c r="C3" s="102"/>
      <c r="D3" s="102"/>
      <c r="E3" s="102"/>
      <c r="F3" s="102"/>
      <c r="G3" s="109"/>
      <c r="H3" s="56"/>
      <c r="I3" s="56"/>
      <c r="J3" s="56"/>
    </row>
    <row r="4" spans="2:10" ht="18.600000000000001" thickBot="1" x14ac:dyDescent="0.4">
      <c r="B4" s="103"/>
      <c r="C4" s="104"/>
      <c r="D4" s="104"/>
      <c r="E4" s="104"/>
      <c r="F4" s="104"/>
      <c r="G4" s="105"/>
      <c r="H4" s="56"/>
      <c r="I4" s="56"/>
      <c r="J4" s="56"/>
    </row>
    <row r="5" spans="2:10" ht="18.600000000000001" thickTop="1" x14ac:dyDescent="0.35">
      <c r="B5" s="57"/>
      <c r="C5" s="9"/>
      <c r="D5" s="58"/>
      <c r="E5" s="32"/>
      <c r="F5" s="59"/>
      <c r="G5" s="24"/>
    </row>
    <row r="6" spans="2:10" s="64" customFormat="1" ht="18" x14ac:dyDescent="0.3">
      <c r="B6" s="60"/>
      <c r="C6" s="41" t="s">
        <v>133</v>
      </c>
      <c r="D6" s="61"/>
      <c r="E6" s="62" t="s">
        <v>197</v>
      </c>
      <c r="F6" s="61"/>
      <c r="G6" s="63"/>
    </row>
    <row r="7" spans="2:10" ht="18" x14ac:dyDescent="0.35">
      <c r="B7" s="57"/>
      <c r="C7" s="9"/>
      <c r="D7" s="58"/>
      <c r="E7" s="32"/>
      <c r="F7" s="59"/>
      <c r="G7" s="24"/>
    </row>
    <row r="8" spans="2:10" x14ac:dyDescent="0.3">
      <c r="B8" s="23"/>
      <c r="C8" s="9" t="s">
        <v>102</v>
      </c>
      <c r="D8" s="58">
        <v>11</v>
      </c>
      <c r="E8" s="32">
        <f>SUM(GSM!F40:F43)</f>
        <v>1415311664</v>
      </c>
      <c r="F8" s="59"/>
      <c r="G8" s="24"/>
    </row>
    <row r="9" spans="2:10" x14ac:dyDescent="0.3">
      <c r="B9" s="23"/>
      <c r="C9" s="9"/>
      <c r="D9" s="58"/>
      <c r="E9" s="32"/>
      <c r="F9" s="59"/>
      <c r="G9" s="24"/>
    </row>
    <row r="10" spans="2:10" x14ac:dyDescent="0.3">
      <c r="B10" s="23"/>
      <c r="C10" s="9" t="s">
        <v>76</v>
      </c>
      <c r="D10" s="58">
        <v>12</v>
      </c>
      <c r="E10" s="45">
        <f>GSM!E46</f>
        <v>337579490</v>
      </c>
      <c r="F10" s="59" t="s">
        <v>134</v>
      </c>
      <c r="G10" s="24"/>
    </row>
    <row r="11" spans="2:10" x14ac:dyDescent="0.3">
      <c r="B11" s="23"/>
      <c r="C11" s="9"/>
      <c r="D11" s="58"/>
      <c r="E11" s="32"/>
      <c r="F11" s="59"/>
      <c r="G11" s="24"/>
    </row>
    <row r="12" spans="2:10" s="3" customFormat="1" x14ac:dyDescent="0.3">
      <c r="B12" s="40"/>
      <c r="C12" s="65" t="s">
        <v>135</v>
      </c>
      <c r="D12" s="58"/>
      <c r="E12" s="42">
        <f>E8-E10</f>
        <v>1077732174</v>
      </c>
      <c r="F12" s="61"/>
      <c r="G12" s="44"/>
    </row>
    <row r="13" spans="2:10" s="3" customFormat="1" x14ac:dyDescent="0.3">
      <c r="B13" s="40"/>
      <c r="C13" s="65"/>
      <c r="D13" s="58"/>
      <c r="E13" s="42"/>
      <c r="F13" s="61"/>
      <c r="G13" s="44"/>
    </row>
    <row r="14" spans="2:10" x14ac:dyDescent="0.3">
      <c r="B14" s="23"/>
      <c r="C14" s="9" t="s">
        <v>77</v>
      </c>
      <c r="D14" s="58">
        <v>13</v>
      </c>
      <c r="E14" s="45">
        <f>SUM(GSM!E49:E120)-GSM!F120</f>
        <v>956070121</v>
      </c>
      <c r="F14" s="59" t="s">
        <v>134</v>
      </c>
      <c r="G14" s="24"/>
    </row>
    <row r="15" spans="2:10" x14ac:dyDescent="0.3">
      <c r="B15" s="23"/>
      <c r="C15" s="9"/>
      <c r="D15" s="58"/>
      <c r="E15" s="32"/>
      <c r="F15" s="59"/>
      <c r="G15" s="24"/>
    </row>
    <row r="16" spans="2:10" s="3" customFormat="1" x14ac:dyDescent="0.3">
      <c r="B16" s="40"/>
      <c r="C16" s="65" t="s">
        <v>136</v>
      </c>
      <c r="D16" s="58"/>
      <c r="E16" s="42">
        <f>E12-E14</f>
        <v>121662053</v>
      </c>
      <c r="F16" s="61"/>
      <c r="G16" s="44"/>
    </row>
    <row r="17" spans="2:7" s="3" customFormat="1" x14ac:dyDescent="0.3">
      <c r="B17" s="40"/>
      <c r="C17" s="65"/>
      <c r="D17" s="58"/>
      <c r="E17" s="42"/>
      <c r="F17" s="61"/>
      <c r="G17" s="44"/>
    </row>
    <row r="18" spans="2:7" x14ac:dyDescent="0.3">
      <c r="B18" s="23"/>
      <c r="C18" s="9" t="s">
        <v>137</v>
      </c>
      <c r="D18" s="58">
        <v>14</v>
      </c>
      <c r="E18" s="45">
        <f>GSM!F44</f>
        <v>850552</v>
      </c>
      <c r="F18" s="59" t="s">
        <v>120</v>
      </c>
      <c r="G18" s="24"/>
    </row>
    <row r="19" spans="2:7" x14ac:dyDescent="0.3">
      <c r="B19" s="23"/>
      <c r="C19" s="9"/>
      <c r="D19" s="58"/>
      <c r="E19" s="32"/>
      <c r="F19" s="59"/>
      <c r="G19" s="24"/>
    </row>
    <row r="20" spans="2:7" s="3" customFormat="1" ht="15.6" x14ac:dyDescent="0.3">
      <c r="B20" s="40"/>
      <c r="C20" s="35" t="s">
        <v>138</v>
      </c>
      <c r="D20" s="58"/>
      <c r="E20" s="42">
        <f>SUM(E16:E18)</f>
        <v>122512605</v>
      </c>
      <c r="F20" s="61"/>
      <c r="G20" s="44"/>
    </row>
    <row r="21" spans="2:7" s="3" customFormat="1" x14ac:dyDescent="0.3">
      <c r="B21" s="40"/>
      <c r="C21" s="65"/>
      <c r="D21" s="58"/>
      <c r="E21" s="42"/>
      <c r="F21" s="61"/>
      <c r="G21" s="44"/>
    </row>
    <row r="22" spans="2:7" s="3" customFormat="1" x14ac:dyDescent="0.3">
      <c r="B22" s="40"/>
      <c r="C22" s="22"/>
      <c r="D22" s="58"/>
      <c r="E22" s="42"/>
      <c r="F22" s="61"/>
      <c r="G22" s="44"/>
    </row>
    <row r="23" spans="2:7" s="3" customFormat="1" ht="15.6" x14ac:dyDescent="0.3">
      <c r="B23" s="40"/>
      <c r="C23" s="35"/>
      <c r="D23" s="66"/>
      <c r="E23" s="37"/>
      <c r="F23" s="67"/>
      <c r="G23" s="44"/>
    </row>
    <row r="24" spans="2:7" s="3" customFormat="1" ht="15.6" x14ac:dyDescent="0.3">
      <c r="B24" s="40"/>
      <c r="C24" s="35"/>
      <c r="D24" s="66"/>
      <c r="E24" s="37"/>
      <c r="F24" s="67"/>
      <c r="G24" s="44"/>
    </row>
    <row r="25" spans="2:7" s="3" customFormat="1" ht="15.6" x14ac:dyDescent="0.3">
      <c r="B25" s="40"/>
      <c r="C25" s="35"/>
      <c r="D25" s="66"/>
      <c r="E25" s="37"/>
      <c r="F25" s="67"/>
      <c r="G25" s="44"/>
    </row>
    <row r="26" spans="2:7" s="3" customFormat="1" ht="15.6" x14ac:dyDescent="0.3">
      <c r="B26" s="40"/>
      <c r="C26" s="35"/>
      <c r="D26" s="66"/>
      <c r="E26" s="37"/>
      <c r="F26" s="67"/>
      <c r="G26" s="44"/>
    </row>
    <row r="27" spans="2:7" s="3" customFormat="1" ht="15.6" x14ac:dyDescent="0.3">
      <c r="B27" s="40"/>
      <c r="C27" s="35"/>
      <c r="D27" s="66"/>
      <c r="E27" s="37"/>
      <c r="F27" s="67"/>
      <c r="G27" s="44"/>
    </row>
    <row r="28" spans="2:7" s="3" customFormat="1" ht="15.6" x14ac:dyDescent="0.3">
      <c r="B28" s="40"/>
      <c r="C28" s="35"/>
      <c r="D28" s="66"/>
      <c r="E28" s="37"/>
      <c r="F28" s="67"/>
      <c r="G28" s="44"/>
    </row>
    <row r="29" spans="2:7" s="3" customFormat="1" ht="15.6" x14ac:dyDescent="0.3">
      <c r="B29" s="40"/>
      <c r="C29" s="35"/>
      <c r="D29" s="66"/>
      <c r="E29" s="37"/>
      <c r="F29" s="67"/>
      <c r="G29" s="44"/>
    </row>
    <row r="30" spans="2:7" s="3" customFormat="1" ht="15.6" x14ac:dyDescent="0.3">
      <c r="B30" s="40"/>
      <c r="C30" s="35"/>
      <c r="D30" s="66"/>
      <c r="E30" s="37"/>
      <c r="F30" s="67"/>
      <c r="G30" s="44"/>
    </row>
    <row r="31" spans="2:7" s="3" customFormat="1" ht="15.6" x14ac:dyDescent="0.3">
      <c r="B31" s="40"/>
      <c r="C31" s="35"/>
      <c r="D31" s="66"/>
      <c r="E31" s="37"/>
      <c r="F31" s="67"/>
      <c r="G31" s="44"/>
    </row>
    <row r="32" spans="2:7" s="3" customFormat="1" ht="15.6" x14ac:dyDescent="0.3">
      <c r="B32" s="40"/>
      <c r="C32" s="35"/>
      <c r="D32" s="66"/>
      <c r="E32" s="37"/>
      <c r="F32" s="67"/>
      <c r="G32" s="44"/>
    </row>
    <row r="33" spans="2:7" s="3" customFormat="1" ht="15.6" x14ac:dyDescent="0.3">
      <c r="B33" s="40"/>
      <c r="C33" s="35"/>
      <c r="D33" s="66"/>
      <c r="E33" s="37"/>
      <c r="F33" s="67"/>
      <c r="G33" s="44"/>
    </row>
    <row r="34" spans="2:7" s="3" customFormat="1" ht="15.6" x14ac:dyDescent="0.3">
      <c r="B34" s="40"/>
      <c r="C34" s="35"/>
      <c r="D34" s="66"/>
      <c r="E34" s="37"/>
      <c r="F34" s="67"/>
      <c r="G34" s="44"/>
    </row>
    <row r="35" spans="2:7" s="3" customFormat="1" ht="15.6" x14ac:dyDescent="0.3">
      <c r="B35" s="40"/>
      <c r="C35" s="35"/>
      <c r="D35" s="66"/>
      <c r="E35" s="37"/>
      <c r="F35" s="67"/>
      <c r="G35" s="44"/>
    </row>
    <row r="36" spans="2:7" s="3" customFormat="1" ht="15.6" x14ac:dyDescent="0.3">
      <c r="B36" s="40"/>
      <c r="C36" s="35"/>
      <c r="D36" s="66"/>
      <c r="E36" s="37"/>
      <c r="F36" s="67"/>
      <c r="G36" s="44"/>
    </row>
    <row r="37" spans="2:7" s="3" customFormat="1" ht="15.6" x14ac:dyDescent="0.3">
      <c r="B37" s="40"/>
      <c r="C37" s="35"/>
      <c r="D37" s="66"/>
      <c r="E37" s="37"/>
      <c r="F37" s="67"/>
      <c r="G37" s="44"/>
    </row>
    <row r="38" spans="2:7" s="3" customFormat="1" ht="15.6" x14ac:dyDescent="0.3">
      <c r="B38" s="40"/>
      <c r="C38" s="35"/>
      <c r="D38" s="66"/>
      <c r="E38" s="37"/>
      <c r="F38" s="67"/>
      <c r="G38" s="44"/>
    </row>
    <row r="39" spans="2:7" s="3" customFormat="1" ht="15.6" x14ac:dyDescent="0.3">
      <c r="B39" s="40"/>
      <c r="C39" s="35"/>
      <c r="D39" s="66"/>
      <c r="E39" s="37"/>
      <c r="F39" s="67"/>
      <c r="G39" s="44"/>
    </row>
    <row r="40" spans="2:7" s="3" customFormat="1" ht="15.6" x14ac:dyDescent="0.3">
      <c r="B40" s="40"/>
      <c r="C40" s="35"/>
      <c r="D40" s="66"/>
      <c r="E40" s="37"/>
      <c r="F40" s="67"/>
      <c r="G40" s="44"/>
    </row>
    <row r="41" spans="2:7" s="3" customFormat="1" ht="15.6" x14ac:dyDescent="0.3">
      <c r="B41" s="40"/>
      <c r="C41" s="35"/>
      <c r="D41" s="66"/>
      <c r="E41" s="37"/>
      <c r="F41" s="67"/>
      <c r="G41" s="44"/>
    </row>
    <row r="42" spans="2:7" ht="15" thickBot="1" x14ac:dyDescent="0.35">
      <c r="B42" s="49"/>
      <c r="C42" s="50"/>
      <c r="D42" s="68"/>
      <c r="E42" s="52"/>
      <c r="F42" s="69"/>
      <c r="G42" s="54"/>
    </row>
    <row r="43" spans="2:7" ht="15" thickTop="1" x14ac:dyDescent="0.3"/>
  </sheetData>
  <mergeCells count="4">
    <mergeCell ref="B4:G4"/>
    <mergeCell ref="B1:G1"/>
    <mergeCell ref="B2:G2"/>
    <mergeCell ref="B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2"/>
  <sheetViews>
    <sheetView workbookViewId="0">
      <selection activeCell="F48" sqref="F48"/>
    </sheetView>
  </sheetViews>
  <sheetFormatPr defaultColWidth="9.109375" defaultRowHeight="14.4" x14ac:dyDescent="0.3"/>
  <cols>
    <col min="1" max="1" width="9.109375" style="4"/>
    <col min="2" max="2" width="5.109375" style="71" customWidth="1"/>
    <col min="3" max="3" width="4.33203125" style="4" customWidth="1"/>
    <col min="4" max="4" width="29.88671875" style="4" customWidth="1"/>
    <col min="5" max="5" width="16.44140625" style="4" bestFit="1" customWidth="1"/>
    <col min="6" max="6" width="17.33203125" style="7" bestFit="1" customWidth="1"/>
    <col min="7" max="7" width="9.109375" style="4"/>
    <col min="8" max="8" width="11.6640625" style="4" hidden="1" customWidth="1"/>
    <col min="9" max="9" width="0" style="4" hidden="1" customWidth="1"/>
    <col min="10" max="10" width="15.44140625" style="4" bestFit="1" customWidth="1"/>
    <col min="11" max="11" width="11.109375" style="4" bestFit="1" customWidth="1"/>
    <col min="12" max="16384" width="9.109375" style="4"/>
  </cols>
  <sheetData>
    <row r="1" spans="2:7" ht="18.600000000000001" thickTop="1" x14ac:dyDescent="0.35">
      <c r="B1" s="106" t="s">
        <v>112</v>
      </c>
      <c r="C1" s="101"/>
      <c r="D1" s="101"/>
      <c r="E1" s="101"/>
      <c r="F1" s="101"/>
      <c r="G1" s="107"/>
    </row>
    <row r="2" spans="2:7" ht="18" x14ac:dyDescent="0.35">
      <c r="B2" s="108" t="s">
        <v>139</v>
      </c>
      <c r="C2" s="102"/>
      <c r="D2" s="102"/>
      <c r="E2" s="102"/>
      <c r="F2" s="102"/>
      <c r="G2" s="109"/>
    </row>
    <row r="3" spans="2:7" ht="18" x14ac:dyDescent="0.35">
      <c r="B3" s="108"/>
      <c r="C3" s="102"/>
      <c r="D3" s="102"/>
      <c r="E3" s="102"/>
      <c r="F3" s="102"/>
      <c r="G3" s="109"/>
    </row>
    <row r="4" spans="2:7" ht="18.600000000000001" thickBot="1" x14ac:dyDescent="0.4">
      <c r="B4" s="72"/>
      <c r="C4" s="73"/>
      <c r="D4" s="73"/>
      <c r="E4" s="73"/>
      <c r="F4" s="74"/>
      <c r="G4" s="75"/>
    </row>
    <row r="5" spans="2:7" ht="15" thickTop="1" x14ac:dyDescent="0.3">
      <c r="B5" s="76"/>
      <c r="C5" s="9"/>
      <c r="D5" s="9"/>
      <c r="E5" s="9"/>
      <c r="F5" s="32"/>
      <c r="G5" s="24"/>
    </row>
    <row r="6" spans="2:7" x14ac:dyDescent="0.3">
      <c r="B6" s="76">
        <v>1</v>
      </c>
      <c r="C6" s="9" t="s">
        <v>140</v>
      </c>
      <c r="D6" s="9"/>
      <c r="E6" s="9"/>
      <c r="F6" s="32"/>
      <c r="G6" s="24"/>
    </row>
    <row r="7" spans="2:7" x14ac:dyDescent="0.3">
      <c r="B7" s="76"/>
      <c r="C7" s="9"/>
      <c r="D7" s="9" t="str">
        <f>GSM!C4</f>
        <v xml:space="preserve">KAS </v>
      </c>
      <c r="E7" s="9"/>
      <c r="F7" s="32">
        <f>GSM!E4</f>
        <v>2864600</v>
      </c>
      <c r="G7" s="24"/>
    </row>
    <row r="8" spans="2:7" x14ac:dyDescent="0.3">
      <c r="B8" s="76"/>
      <c r="C8" s="9"/>
      <c r="D8" s="9" t="str">
        <f>GSM!C5</f>
        <v>BANK CIMB NIAGA (USD)</v>
      </c>
      <c r="E8" s="9"/>
      <c r="F8" s="32">
        <f>GSM!E5</f>
        <v>119906865</v>
      </c>
      <c r="G8" s="24"/>
    </row>
    <row r="9" spans="2:7" x14ac:dyDescent="0.3">
      <c r="B9" s="76"/>
      <c r="C9" s="9"/>
      <c r="D9" s="9" t="str">
        <f>GSM!C6</f>
        <v>BANK MANDIRI GIRO</v>
      </c>
      <c r="E9" s="9"/>
      <c r="F9" s="32">
        <f>GSM!E6</f>
        <v>4974000</v>
      </c>
      <c r="G9" s="24"/>
    </row>
    <row r="10" spans="2:7" x14ac:dyDescent="0.3">
      <c r="B10" s="76"/>
      <c r="C10" s="9"/>
      <c r="D10" s="9" t="str">
        <f>GSM!C7</f>
        <v>BANK MANDIRI TABUNGAN</v>
      </c>
      <c r="E10" s="9"/>
      <c r="F10" s="32">
        <f>GSM!E7</f>
        <v>1174078902.73</v>
      </c>
      <c r="G10" s="24"/>
    </row>
    <row r="11" spans="2:7" s="3" customFormat="1" x14ac:dyDescent="0.3">
      <c r="B11" s="77"/>
      <c r="C11" s="22" t="s">
        <v>141</v>
      </c>
      <c r="D11" s="22"/>
      <c r="E11" s="22"/>
      <c r="F11" s="42">
        <f>SUM(F7:F10)</f>
        <v>1301824367.73</v>
      </c>
      <c r="G11" s="44"/>
    </row>
    <row r="12" spans="2:7" x14ac:dyDescent="0.3">
      <c r="B12" s="76"/>
      <c r="C12" s="9"/>
      <c r="D12" s="9"/>
      <c r="E12" s="9"/>
      <c r="F12" s="32"/>
      <c r="G12" s="24"/>
    </row>
    <row r="13" spans="2:7" x14ac:dyDescent="0.3">
      <c r="B13" s="76">
        <v>2</v>
      </c>
      <c r="C13" s="9" t="str">
        <f>'[1]NERACA LAJUR'!B8</f>
        <v>PIUTANG USAHA</v>
      </c>
      <c r="D13" s="9"/>
      <c r="E13" s="9"/>
      <c r="F13" s="32"/>
      <c r="G13" s="24"/>
    </row>
    <row r="14" spans="2:7" s="3" customFormat="1" x14ac:dyDescent="0.3">
      <c r="B14" s="77"/>
      <c r="C14" s="22" t="s">
        <v>142</v>
      </c>
      <c r="D14" s="22"/>
      <c r="E14" s="22"/>
      <c r="F14" s="42">
        <f>GSM!E8</f>
        <v>3195806187</v>
      </c>
      <c r="G14" s="44"/>
    </row>
    <row r="15" spans="2:7" x14ac:dyDescent="0.3">
      <c r="B15" s="76"/>
      <c r="C15" s="9"/>
      <c r="D15" s="9"/>
      <c r="E15" s="9"/>
      <c r="F15" s="32"/>
      <c r="G15" s="24"/>
    </row>
    <row r="16" spans="2:7" x14ac:dyDescent="0.3">
      <c r="B16" s="76">
        <v>3</v>
      </c>
      <c r="C16" s="9" t="str">
        <f>'[1]NERACA LAJUR'!B9</f>
        <v>PIUTANG KARYAWAN</v>
      </c>
      <c r="D16" s="9"/>
      <c r="E16" s="9"/>
      <c r="F16" s="32"/>
      <c r="G16" s="24"/>
    </row>
    <row r="17" spans="2:7" s="3" customFormat="1" x14ac:dyDescent="0.3">
      <c r="B17" s="77"/>
      <c r="C17" s="22" t="s">
        <v>143</v>
      </c>
      <c r="D17" s="22"/>
      <c r="E17" s="22"/>
      <c r="F17" s="42">
        <f>GSM!E9</f>
        <v>50900000</v>
      </c>
      <c r="G17" s="44"/>
    </row>
    <row r="18" spans="2:7" x14ac:dyDescent="0.3">
      <c r="B18" s="76"/>
      <c r="C18" s="9"/>
      <c r="D18" s="9"/>
      <c r="E18" s="9"/>
      <c r="F18" s="32"/>
      <c r="G18" s="24"/>
    </row>
    <row r="19" spans="2:7" x14ac:dyDescent="0.3">
      <c r="B19" s="76">
        <v>4</v>
      </c>
      <c r="C19" s="9" t="str">
        <f>'[1]NERACA LAJUR'!B10</f>
        <v xml:space="preserve">PERSEDIAAN </v>
      </c>
      <c r="D19" s="9"/>
      <c r="E19" s="9"/>
      <c r="F19" s="32"/>
      <c r="G19" s="24"/>
    </row>
    <row r="20" spans="2:7" s="3" customFormat="1" x14ac:dyDescent="0.3">
      <c r="B20" s="77"/>
      <c r="C20" s="22" t="s">
        <v>198</v>
      </c>
      <c r="D20" s="22"/>
      <c r="E20" s="22"/>
      <c r="F20" s="42">
        <f>GSM!E10</f>
        <v>5179308332</v>
      </c>
      <c r="G20" s="44"/>
    </row>
    <row r="21" spans="2:7" x14ac:dyDescent="0.3">
      <c r="B21" s="76"/>
      <c r="C21" s="9"/>
      <c r="D21" s="9"/>
      <c r="E21" s="9"/>
      <c r="F21" s="32"/>
      <c r="G21" s="24"/>
    </row>
    <row r="22" spans="2:7" x14ac:dyDescent="0.3">
      <c r="B22" s="76">
        <v>5</v>
      </c>
      <c r="C22" s="9" t="s">
        <v>126</v>
      </c>
      <c r="D22" s="9"/>
      <c r="E22" s="9"/>
      <c r="F22" s="32"/>
      <c r="G22" s="24"/>
    </row>
    <row r="23" spans="2:7" x14ac:dyDescent="0.3">
      <c r="B23" s="76"/>
      <c r="C23" s="9"/>
      <c r="D23" s="9" t="s">
        <v>144</v>
      </c>
      <c r="E23" s="9"/>
      <c r="F23" s="32">
        <f>SUM(GSM!E11:E15)</f>
        <v>7028304738</v>
      </c>
      <c r="G23" s="24"/>
    </row>
    <row r="24" spans="2:7" x14ac:dyDescent="0.3">
      <c r="B24" s="76"/>
      <c r="C24" s="9"/>
      <c r="D24" s="9" t="s">
        <v>145</v>
      </c>
      <c r="E24" s="9"/>
      <c r="F24" s="32">
        <f>SUM(GSM!F12:F16)</f>
        <v>1200378941</v>
      </c>
      <c r="G24" s="24"/>
    </row>
    <row r="25" spans="2:7" s="3" customFormat="1" x14ac:dyDescent="0.3">
      <c r="B25" s="77"/>
      <c r="C25" s="22" t="s">
        <v>146</v>
      </c>
      <c r="D25" s="22"/>
      <c r="E25" s="22"/>
      <c r="F25" s="42">
        <f>F23-F24</f>
        <v>5827925797</v>
      </c>
      <c r="G25" s="44"/>
    </row>
    <row r="26" spans="2:7" x14ac:dyDescent="0.3">
      <c r="B26" s="76"/>
      <c r="C26" s="9"/>
      <c r="D26" s="9"/>
      <c r="E26" s="9"/>
      <c r="F26" s="32"/>
      <c r="G26" s="24"/>
    </row>
    <row r="27" spans="2:7" x14ac:dyDescent="0.3">
      <c r="B27" s="76">
        <v>6</v>
      </c>
      <c r="C27" s="9" t="str">
        <f>'[1]NERACA LAJUR'!B18</f>
        <v>HUTANG DAGANG</v>
      </c>
      <c r="D27" s="9"/>
      <c r="E27" s="9"/>
      <c r="F27" s="32"/>
      <c r="G27" s="24"/>
    </row>
    <row r="28" spans="2:7" s="3" customFormat="1" x14ac:dyDescent="0.3">
      <c r="B28" s="77"/>
      <c r="C28" s="22" t="s">
        <v>147</v>
      </c>
      <c r="D28" s="22"/>
      <c r="E28" s="22"/>
      <c r="F28" s="42">
        <f>GSM!F18</f>
        <v>5454199953</v>
      </c>
      <c r="G28" s="44"/>
    </row>
    <row r="29" spans="2:7" x14ac:dyDescent="0.3">
      <c r="B29" s="76"/>
      <c r="C29" s="9"/>
      <c r="D29" s="9"/>
      <c r="E29" s="9"/>
      <c r="F29" s="32"/>
      <c r="G29" s="24"/>
    </row>
    <row r="30" spans="2:7" x14ac:dyDescent="0.3">
      <c r="B30" s="76">
        <v>7</v>
      </c>
      <c r="C30" s="9" t="s">
        <v>118</v>
      </c>
      <c r="D30" s="9"/>
      <c r="E30" s="9"/>
      <c r="F30" s="32"/>
      <c r="G30" s="24"/>
    </row>
    <row r="31" spans="2:7" x14ac:dyDescent="0.3">
      <c r="B31" s="76"/>
      <c r="C31" s="9"/>
      <c r="D31" s="9" t="str">
        <f>GSM!C19</f>
        <v>HUTANG LEASING B 9163 TCI</v>
      </c>
      <c r="E31" s="9"/>
      <c r="F31" s="32">
        <f>GSM!F19</f>
        <v>5948500</v>
      </c>
      <c r="G31" s="24"/>
    </row>
    <row r="32" spans="2:7" x14ac:dyDescent="0.3">
      <c r="B32" s="76"/>
      <c r="C32" s="9"/>
      <c r="D32" s="9" t="str">
        <f>GSM!C20</f>
        <v>HUTANG LEASING B  2569 TFT</v>
      </c>
      <c r="E32" s="9"/>
      <c r="F32" s="32">
        <f>GSM!F20</f>
        <v>5646000</v>
      </c>
      <c r="G32" s="24"/>
    </row>
    <row r="33" spans="2:7" x14ac:dyDescent="0.3">
      <c r="B33" s="76"/>
      <c r="C33" s="9"/>
      <c r="D33" s="9" t="str">
        <f>GSM!C25</f>
        <v>HUTANG TOKO KENARI 1</v>
      </c>
      <c r="E33" s="9"/>
      <c r="F33" s="32">
        <f>GSM!F25</f>
        <v>11829000</v>
      </c>
      <c r="G33" s="24"/>
    </row>
    <row r="34" spans="2:7" x14ac:dyDescent="0.3">
      <c r="B34" s="76"/>
      <c r="C34" s="9"/>
      <c r="D34" s="9" t="str">
        <f>GSM!C26</f>
        <v>HUTANG TOKO KENARI 2</v>
      </c>
      <c r="E34" s="9"/>
      <c r="F34" s="32">
        <f>GSM!F26</f>
        <v>10254000</v>
      </c>
      <c r="G34" s="24"/>
    </row>
    <row r="35" spans="2:7" x14ac:dyDescent="0.3">
      <c r="B35" s="76"/>
      <c r="C35" s="9"/>
      <c r="D35" s="9" t="str">
        <f>GSM!C27</f>
        <v xml:space="preserve">HUTANG TOKO KENARI 3 </v>
      </c>
      <c r="E35" s="9"/>
      <c r="F35" s="32">
        <f>GSM!F27</f>
        <v>9368000</v>
      </c>
      <c r="G35" s="24"/>
    </row>
    <row r="36" spans="2:7" x14ac:dyDescent="0.3">
      <c r="B36" s="76"/>
      <c r="C36" s="9"/>
      <c r="D36" s="9" t="str">
        <f>GSM!C33</f>
        <v>HUTANG RETAIL</v>
      </c>
      <c r="E36" s="9"/>
      <c r="F36" s="32">
        <f>GSM!F33</f>
        <v>845000</v>
      </c>
      <c r="G36" s="24"/>
    </row>
    <row r="37" spans="2:7" x14ac:dyDescent="0.3">
      <c r="B37" s="76"/>
      <c r="C37" s="9"/>
      <c r="D37" s="9" t="str">
        <f>GSM!C35</f>
        <v>HUTANG PEMEGANG SAHAM</v>
      </c>
      <c r="E37" s="9"/>
      <c r="F37" s="32">
        <v>0</v>
      </c>
      <c r="G37" s="24"/>
    </row>
    <row r="38" spans="2:7" s="3" customFormat="1" x14ac:dyDescent="0.3">
      <c r="B38" s="77"/>
      <c r="C38" s="22" t="s">
        <v>148</v>
      </c>
      <c r="D38" s="22"/>
      <c r="E38" s="22"/>
      <c r="F38" s="42">
        <f>SUM(F31:F37)</f>
        <v>43890500</v>
      </c>
      <c r="G38" s="44"/>
    </row>
    <row r="39" spans="2:7" x14ac:dyDescent="0.3">
      <c r="B39" s="76"/>
      <c r="C39" s="9"/>
      <c r="D39" s="9"/>
      <c r="E39" s="9"/>
      <c r="F39" s="32"/>
      <c r="G39" s="24"/>
    </row>
    <row r="40" spans="2:7" x14ac:dyDescent="0.3">
      <c r="B40" s="76">
        <v>8</v>
      </c>
      <c r="C40" s="9" t="s">
        <v>149</v>
      </c>
      <c r="D40" s="9"/>
      <c r="E40" s="9"/>
      <c r="F40" s="32"/>
      <c r="G40" s="24"/>
    </row>
    <row r="41" spans="2:7" x14ac:dyDescent="0.3">
      <c r="B41" s="76"/>
      <c r="C41" s="9"/>
      <c r="D41" s="9" t="str">
        <f>GSM!C28</f>
        <v xml:space="preserve">HUTANG PPH 21 </v>
      </c>
      <c r="E41" s="9"/>
      <c r="F41" s="32">
        <f>GSM!F28</f>
        <v>7172483</v>
      </c>
      <c r="G41" s="24"/>
    </row>
    <row r="42" spans="2:7" x14ac:dyDescent="0.3">
      <c r="B42" s="76"/>
      <c r="C42" s="9"/>
      <c r="D42" s="9" t="str">
        <f>GSM!C29</f>
        <v xml:space="preserve">HUTANG PPH 23 </v>
      </c>
      <c r="E42" s="9"/>
      <c r="F42" s="32">
        <f>GSM!F29</f>
        <v>60000</v>
      </c>
      <c r="G42" s="24"/>
    </row>
    <row r="43" spans="2:7" x14ac:dyDescent="0.3">
      <c r="B43" s="76"/>
      <c r="C43" s="9"/>
      <c r="D43" s="9" t="str">
        <f>GSM!C30</f>
        <v>HUTANG PPH 25</v>
      </c>
      <c r="E43" s="9"/>
      <c r="F43" s="32">
        <f>GSM!F30</f>
        <v>15932663</v>
      </c>
      <c r="G43" s="24"/>
    </row>
    <row r="44" spans="2:7" x14ac:dyDescent="0.3">
      <c r="B44" s="76"/>
      <c r="C44" s="9"/>
      <c r="D44" s="9" t="str">
        <f>GSM!C32</f>
        <v>HUTANG PPN</v>
      </c>
      <c r="E44" s="9"/>
      <c r="F44" s="32">
        <f>GSM!F31</f>
        <v>0</v>
      </c>
      <c r="G44" s="24"/>
    </row>
    <row r="45" spans="2:7" s="3" customFormat="1" x14ac:dyDescent="0.3">
      <c r="B45" s="77"/>
      <c r="C45" s="22" t="s">
        <v>150</v>
      </c>
      <c r="D45" s="22"/>
      <c r="E45" s="22"/>
      <c r="F45" s="42">
        <f>SUM(F41:F44)</f>
        <v>23165146</v>
      </c>
      <c r="G45" s="44"/>
    </row>
    <row r="46" spans="2:7" x14ac:dyDescent="0.3">
      <c r="B46" s="76"/>
      <c r="C46" s="9"/>
      <c r="D46" s="9"/>
      <c r="E46" s="9"/>
      <c r="F46" s="32"/>
      <c r="G46" s="24"/>
    </row>
    <row r="47" spans="2:7" x14ac:dyDescent="0.3">
      <c r="B47" s="76">
        <v>9</v>
      </c>
      <c r="C47" s="9" t="s">
        <v>172</v>
      </c>
      <c r="D47" s="9"/>
      <c r="E47" s="9"/>
      <c r="F47" s="32"/>
      <c r="G47" s="24"/>
    </row>
    <row r="48" spans="2:7" x14ac:dyDescent="0.3">
      <c r="B48" s="76"/>
      <c r="C48" s="9"/>
      <c r="D48" s="9" t="str">
        <f>GSM!C21</f>
        <v xml:space="preserve">HUTANG BANK CIMB NIAGA I </v>
      </c>
      <c r="E48" s="9"/>
      <c r="F48" s="32">
        <f>GSM!F21</f>
        <v>17856000</v>
      </c>
      <c r="G48" s="24"/>
    </row>
    <row r="49" spans="2:11" x14ac:dyDescent="0.3">
      <c r="B49" s="76"/>
      <c r="C49" s="9"/>
      <c r="D49" s="9" t="str">
        <f>GSM!C22</f>
        <v>HUTANG BANK CIMB NIAGA II</v>
      </c>
      <c r="E49" s="9"/>
      <c r="F49" s="32">
        <f>GSM!F22</f>
        <v>18517333</v>
      </c>
      <c r="G49" s="24"/>
    </row>
    <row r="50" spans="2:11" x14ac:dyDescent="0.3">
      <c r="B50" s="76"/>
      <c r="C50" s="9"/>
      <c r="D50" s="9" t="str">
        <f>GSM!C23</f>
        <v>HUTANG KREDIT INSTALLMENT</v>
      </c>
      <c r="E50" s="9"/>
      <c r="F50" s="32">
        <f>GSM!F23</f>
        <v>21500000</v>
      </c>
      <c r="G50" s="24"/>
    </row>
    <row r="51" spans="2:11" x14ac:dyDescent="0.3">
      <c r="B51" s="76"/>
      <c r="C51" s="9"/>
      <c r="D51" s="9" t="str">
        <f>GSM!C24</f>
        <v>HUTANG KREDIT INVESTASI</v>
      </c>
      <c r="E51" s="9"/>
      <c r="F51" s="32">
        <f>GSM!F24</f>
        <v>114988095</v>
      </c>
      <c r="G51" s="24"/>
    </row>
    <row r="52" spans="2:11" x14ac:dyDescent="0.3">
      <c r="B52" s="76"/>
      <c r="C52" s="9"/>
      <c r="D52" s="9" t="str">
        <f>GSM!C36</f>
        <v>HUTANG CIMB NIAGA IDR</v>
      </c>
      <c r="E52" s="9"/>
      <c r="F52" s="32">
        <f>GSM!F36</f>
        <v>6124400914</v>
      </c>
      <c r="G52" s="24"/>
    </row>
    <row r="53" spans="2:11" x14ac:dyDescent="0.3">
      <c r="B53" s="76"/>
      <c r="C53" s="22" t="s">
        <v>173</v>
      </c>
      <c r="D53" s="9"/>
      <c r="E53" s="9"/>
      <c r="F53" s="42">
        <f>SUM(F48:F52)</f>
        <v>6297262342</v>
      </c>
      <c r="G53" s="24"/>
    </row>
    <row r="54" spans="2:11" x14ac:dyDescent="0.3">
      <c r="B54" s="76"/>
      <c r="C54" s="22"/>
      <c r="D54" s="9"/>
      <c r="E54" s="9"/>
      <c r="F54" s="32"/>
      <c r="G54" s="24"/>
    </row>
    <row r="55" spans="2:11" x14ac:dyDescent="0.3">
      <c r="B55" s="76">
        <v>10</v>
      </c>
      <c r="C55" s="9" t="s">
        <v>151</v>
      </c>
      <c r="D55" s="9"/>
      <c r="E55" s="9"/>
      <c r="F55" s="32"/>
      <c r="G55" s="24"/>
    </row>
    <row r="56" spans="2:11" s="3" customFormat="1" x14ac:dyDescent="0.3">
      <c r="B56" s="77"/>
      <c r="C56" s="22" t="s">
        <v>152</v>
      </c>
      <c r="D56" s="22"/>
      <c r="E56" s="22"/>
      <c r="F56" s="42">
        <f>GSM!F38</f>
        <v>250000000</v>
      </c>
      <c r="G56" s="44"/>
    </row>
    <row r="57" spans="2:11" x14ac:dyDescent="0.3">
      <c r="B57" s="76"/>
      <c r="C57" s="9"/>
      <c r="D57" s="9"/>
      <c r="E57" s="9"/>
      <c r="F57" s="32"/>
      <c r="G57" s="24"/>
    </row>
    <row r="58" spans="2:11" x14ac:dyDescent="0.3">
      <c r="B58" s="76">
        <v>11</v>
      </c>
      <c r="C58" s="9" t="str">
        <f>'[1]NERACA LAJUR'!B35</f>
        <v>PENDAPATAN</v>
      </c>
      <c r="D58" s="9"/>
      <c r="E58" s="9"/>
      <c r="F58" s="32"/>
      <c r="G58" s="24"/>
    </row>
    <row r="59" spans="2:11" s="3" customFormat="1" x14ac:dyDescent="0.3">
      <c r="B59" s="77"/>
      <c r="C59" s="22" t="s">
        <v>153</v>
      </c>
      <c r="D59" s="22"/>
      <c r="E59" s="22"/>
      <c r="F59" s="42">
        <f>SUM(GSM!F41:F44)</f>
        <v>1416162216</v>
      </c>
      <c r="G59" s="44"/>
    </row>
    <row r="60" spans="2:11" x14ac:dyDescent="0.3">
      <c r="B60" s="76"/>
      <c r="C60" s="9"/>
      <c r="D60" s="9"/>
      <c r="E60" s="9"/>
      <c r="F60" s="32"/>
      <c r="G60" s="24"/>
    </row>
    <row r="61" spans="2:11" x14ac:dyDescent="0.3">
      <c r="B61" s="76">
        <v>12</v>
      </c>
      <c r="C61" s="9" t="str">
        <f>'[1]NERACA LAJUR'!B38</f>
        <v>HARGA POKOK PENJUALAN</v>
      </c>
      <c r="D61" s="9"/>
      <c r="E61" s="9"/>
      <c r="F61" s="32"/>
      <c r="G61" s="24"/>
    </row>
    <row r="62" spans="2:11" x14ac:dyDescent="0.3">
      <c r="B62" s="76"/>
      <c r="C62" s="9"/>
      <c r="D62" s="9" t="s">
        <v>154</v>
      </c>
      <c r="E62" s="9"/>
      <c r="F62" s="32">
        <v>4665628710</v>
      </c>
      <c r="G62" s="24"/>
      <c r="J62" s="7"/>
    </row>
    <row r="63" spans="2:11" x14ac:dyDescent="0.3">
      <c r="B63" s="76"/>
      <c r="C63" s="9"/>
      <c r="D63" s="9" t="s">
        <v>155</v>
      </c>
      <c r="E63" s="9"/>
      <c r="F63" s="32">
        <v>851259112</v>
      </c>
      <c r="G63" s="24"/>
      <c r="K63" s="7"/>
    </row>
    <row r="64" spans="2:11" x14ac:dyDescent="0.3">
      <c r="B64" s="76"/>
      <c r="C64" s="9"/>
      <c r="D64" s="9" t="s">
        <v>156</v>
      </c>
      <c r="E64" s="9"/>
      <c r="F64" s="32">
        <v>-5179308332</v>
      </c>
      <c r="G64" s="24"/>
      <c r="J64" s="7"/>
    </row>
    <row r="65" spans="2:7" s="3" customFormat="1" x14ac:dyDescent="0.3">
      <c r="B65" s="77"/>
      <c r="C65" s="22" t="s">
        <v>157</v>
      </c>
      <c r="D65" s="22"/>
      <c r="E65" s="22"/>
      <c r="F65" s="42">
        <f>SUM(F62:F64)</f>
        <v>337579490</v>
      </c>
      <c r="G65" s="44"/>
    </row>
    <row r="66" spans="2:7" x14ac:dyDescent="0.3">
      <c r="B66" s="76"/>
      <c r="C66" s="9"/>
      <c r="D66" s="9"/>
      <c r="E66" s="9"/>
      <c r="F66" s="32"/>
      <c r="G66" s="24"/>
    </row>
    <row r="67" spans="2:7" x14ac:dyDescent="0.3">
      <c r="B67" s="76">
        <v>13</v>
      </c>
      <c r="C67" s="9" t="str">
        <f>GSM!B48</f>
        <v>BIAYA ADMINISTRASI UMUM</v>
      </c>
      <c r="D67" s="9"/>
      <c r="E67" s="9"/>
      <c r="F67" s="32"/>
      <c r="G67" s="24"/>
    </row>
    <row r="68" spans="2:7" x14ac:dyDescent="0.3">
      <c r="B68" s="76"/>
      <c r="C68" s="9"/>
      <c r="D68" s="9" t="str">
        <f>GSM!C49</f>
        <v>ADM BANK</v>
      </c>
      <c r="E68" s="9"/>
      <c r="F68" s="32">
        <f>GSM!E49</f>
        <v>7240000</v>
      </c>
      <c r="G68" s="24"/>
    </row>
    <row r="69" spans="2:7" x14ac:dyDescent="0.3">
      <c r="B69" s="76"/>
      <c r="C69" s="9"/>
      <c r="D69" s="9" t="str">
        <f>GSM!C50</f>
        <v>ASURANSI</v>
      </c>
      <c r="E69" s="9"/>
      <c r="F69" s="32">
        <f>GSM!E50</f>
        <v>0</v>
      </c>
      <c r="G69" s="24"/>
    </row>
    <row r="70" spans="2:7" x14ac:dyDescent="0.3">
      <c r="B70" s="76"/>
      <c r="C70" s="9"/>
      <c r="D70" s="9" t="str">
        <f>GSM!C51</f>
        <v>BUKU CEK</v>
      </c>
      <c r="E70" s="9"/>
      <c r="F70" s="32">
        <f>GSM!E51</f>
        <v>75000</v>
      </c>
      <c r="G70" s="24"/>
    </row>
    <row r="71" spans="2:7" x14ac:dyDescent="0.3">
      <c r="B71" s="76"/>
      <c r="C71" s="9"/>
      <c r="D71" s="9" t="str">
        <f>GSM!C52</f>
        <v>BUNGA CIMB NIAGA</v>
      </c>
      <c r="E71" s="9"/>
      <c r="F71" s="32">
        <f>GSM!E52</f>
        <v>67781845</v>
      </c>
      <c r="G71" s="24"/>
    </row>
    <row r="72" spans="2:7" x14ac:dyDescent="0.3">
      <c r="B72" s="76"/>
      <c r="C72" s="9"/>
      <c r="D72" s="9" t="str">
        <f>GSM!C53</f>
        <v>GATHERING</v>
      </c>
      <c r="E72" s="9"/>
      <c r="F72" s="32">
        <f>GSM!E53</f>
        <v>0</v>
      </c>
      <c r="G72" s="24"/>
    </row>
    <row r="73" spans="2:7" x14ac:dyDescent="0.3">
      <c r="B73" s="76"/>
      <c r="C73" s="9"/>
      <c r="D73" s="9" t="str">
        <f>GSM!C54</f>
        <v>KEPERLUAN KANTOR</v>
      </c>
      <c r="E73" s="9"/>
      <c r="F73" s="32">
        <f>GSM!E54</f>
        <v>4967300</v>
      </c>
      <c r="G73" s="24"/>
    </row>
    <row r="74" spans="2:7" x14ac:dyDescent="0.3">
      <c r="B74" s="76"/>
      <c r="C74" s="9"/>
      <c r="D74" s="9" t="str">
        <f>GSM!C55</f>
        <v>KEPERLUAN PAMERAN</v>
      </c>
      <c r="E74" s="9"/>
      <c r="F74" s="32">
        <f>GSM!E55</f>
        <v>2725000</v>
      </c>
      <c r="G74" s="24"/>
    </row>
    <row r="75" spans="2:7" x14ac:dyDescent="0.3">
      <c r="B75" s="76"/>
      <c r="C75" s="9"/>
      <c r="D75" s="9" t="str">
        <f>GSM!C56</f>
        <v>KEPERLUAN RETAIL</v>
      </c>
      <c r="E75" s="9"/>
      <c r="F75" s="32">
        <f>GSM!E56</f>
        <v>2602500</v>
      </c>
      <c r="G75" s="24"/>
    </row>
    <row r="76" spans="2:7" x14ac:dyDescent="0.3">
      <c r="B76" s="76"/>
      <c r="C76" s="9"/>
      <c r="D76" s="9" t="str">
        <f>GSM!C57</f>
        <v>KEPERLUAN KARYAWAN</v>
      </c>
      <c r="E76" s="9"/>
      <c r="F76" s="32">
        <f>GSM!E57</f>
        <v>0</v>
      </c>
      <c r="G76" s="24"/>
    </row>
    <row r="77" spans="2:7" x14ac:dyDescent="0.3">
      <c r="B77" s="76"/>
      <c r="C77" s="9"/>
      <c r="D77" s="9" t="str">
        <f>GSM!C58</f>
        <v>PROVISI PRK CIMB NIAGA</v>
      </c>
      <c r="E77" s="9"/>
      <c r="F77" s="32">
        <f>GSM!E58</f>
        <v>12006944</v>
      </c>
      <c r="G77" s="24"/>
    </row>
    <row r="78" spans="2:7" x14ac:dyDescent="0.3">
      <c r="B78" s="76"/>
      <c r="C78" s="9" t="str">
        <f>GSM!B59</f>
        <v xml:space="preserve">BIAYA ENTERTAINT </v>
      </c>
      <c r="D78" s="9"/>
      <c r="E78" s="9"/>
      <c r="F78" s="32">
        <f>GSM!E59</f>
        <v>0</v>
      </c>
      <c r="G78" s="24"/>
    </row>
    <row r="79" spans="2:7" x14ac:dyDescent="0.3">
      <c r="B79" s="76"/>
      <c r="C79" s="9"/>
      <c r="D79" s="9" t="str">
        <f>GSM!C60</f>
        <v xml:space="preserve">ENTERTAINT </v>
      </c>
      <c r="E79" s="9"/>
      <c r="F79" s="32">
        <f>GSM!E60</f>
        <v>0</v>
      </c>
      <c r="G79" s="24"/>
    </row>
    <row r="80" spans="2:7" x14ac:dyDescent="0.3">
      <c r="B80" s="76"/>
      <c r="C80" s="9" t="str">
        <f>GSM!B61</f>
        <v>BIAYA JASA PROFESIONAL</v>
      </c>
      <c r="D80" s="9"/>
      <c r="E80" s="9"/>
      <c r="F80" s="32">
        <f>GSM!E61</f>
        <v>0</v>
      </c>
      <c r="G80" s="24"/>
    </row>
    <row r="81" spans="2:8" x14ac:dyDescent="0.3">
      <c r="B81" s="76"/>
      <c r="C81" s="9"/>
      <c r="D81" s="9" t="str">
        <f>GSM!C62</f>
        <v>JASA KONSULTAN</v>
      </c>
      <c r="E81" s="9"/>
      <c r="F81" s="32">
        <f>GSM!E62</f>
        <v>3240000</v>
      </c>
      <c r="G81" s="24"/>
    </row>
    <row r="82" spans="2:8" x14ac:dyDescent="0.3">
      <c r="B82" s="76"/>
      <c r="C82" s="9" t="str">
        <f>GSM!B63</f>
        <v>BIAYA KOMUNIKASI</v>
      </c>
      <c r="D82" s="9"/>
      <c r="E82" s="9"/>
      <c r="F82" s="32">
        <f>GSM!E63</f>
        <v>0</v>
      </c>
      <c r="G82" s="24"/>
    </row>
    <row r="83" spans="2:8" x14ac:dyDescent="0.3">
      <c r="B83" s="76"/>
      <c r="C83" s="9"/>
      <c r="D83" s="9" t="str">
        <f>GSM!C64</f>
        <v xml:space="preserve">IKLAN </v>
      </c>
      <c r="E83" s="9"/>
      <c r="F83" s="32">
        <f>GSM!E64</f>
        <v>0</v>
      </c>
      <c r="G83" s="24"/>
    </row>
    <row r="84" spans="2:8" x14ac:dyDescent="0.3">
      <c r="B84" s="76"/>
      <c r="C84" s="9"/>
      <c r="D84" s="9" t="str">
        <f>GSM!C65</f>
        <v>INTERNET</v>
      </c>
      <c r="E84" s="9"/>
      <c r="F84" s="32">
        <f>GSM!E65</f>
        <v>4956000</v>
      </c>
      <c r="G84" s="24"/>
    </row>
    <row r="85" spans="2:8" x14ac:dyDescent="0.3">
      <c r="B85" s="76"/>
      <c r="C85" s="9"/>
      <c r="D85" s="9" t="str">
        <f>GSM!C66</f>
        <v>TELEPON</v>
      </c>
      <c r="E85" s="9"/>
      <c r="F85" s="32">
        <f>GSM!E66</f>
        <v>1671700</v>
      </c>
      <c r="G85" s="24"/>
    </row>
    <row r="86" spans="2:8" x14ac:dyDescent="0.3">
      <c r="B86" s="76"/>
      <c r="C86" s="9"/>
      <c r="D86" s="9" t="str">
        <f>GSM!C67</f>
        <v>PAMERAN</v>
      </c>
      <c r="E86" s="9"/>
      <c r="F86" s="32">
        <f>GSM!E67</f>
        <v>0</v>
      </c>
      <c r="G86" s="24"/>
    </row>
    <row r="87" spans="2:8" s="3" customFormat="1" x14ac:dyDescent="0.3">
      <c r="B87" s="77"/>
      <c r="C87" s="9"/>
      <c r="D87" s="9" t="str">
        <f>GSM!C68</f>
        <v>SOUVENIR</v>
      </c>
      <c r="E87" s="22"/>
      <c r="F87" s="32">
        <f>GSM!E68</f>
        <v>0</v>
      </c>
      <c r="G87" s="44"/>
    </row>
    <row r="88" spans="2:8" x14ac:dyDescent="0.3">
      <c r="B88" s="76"/>
      <c r="C88" s="9" t="str">
        <f>GSM!B69</f>
        <v xml:space="preserve">BIAYA LISTRIK </v>
      </c>
      <c r="D88" s="9"/>
      <c r="E88" s="9"/>
      <c r="F88" s="32">
        <f>GSM!E69</f>
        <v>0</v>
      </c>
      <c r="G88" s="24"/>
    </row>
    <row r="89" spans="2:8" x14ac:dyDescent="0.3">
      <c r="B89" s="76"/>
      <c r="C89" s="9"/>
      <c r="D89" s="9" t="str">
        <f>GSM!C70</f>
        <v>LISTRIK</v>
      </c>
      <c r="E89" s="9"/>
      <c r="F89" s="32">
        <f>GSM!E70</f>
        <v>4000000</v>
      </c>
      <c r="G89" s="24"/>
    </row>
    <row r="90" spans="2:8" x14ac:dyDescent="0.3">
      <c r="B90" s="76"/>
      <c r="C90" s="9" t="str">
        <f>GSM!B71</f>
        <v xml:space="preserve">BIAYA PENYUSUTAN </v>
      </c>
      <c r="D90" s="9"/>
      <c r="E90" s="9"/>
      <c r="F90" s="32">
        <f>GSM!E71</f>
        <v>0</v>
      </c>
      <c r="G90" s="24"/>
      <c r="H90" s="19"/>
    </row>
    <row r="91" spans="2:8" x14ac:dyDescent="0.3">
      <c r="B91" s="76"/>
      <c r="C91" s="9"/>
      <c r="D91" s="9" t="str">
        <f>GSM!C72</f>
        <v>GEDUNG</v>
      </c>
      <c r="E91" s="9"/>
      <c r="F91" s="32">
        <f>GSM!E72</f>
        <v>309495876</v>
      </c>
      <c r="G91" s="24"/>
      <c r="H91" s="19"/>
    </row>
    <row r="92" spans="2:8" x14ac:dyDescent="0.3">
      <c r="B92" s="76"/>
      <c r="C92" s="9"/>
      <c r="D92" s="9" t="str">
        <f>GSM!C73</f>
        <v>INVENTARIS KANTOR</v>
      </c>
      <c r="E92" s="9"/>
      <c r="F92" s="32">
        <f>GSM!E73</f>
        <v>150662491</v>
      </c>
      <c r="G92" s="24"/>
      <c r="H92" s="19"/>
    </row>
    <row r="93" spans="2:8" x14ac:dyDescent="0.3">
      <c r="B93" s="76"/>
      <c r="C93" s="9"/>
      <c r="D93" s="9" t="str">
        <f>GSM!C74</f>
        <v>KENDARAAN</v>
      </c>
      <c r="E93" s="9"/>
      <c r="F93" s="32">
        <f>GSM!E74</f>
        <v>88562016</v>
      </c>
      <c r="G93" s="24"/>
      <c r="H93" s="19"/>
    </row>
    <row r="94" spans="2:8" x14ac:dyDescent="0.3">
      <c r="B94" s="76"/>
      <c r="C94" s="9" t="str">
        <f>GSM!B75</f>
        <v>BIAYA PERBAIKAN &amp; PEMELIHARAAN</v>
      </c>
      <c r="D94" s="9"/>
      <c r="E94" s="9"/>
      <c r="F94" s="32">
        <f>GSM!E75</f>
        <v>0</v>
      </c>
      <c r="G94" s="24"/>
      <c r="H94" s="19"/>
    </row>
    <row r="95" spans="2:8" x14ac:dyDescent="0.3">
      <c r="B95" s="76"/>
      <c r="C95" s="9"/>
      <c r="D95" s="9" t="str">
        <f>GSM!C76</f>
        <v>PERAWATAN KENDARAAN</v>
      </c>
      <c r="E95" s="9"/>
      <c r="F95" s="32">
        <f>GSM!E76</f>
        <v>963000</v>
      </c>
      <c r="G95" s="24"/>
      <c r="H95" s="19"/>
    </row>
    <row r="96" spans="2:8" x14ac:dyDescent="0.3">
      <c r="B96" s="76"/>
      <c r="C96" s="9"/>
      <c r="D96" s="9" t="str">
        <f>GSM!C77</f>
        <v>PERAWATAN PERALATAN KANTOR</v>
      </c>
      <c r="E96" s="9"/>
      <c r="F96" s="32">
        <f>GSM!E77</f>
        <v>1880000</v>
      </c>
      <c r="G96" s="24"/>
      <c r="H96" s="19"/>
    </row>
    <row r="97" spans="2:8" x14ac:dyDescent="0.3">
      <c r="B97" s="76"/>
      <c r="C97" s="9"/>
      <c r="D97" s="9" t="str">
        <f>GSM!C78</f>
        <v>PAJAK SENTUL</v>
      </c>
      <c r="E97" s="9"/>
      <c r="F97" s="32">
        <f>GSM!E78</f>
        <v>0</v>
      </c>
      <c r="G97" s="24"/>
      <c r="H97" s="19"/>
    </row>
    <row r="98" spans="2:8" x14ac:dyDescent="0.3">
      <c r="B98" s="76"/>
      <c r="C98" s="9" t="str">
        <f>GSM!B79</f>
        <v xml:space="preserve">BIAYA PERIJINAN </v>
      </c>
      <c r="D98" s="9"/>
      <c r="E98" s="9"/>
      <c r="F98" s="32">
        <f>GSM!E79</f>
        <v>0</v>
      </c>
      <c r="G98" s="24"/>
      <c r="H98" s="19"/>
    </row>
    <row r="99" spans="2:8" x14ac:dyDescent="0.3">
      <c r="B99" s="76"/>
      <c r="C99" s="9"/>
      <c r="D99" s="9" t="str">
        <f>GSM!C80</f>
        <v xml:space="preserve">PERIJINAN KENDARAAN </v>
      </c>
      <c r="E99" s="9"/>
      <c r="F99" s="32">
        <f>GSM!E80</f>
        <v>4938000</v>
      </c>
      <c r="G99" s="24"/>
      <c r="H99" s="19"/>
    </row>
    <row r="100" spans="2:8" x14ac:dyDescent="0.3">
      <c r="B100" s="76"/>
      <c r="C100" s="9"/>
      <c r="D100" s="9" t="str">
        <f>GSM!C81</f>
        <v>PERIJINAN KEPERLUAN PERUSAHAAN</v>
      </c>
      <c r="E100" s="9"/>
      <c r="F100" s="32">
        <f>GSM!E81</f>
        <v>550000</v>
      </c>
      <c r="G100" s="24"/>
      <c r="H100" s="19"/>
    </row>
    <row r="101" spans="2:8" x14ac:dyDescent="0.3">
      <c r="B101" s="76"/>
      <c r="C101" s="9"/>
      <c r="D101" s="9" t="str">
        <f>GSM!C82</f>
        <v>PERIJINAN SENTUL</v>
      </c>
      <c r="E101" s="9"/>
      <c r="F101" s="32">
        <f>GSM!E82</f>
        <v>0</v>
      </c>
      <c r="G101" s="24"/>
      <c r="H101" s="19"/>
    </row>
    <row r="102" spans="2:8" x14ac:dyDescent="0.3">
      <c r="B102" s="76"/>
      <c r="C102" s="9" t="str">
        <f>GSM!B83</f>
        <v>BIAYA PERLENGKAPAN DAN PERALATAN KANTOR</v>
      </c>
      <c r="D102" s="9"/>
      <c r="E102" s="9"/>
      <c r="F102" s="32">
        <f>GSM!E83</f>
        <v>0</v>
      </c>
      <c r="G102" s="24"/>
      <c r="H102" s="19"/>
    </row>
    <row r="103" spans="2:8" x14ac:dyDescent="0.3">
      <c r="B103" s="76"/>
      <c r="C103" s="9"/>
      <c r="D103" s="9" t="str">
        <f>GSM!C84</f>
        <v>ATK</v>
      </c>
      <c r="E103" s="9"/>
      <c r="F103" s="32">
        <f>GSM!E84</f>
        <v>664000</v>
      </c>
      <c r="G103" s="24"/>
      <c r="H103" s="19"/>
    </row>
    <row r="104" spans="2:8" x14ac:dyDescent="0.3">
      <c r="B104" s="76"/>
      <c r="C104" s="9"/>
      <c r="D104" s="9" t="str">
        <f>GSM!C85</f>
        <v xml:space="preserve">FOTOCOPY </v>
      </c>
      <c r="E104" s="9"/>
      <c r="F104" s="32">
        <f>GSM!E85</f>
        <v>15000</v>
      </c>
      <c r="G104" s="24"/>
      <c r="H104" s="19"/>
    </row>
    <row r="105" spans="2:8" x14ac:dyDescent="0.3">
      <c r="B105" s="76"/>
      <c r="C105" s="9"/>
      <c r="D105" s="9" t="str">
        <f>GSM!C86</f>
        <v>IURAN KANTOR</v>
      </c>
      <c r="E105" s="9"/>
      <c r="F105" s="32">
        <f>GSM!E86</f>
        <v>370000</v>
      </c>
      <c r="G105" s="24"/>
      <c r="H105" s="19"/>
    </row>
    <row r="106" spans="2:8" x14ac:dyDescent="0.3">
      <c r="B106" s="76"/>
      <c r="C106" s="9"/>
      <c r="D106" s="9" t="str">
        <f>GSM!C87</f>
        <v>KEBERSIHAN KANTOR</v>
      </c>
      <c r="E106" s="9"/>
      <c r="F106" s="32">
        <f>GSM!E87</f>
        <v>1078700</v>
      </c>
      <c r="G106" s="24"/>
      <c r="H106" s="19"/>
    </row>
    <row r="107" spans="2:8" x14ac:dyDescent="0.3">
      <c r="B107" s="76"/>
      <c r="C107" s="9"/>
      <c r="D107" s="9" t="str">
        <f>GSM!C88</f>
        <v>MATERAI</v>
      </c>
      <c r="E107" s="9"/>
      <c r="F107" s="32">
        <f>GSM!E88</f>
        <v>843075</v>
      </c>
      <c r="G107" s="24"/>
      <c r="H107" s="19"/>
    </row>
    <row r="108" spans="2:8" x14ac:dyDescent="0.3">
      <c r="B108" s="76"/>
      <c r="C108" s="9" t="str">
        <f>GSM!B89</f>
        <v>BIAYA SEWA</v>
      </c>
      <c r="D108" s="9"/>
      <c r="E108" s="9"/>
      <c r="F108" s="32">
        <f>GSM!E89</f>
        <v>0</v>
      </c>
      <c r="G108" s="24"/>
      <c r="H108" s="19"/>
    </row>
    <row r="109" spans="2:8" x14ac:dyDescent="0.3">
      <c r="B109" s="76"/>
      <c r="C109" s="9"/>
      <c r="D109" s="9" t="str">
        <f>GSM!C90</f>
        <v>SEWA KENDARAAN</v>
      </c>
      <c r="E109" s="9"/>
      <c r="F109" s="32">
        <f>GSM!E90</f>
        <v>3000000</v>
      </c>
      <c r="G109" s="24"/>
      <c r="H109" s="19"/>
    </row>
    <row r="110" spans="2:8" x14ac:dyDescent="0.3">
      <c r="B110" s="76"/>
      <c r="C110" s="9"/>
      <c r="D110" s="9" t="str">
        <f>GSM!C91</f>
        <v>RENOVASI</v>
      </c>
      <c r="E110" s="9"/>
      <c r="F110" s="32">
        <f>GSM!E91</f>
        <v>7683000</v>
      </c>
      <c r="G110" s="24"/>
      <c r="H110" s="19"/>
    </row>
    <row r="111" spans="2:8" x14ac:dyDescent="0.3">
      <c r="B111" s="76"/>
      <c r="C111" s="9" t="str">
        <f>GSM!B92</f>
        <v>BIAYA TENAGA KERJA</v>
      </c>
      <c r="D111" s="9"/>
      <c r="E111" s="9"/>
      <c r="F111" s="32">
        <f>GSM!E92</f>
        <v>0</v>
      </c>
      <c r="G111" s="24"/>
      <c r="H111" s="19"/>
    </row>
    <row r="112" spans="2:8" x14ac:dyDescent="0.3">
      <c r="B112" s="76"/>
      <c r="C112" s="9"/>
      <c r="D112" s="9" t="str">
        <f>GSM!C93</f>
        <v>BPJS</v>
      </c>
      <c r="E112" s="9"/>
      <c r="F112" s="32">
        <f>GSM!E93</f>
        <v>3011500</v>
      </c>
      <c r="G112" s="24"/>
      <c r="H112" s="19"/>
    </row>
    <row r="113" spans="2:8" x14ac:dyDescent="0.3">
      <c r="B113" s="76"/>
      <c r="C113" s="9"/>
      <c r="D113" s="9" t="str">
        <f>GSM!C94</f>
        <v xml:space="preserve">GAJI </v>
      </c>
      <c r="E113" s="9"/>
      <c r="F113" s="32">
        <f>GSM!E94</f>
        <v>186687438</v>
      </c>
      <c r="G113" s="24"/>
      <c r="H113" s="19"/>
    </row>
    <row r="114" spans="2:8" x14ac:dyDescent="0.3">
      <c r="B114" s="76"/>
      <c r="C114" s="9"/>
      <c r="D114" s="9" t="str">
        <f>GSM!C95</f>
        <v>JAMSOSTEK</v>
      </c>
      <c r="E114" s="9"/>
      <c r="F114" s="32">
        <f>GSM!E95</f>
        <v>449120</v>
      </c>
      <c r="G114" s="24"/>
      <c r="H114" s="19"/>
    </row>
    <row r="115" spans="2:8" x14ac:dyDescent="0.3">
      <c r="B115" s="76"/>
      <c r="C115" s="9"/>
      <c r="D115" s="9" t="str">
        <f>GSM!C96</f>
        <v>KESEJAHTERAAN KARYAWAN</v>
      </c>
      <c r="E115" s="9"/>
      <c r="F115" s="32">
        <f>GSM!E96</f>
        <v>20835300</v>
      </c>
      <c r="G115" s="24"/>
      <c r="H115" s="19"/>
    </row>
    <row r="116" spans="2:8" x14ac:dyDescent="0.3">
      <c r="B116" s="76"/>
      <c r="C116" s="9"/>
      <c r="D116" s="9" t="str">
        <f>GSM!C97</f>
        <v>OPERASIONAL KARYAWAN TELEKOMUNIKASI</v>
      </c>
      <c r="E116" s="9"/>
      <c r="F116" s="32">
        <f>GSM!E97</f>
        <v>1050000</v>
      </c>
      <c r="G116" s="24"/>
      <c r="H116" s="19"/>
    </row>
    <row r="117" spans="2:8" x14ac:dyDescent="0.3">
      <c r="B117" s="76"/>
      <c r="C117" s="9"/>
      <c r="D117" s="9" t="str">
        <f>GSM!C98</f>
        <v>OPERASIONAL KARYAWAN PATCHCORD</v>
      </c>
      <c r="E117" s="9"/>
      <c r="F117" s="32">
        <f>GSM!E98</f>
        <v>780000</v>
      </c>
      <c r="G117" s="24"/>
      <c r="H117" s="19"/>
    </row>
    <row r="118" spans="2:8" x14ac:dyDescent="0.3">
      <c r="B118" s="76"/>
      <c r="C118" s="9"/>
      <c r="D118" s="9" t="str">
        <f>GSM!C99</f>
        <v>OPERASIONAL KARYAWAN FINANCE &amp; HRGA</v>
      </c>
      <c r="E118" s="9"/>
      <c r="F118" s="32">
        <f>GSM!E99</f>
        <v>0</v>
      </c>
      <c r="G118" s="24"/>
      <c r="H118" s="19"/>
    </row>
    <row r="119" spans="2:8" x14ac:dyDescent="0.3">
      <c r="B119" s="76"/>
      <c r="C119" s="9"/>
      <c r="D119" s="9" t="str">
        <f>GSM!C100</f>
        <v xml:space="preserve">SUMBANGAN </v>
      </c>
      <c r="E119" s="9"/>
      <c r="F119" s="32">
        <f>GSM!E100</f>
        <v>20662640</v>
      </c>
      <c r="G119" s="24"/>
      <c r="H119" s="19"/>
    </row>
    <row r="120" spans="2:8" x14ac:dyDescent="0.3">
      <c r="B120" s="76"/>
      <c r="C120" s="9"/>
      <c r="D120" s="9" t="str">
        <f>GSM!C101</f>
        <v>TRAINING</v>
      </c>
      <c r="E120" s="9"/>
      <c r="F120" s="32">
        <f>GSM!E101</f>
        <v>0</v>
      </c>
      <c r="G120" s="24"/>
      <c r="H120" s="19"/>
    </row>
    <row r="121" spans="2:8" x14ac:dyDescent="0.3">
      <c r="B121" s="76"/>
      <c r="C121" s="9"/>
      <c r="D121" s="9" t="str">
        <f>GSM!C102</f>
        <v>TUNJANGAN HARI RAYA / BONUS</v>
      </c>
      <c r="E121" s="9"/>
      <c r="F121" s="32">
        <f>GSM!E102</f>
        <v>0</v>
      </c>
      <c r="G121" s="24"/>
      <c r="H121" s="19"/>
    </row>
    <row r="122" spans="2:8" x14ac:dyDescent="0.3">
      <c r="B122" s="76"/>
      <c r="C122" s="9"/>
      <c r="D122" s="9" t="str">
        <f>GSM!C103</f>
        <v>TUNJANGAN PULSA KARYAWAN</v>
      </c>
      <c r="E122" s="9"/>
      <c r="F122" s="32">
        <f>GSM!E103</f>
        <v>395000</v>
      </c>
      <c r="G122" s="24"/>
      <c r="H122" s="19"/>
    </row>
    <row r="123" spans="2:8" x14ac:dyDescent="0.3">
      <c r="B123" s="76"/>
      <c r="C123" s="9"/>
      <c r="D123" s="9" t="str">
        <f>GSM!C104</f>
        <v>UMRAH KARYAWAN</v>
      </c>
      <c r="E123" s="9"/>
      <c r="F123" s="32">
        <f>GSM!E104</f>
        <v>2130000</v>
      </c>
      <c r="G123" s="24"/>
      <c r="H123" s="19"/>
    </row>
    <row r="124" spans="2:8" x14ac:dyDescent="0.3">
      <c r="B124" s="76"/>
      <c r="C124" s="9" t="str">
        <f>GSM!B105</f>
        <v>BIAYA TRANSPORTASI</v>
      </c>
      <c r="D124" s="9"/>
      <c r="E124" s="9"/>
      <c r="F124" s="32">
        <f>GSM!E105</f>
        <v>0</v>
      </c>
      <c r="G124" s="24"/>
      <c r="H124" s="19"/>
    </row>
    <row r="125" spans="2:8" x14ac:dyDescent="0.3">
      <c r="B125" s="76"/>
      <c r="C125" s="9"/>
      <c r="D125" s="9" t="str">
        <f>GSM!C106</f>
        <v>ANGKUT</v>
      </c>
      <c r="E125" s="9"/>
      <c r="F125" s="32">
        <f>GSM!E106</f>
        <v>724000</v>
      </c>
      <c r="G125" s="24"/>
      <c r="H125" s="19"/>
    </row>
    <row r="126" spans="2:8" x14ac:dyDescent="0.3">
      <c r="B126" s="76"/>
      <c r="C126" s="9"/>
      <c r="D126" s="9" t="str">
        <f>GSM!C107</f>
        <v>INSTALASI</v>
      </c>
      <c r="E126" s="9"/>
      <c r="F126" s="32">
        <f>GSM!E107</f>
        <v>0</v>
      </c>
      <c r="G126" s="24"/>
      <c r="H126" s="19"/>
    </row>
    <row r="127" spans="2:8" x14ac:dyDescent="0.3">
      <c r="B127" s="76"/>
      <c r="C127" s="9"/>
      <c r="D127" s="9" t="str">
        <f>GSM!C108</f>
        <v>PENGIRIMAN TELEKOMUNIKASI</v>
      </c>
      <c r="E127" s="9"/>
      <c r="F127" s="32">
        <f>GSM!E108</f>
        <v>0</v>
      </c>
      <c r="G127" s="24"/>
      <c r="H127" s="19"/>
    </row>
    <row r="128" spans="2:8" x14ac:dyDescent="0.3">
      <c r="B128" s="76"/>
      <c r="C128" s="9"/>
      <c r="D128" s="9" t="str">
        <f>GSM!C109</f>
        <v>PENGIRIMAN PATCHCORD</v>
      </c>
      <c r="E128" s="9"/>
      <c r="F128" s="32">
        <f>GSM!E109</f>
        <v>37272500</v>
      </c>
      <c r="G128" s="24"/>
      <c r="H128" s="19"/>
    </row>
    <row r="129" spans="2:8" x14ac:dyDescent="0.3">
      <c r="B129" s="76"/>
      <c r="C129" s="9"/>
      <c r="D129" s="9" t="str">
        <f>GSM!C110</f>
        <v>PENGIRIMAN FINANCE</v>
      </c>
      <c r="E129" s="9"/>
      <c r="F129" s="32">
        <f>GSM!E110</f>
        <v>95000</v>
      </c>
      <c r="G129" s="24"/>
      <c r="H129" s="19"/>
    </row>
    <row r="130" spans="2:8" x14ac:dyDescent="0.3">
      <c r="B130" s="76"/>
      <c r="C130" s="9"/>
      <c r="D130" s="9" t="str">
        <f>GSM!C111</f>
        <v>PENGIRIMAN RETAIL</v>
      </c>
      <c r="E130" s="9"/>
      <c r="F130" s="32">
        <f>GSM!E111</f>
        <v>2755124</v>
      </c>
      <c r="G130" s="24"/>
      <c r="H130" s="19"/>
    </row>
    <row r="131" spans="2:8" x14ac:dyDescent="0.3">
      <c r="B131" s="76"/>
      <c r="C131" s="9"/>
      <c r="D131" s="9" t="str">
        <f>GSM!C112</f>
        <v>PERJALANAN DINAS DOMESTIK</v>
      </c>
      <c r="E131" s="9"/>
      <c r="F131" s="32">
        <f>GSM!E112</f>
        <v>193700</v>
      </c>
      <c r="G131" s="24"/>
      <c r="H131" s="19"/>
    </row>
    <row r="132" spans="2:8" x14ac:dyDescent="0.3">
      <c r="B132" s="76"/>
      <c r="C132" s="9"/>
      <c r="D132" s="9" t="str">
        <f>GSM!C113</f>
        <v xml:space="preserve">PERJALANAN DINAS LUAR NEGERI </v>
      </c>
      <c r="E132" s="9"/>
      <c r="F132" s="32">
        <f>GSM!E113</f>
        <v>0</v>
      </c>
      <c r="G132" s="24"/>
      <c r="H132" s="19"/>
    </row>
    <row r="133" spans="2:8" x14ac:dyDescent="0.3">
      <c r="B133" s="76"/>
      <c r="C133" s="9"/>
      <c r="D133" s="9" t="str">
        <f>GSM!C114</f>
        <v>TRANSPORTASI TELEKOMUNIKASI</v>
      </c>
      <c r="E133" s="9"/>
      <c r="F133" s="32">
        <f>GSM!E114</f>
        <v>4017000</v>
      </c>
      <c r="G133" s="24"/>
      <c r="H133" s="19"/>
    </row>
    <row r="134" spans="2:8" x14ac:dyDescent="0.3">
      <c r="B134" s="76"/>
      <c r="C134" s="9"/>
      <c r="D134" s="9" t="str">
        <f>GSM!C115</f>
        <v>TRANSPORTASI FINANCE</v>
      </c>
      <c r="E134" s="9"/>
      <c r="F134" s="32">
        <f>GSM!E115</f>
        <v>482000</v>
      </c>
      <c r="G134" s="24"/>
      <c r="H134" s="19"/>
    </row>
    <row r="135" spans="2:8" x14ac:dyDescent="0.3">
      <c r="B135" s="76"/>
      <c r="C135" s="9"/>
      <c r="D135" s="9" t="str">
        <f>GSM!C116</f>
        <v>TRANSPORTASI HRGA</v>
      </c>
      <c r="E135" s="9"/>
      <c r="F135" s="32">
        <f>GSM!E116</f>
        <v>557000</v>
      </c>
      <c r="G135" s="24"/>
      <c r="H135" s="19"/>
    </row>
    <row r="136" spans="2:8" x14ac:dyDescent="0.3">
      <c r="B136" s="76"/>
      <c r="C136" s="9"/>
      <c r="D136" s="9" t="str">
        <f>GSM!C117</f>
        <v>TRANSPORTASI PATCHCORD</v>
      </c>
      <c r="E136" s="9"/>
      <c r="F136" s="32">
        <f>GSM!E117</f>
        <v>169000</v>
      </c>
      <c r="G136" s="24"/>
      <c r="H136" s="19"/>
    </row>
    <row r="137" spans="2:8" x14ac:dyDescent="0.3">
      <c r="B137" s="76"/>
      <c r="C137" s="9"/>
      <c r="D137" s="9" t="str">
        <f>GSM!C118</f>
        <v>TRANSPORTASI RETAIL</v>
      </c>
      <c r="E137" s="9"/>
      <c r="F137" s="32">
        <f>GSM!E118</f>
        <v>204000</v>
      </c>
      <c r="G137" s="24"/>
      <c r="H137" s="19"/>
    </row>
    <row r="138" spans="2:8" x14ac:dyDescent="0.3">
      <c r="B138" s="76"/>
      <c r="C138" s="9" t="str">
        <f>GSM!B119</f>
        <v>KERUGIAN SELISIH KURS</v>
      </c>
      <c r="D138" s="9"/>
      <c r="E138" s="9"/>
      <c r="F138" s="32">
        <f>GSM!E119</f>
        <v>0</v>
      </c>
      <c r="G138" s="24"/>
      <c r="H138" s="19"/>
    </row>
    <row r="139" spans="2:8" x14ac:dyDescent="0.3">
      <c r="B139" s="76"/>
      <c r="C139" s="9"/>
      <c r="D139" s="9" t="str">
        <f>GSM!C120</f>
        <v>RUGI/LABA SELISIH KURS</v>
      </c>
      <c r="E139" s="9" t="s">
        <v>199</v>
      </c>
      <c r="F139" s="32">
        <f>GSM!F120</f>
        <v>8371648</v>
      </c>
      <c r="G139" s="24"/>
      <c r="H139" s="19"/>
    </row>
    <row r="140" spans="2:8" x14ac:dyDescent="0.3">
      <c r="B140" s="76"/>
      <c r="C140" s="22" t="s">
        <v>158</v>
      </c>
      <c r="D140" s="9"/>
      <c r="E140" s="9"/>
      <c r="F140" s="42">
        <f>SUM(F67:F138)-F139</f>
        <v>956070121</v>
      </c>
      <c r="G140" s="24"/>
      <c r="H140" s="19"/>
    </row>
    <row r="141" spans="2:8" x14ac:dyDescent="0.3">
      <c r="B141" s="76"/>
      <c r="C141" s="22"/>
      <c r="D141" s="9"/>
      <c r="E141" s="9"/>
      <c r="F141" s="42"/>
      <c r="G141" s="24"/>
      <c r="H141" s="19"/>
    </row>
    <row r="142" spans="2:8" x14ac:dyDescent="0.3">
      <c r="B142" s="76">
        <v>14</v>
      </c>
      <c r="C142" s="9" t="s">
        <v>159</v>
      </c>
      <c r="D142" s="9"/>
      <c r="E142" s="9"/>
      <c r="F142" s="32"/>
      <c r="G142" s="24"/>
    </row>
    <row r="143" spans="2:8" x14ac:dyDescent="0.3">
      <c r="B143" s="76"/>
      <c r="C143" s="9"/>
      <c r="D143" s="9" t="str">
        <f>'[1]NERACA LAJUR'!B36</f>
        <v xml:space="preserve">PENDAPATAN BUNGA </v>
      </c>
      <c r="E143" s="9"/>
      <c r="F143" s="32">
        <f>GSM!E130</f>
        <v>1063257.26</v>
      </c>
      <c r="G143" s="24"/>
    </row>
    <row r="144" spans="2:8" x14ac:dyDescent="0.3">
      <c r="B144" s="76"/>
      <c r="C144" s="9"/>
      <c r="D144" s="9" t="s">
        <v>160</v>
      </c>
      <c r="E144" s="9"/>
      <c r="F144" s="32">
        <f>GSM!F130</f>
        <v>212705.45</v>
      </c>
      <c r="G144" s="24"/>
    </row>
    <row r="145" spans="2:7" s="3" customFormat="1" x14ac:dyDescent="0.3">
      <c r="B145" s="77"/>
      <c r="C145" s="22" t="s">
        <v>161</v>
      </c>
      <c r="D145" s="22"/>
      <c r="E145" s="22"/>
      <c r="F145" s="42">
        <f>F143-F144</f>
        <v>850551.81</v>
      </c>
      <c r="G145" s="44"/>
    </row>
    <row r="146" spans="2:7" ht="18" x14ac:dyDescent="0.35">
      <c r="B146" s="78"/>
      <c r="C146" s="79"/>
      <c r="D146" s="79"/>
      <c r="E146" s="79"/>
      <c r="F146" s="80"/>
      <c r="G146" s="81"/>
    </row>
    <row r="147" spans="2:7" x14ac:dyDescent="0.3">
      <c r="B147" s="76"/>
      <c r="C147" s="9"/>
      <c r="D147" s="9"/>
      <c r="E147" s="9"/>
      <c r="F147" s="32"/>
      <c r="G147" s="24"/>
    </row>
    <row r="148" spans="2:7" x14ac:dyDescent="0.3">
      <c r="B148" s="76"/>
      <c r="C148" s="9"/>
      <c r="D148" s="22"/>
      <c r="E148" s="9"/>
      <c r="F148" s="42"/>
      <c r="G148" s="24"/>
    </row>
    <row r="149" spans="2:7" x14ac:dyDescent="0.3">
      <c r="B149" s="76"/>
      <c r="C149" s="9"/>
      <c r="D149" s="9"/>
      <c r="E149" s="9"/>
      <c r="F149" s="32"/>
      <c r="G149" s="24"/>
    </row>
    <row r="150" spans="2:7" x14ac:dyDescent="0.3">
      <c r="B150" s="76"/>
      <c r="C150" s="9"/>
      <c r="D150" s="9"/>
      <c r="E150" s="9"/>
      <c r="F150" s="32"/>
      <c r="G150" s="24"/>
    </row>
    <row r="151" spans="2:7" x14ac:dyDescent="0.3">
      <c r="B151" s="76"/>
      <c r="C151" s="9"/>
      <c r="D151" s="9"/>
      <c r="E151" s="9"/>
      <c r="F151" s="32"/>
      <c r="G151" s="24"/>
    </row>
    <row r="152" spans="2:7" x14ac:dyDescent="0.3">
      <c r="B152" s="76"/>
      <c r="C152" s="9"/>
      <c r="D152" s="9"/>
      <c r="E152" s="9"/>
      <c r="F152" s="32"/>
      <c r="G152" s="24"/>
    </row>
    <row r="153" spans="2:7" x14ac:dyDescent="0.3">
      <c r="B153" s="76"/>
      <c r="C153" s="9"/>
      <c r="D153" s="9"/>
      <c r="E153" s="9"/>
      <c r="F153" s="32"/>
      <c r="G153" s="24"/>
    </row>
    <row r="154" spans="2:7" x14ac:dyDescent="0.3">
      <c r="B154" s="76"/>
      <c r="C154" s="9"/>
      <c r="D154" s="12"/>
      <c r="E154" s="9"/>
      <c r="F154" s="42"/>
      <c r="G154" s="24"/>
    </row>
    <row r="155" spans="2:7" x14ac:dyDescent="0.3">
      <c r="B155" s="76"/>
      <c r="C155" s="9"/>
      <c r="D155" s="9"/>
      <c r="E155" s="9"/>
      <c r="F155" s="32"/>
      <c r="G155" s="24"/>
    </row>
    <row r="156" spans="2:7" x14ac:dyDescent="0.3">
      <c r="B156" s="76"/>
      <c r="C156" s="9"/>
      <c r="D156" s="11"/>
      <c r="E156" s="9"/>
      <c r="F156" s="42"/>
      <c r="G156" s="24"/>
    </row>
    <row r="157" spans="2:7" x14ac:dyDescent="0.3">
      <c r="B157" s="76"/>
      <c r="C157" s="9"/>
      <c r="D157" s="11"/>
      <c r="E157" s="9"/>
      <c r="F157" s="42"/>
      <c r="G157" s="24"/>
    </row>
    <row r="158" spans="2:7" x14ac:dyDescent="0.3">
      <c r="B158" s="76"/>
      <c r="C158" s="9"/>
      <c r="D158" s="22"/>
      <c r="E158" s="42"/>
      <c r="F158" s="42"/>
      <c r="G158" s="24"/>
    </row>
    <row r="159" spans="2:7" x14ac:dyDescent="0.3">
      <c r="B159" s="76"/>
      <c r="C159" s="9"/>
      <c r="D159" s="22"/>
      <c r="E159" s="82"/>
      <c r="F159" s="42"/>
      <c r="G159" s="24"/>
    </row>
    <row r="160" spans="2:7" x14ac:dyDescent="0.3">
      <c r="B160" s="76"/>
      <c r="C160" s="9"/>
      <c r="D160" s="22"/>
      <c r="E160" s="82"/>
      <c r="F160" s="42"/>
      <c r="G160" s="24"/>
    </row>
    <row r="161" spans="2:7" x14ac:dyDescent="0.3">
      <c r="B161" s="76"/>
      <c r="C161" s="9"/>
      <c r="D161" s="22"/>
      <c r="E161" s="82"/>
      <c r="F161" s="42"/>
      <c r="G161" s="24"/>
    </row>
    <row r="162" spans="2:7" x14ac:dyDescent="0.3">
      <c r="B162" s="76"/>
      <c r="C162" s="9"/>
      <c r="D162" s="22"/>
      <c r="E162" s="82"/>
      <c r="F162" s="42"/>
      <c r="G162" s="24"/>
    </row>
    <row r="163" spans="2:7" x14ac:dyDescent="0.3">
      <c r="B163" s="76"/>
      <c r="C163" s="9"/>
      <c r="D163" s="22"/>
      <c r="E163" s="82"/>
      <c r="F163" s="42"/>
      <c r="G163" s="24"/>
    </row>
    <row r="164" spans="2:7" x14ac:dyDescent="0.3">
      <c r="B164" s="76"/>
      <c r="C164" s="9"/>
      <c r="D164" s="22"/>
      <c r="E164" s="82"/>
      <c r="F164" s="42"/>
      <c r="G164" s="24"/>
    </row>
    <row r="165" spans="2:7" x14ac:dyDescent="0.3">
      <c r="B165" s="76"/>
      <c r="C165" s="9"/>
      <c r="D165" s="22"/>
      <c r="E165" s="82"/>
      <c r="F165" s="42"/>
      <c r="G165" s="24"/>
    </row>
    <row r="166" spans="2:7" x14ac:dyDescent="0.3">
      <c r="B166" s="76"/>
      <c r="C166" s="9"/>
      <c r="D166" s="22"/>
      <c r="E166" s="82"/>
      <c r="F166" s="42"/>
      <c r="G166" s="24"/>
    </row>
    <row r="167" spans="2:7" x14ac:dyDescent="0.3">
      <c r="B167" s="76"/>
      <c r="C167" s="9"/>
      <c r="D167" s="22"/>
      <c r="E167" s="82"/>
      <c r="F167" s="42"/>
      <c r="G167" s="24"/>
    </row>
    <row r="168" spans="2:7" x14ac:dyDescent="0.3">
      <c r="B168" s="76"/>
      <c r="C168" s="9"/>
      <c r="D168" s="22"/>
      <c r="E168" s="82"/>
      <c r="F168" s="42"/>
      <c r="G168" s="24"/>
    </row>
    <row r="169" spans="2:7" x14ac:dyDescent="0.3">
      <c r="B169" s="76"/>
      <c r="C169" s="9"/>
      <c r="D169" s="22"/>
      <c r="E169" s="82"/>
      <c r="F169" s="42"/>
      <c r="G169" s="24"/>
    </row>
    <row r="170" spans="2:7" x14ac:dyDescent="0.3">
      <c r="B170" s="76"/>
      <c r="C170" s="9"/>
      <c r="D170" s="22"/>
      <c r="E170" s="82"/>
      <c r="F170" s="42"/>
      <c r="G170" s="24"/>
    </row>
    <row r="171" spans="2:7" x14ac:dyDescent="0.3">
      <c r="B171" s="76"/>
      <c r="C171" s="9"/>
      <c r="D171" s="22"/>
      <c r="E171" s="82"/>
      <c r="F171" s="42"/>
      <c r="G171" s="24"/>
    </row>
    <row r="172" spans="2:7" x14ac:dyDescent="0.3">
      <c r="B172" s="76"/>
      <c r="C172" s="9"/>
      <c r="D172" s="22"/>
      <c r="E172" s="82"/>
      <c r="F172" s="42"/>
      <c r="G172" s="24"/>
    </row>
    <row r="173" spans="2:7" x14ac:dyDescent="0.3">
      <c r="B173" s="76"/>
      <c r="C173" s="9"/>
      <c r="D173" s="22"/>
      <c r="E173" s="82"/>
      <c r="F173" s="42"/>
      <c r="G173" s="24"/>
    </row>
    <row r="174" spans="2:7" x14ac:dyDescent="0.3">
      <c r="B174" s="76"/>
      <c r="C174" s="9"/>
      <c r="D174" s="22"/>
      <c r="E174" s="82"/>
      <c r="F174" s="42"/>
      <c r="G174" s="24"/>
    </row>
    <row r="175" spans="2:7" x14ac:dyDescent="0.3">
      <c r="B175" s="76"/>
      <c r="C175" s="9"/>
      <c r="D175" s="22"/>
      <c r="E175" s="82"/>
      <c r="F175" s="42"/>
      <c r="G175" s="24"/>
    </row>
    <row r="176" spans="2:7" x14ac:dyDescent="0.3">
      <c r="B176" s="76"/>
      <c r="C176" s="9"/>
      <c r="D176" s="22"/>
      <c r="E176" s="82"/>
      <c r="F176" s="42"/>
      <c r="G176" s="24"/>
    </row>
    <row r="177" spans="2:7" x14ac:dyDescent="0.3">
      <c r="B177" s="76"/>
      <c r="C177" s="9"/>
      <c r="D177" s="22"/>
      <c r="E177" s="82"/>
      <c r="F177" s="42"/>
      <c r="G177" s="24"/>
    </row>
    <row r="178" spans="2:7" x14ac:dyDescent="0.3">
      <c r="B178" s="76"/>
      <c r="C178" s="9"/>
      <c r="D178" s="22"/>
      <c r="E178" s="82"/>
      <c r="F178" s="42"/>
      <c r="G178" s="24"/>
    </row>
    <row r="179" spans="2:7" x14ac:dyDescent="0.3">
      <c r="B179" s="76"/>
      <c r="C179" s="9"/>
      <c r="D179" s="22"/>
      <c r="E179" s="82"/>
      <c r="F179" s="42"/>
      <c r="G179" s="24"/>
    </row>
    <row r="180" spans="2:7" x14ac:dyDescent="0.3">
      <c r="B180" s="76"/>
      <c r="C180" s="9"/>
      <c r="D180" s="22"/>
      <c r="E180" s="82"/>
      <c r="F180" s="42"/>
      <c r="G180" s="24"/>
    </row>
    <row r="181" spans="2:7" s="3" customFormat="1" ht="15" thickBot="1" x14ac:dyDescent="0.35">
      <c r="B181" s="83"/>
      <c r="C181" s="84"/>
      <c r="D181" s="84"/>
      <c r="E181" s="84"/>
      <c r="F181" s="84"/>
      <c r="G181" s="85"/>
    </row>
    <row r="182" spans="2:7" ht="15" thickTop="1" x14ac:dyDescent="0.3"/>
  </sheetData>
  <mergeCells count="3">
    <mergeCell ref="B1:G1"/>
    <mergeCell ref="B2:G2"/>
    <mergeCell ref="B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1" sqref="E11"/>
    </sheetView>
  </sheetViews>
  <sheetFormatPr defaultColWidth="9.109375" defaultRowHeight="14.4" x14ac:dyDescent="0.3"/>
  <cols>
    <col min="1" max="1" width="21.44140625" style="4" bestFit="1" customWidth="1"/>
    <col min="2" max="3" width="13.109375" style="7" bestFit="1" customWidth="1"/>
    <col min="4" max="5" width="9.109375" style="4"/>
    <col min="6" max="6" width="9.5546875" style="4" bestFit="1" customWidth="1"/>
    <col min="7" max="7" width="9.109375" style="4"/>
    <col min="8" max="8" width="10.44140625" style="4" bestFit="1" customWidth="1"/>
    <col min="9" max="16384" width="9.109375" style="4"/>
  </cols>
  <sheetData>
    <row r="1" spans="1:8" x14ac:dyDescent="0.3">
      <c r="A1" s="4" t="s">
        <v>102</v>
      </c>
    </row>
    <row r="2" spans="1:8" x14ac:dyDescent="0.3">
      <c r="A2" s="4" t="s">
        <v>107</v>
      </c>
      <c r="H2" s="89"/>
    </row>
    <row r="5" spans="1:8" x14ac:dyDescent="0.3">
      <c r="A5" s="17" t="s">
        <v>100</v>
      </c>
      <c r="B5" s="18"/>
    </row>
    <row r="6" spans="1:8" x14ac:dyDescent="0.3">
      <c r="A6" s="17" t="s">
        <v>11</v>
      </c>
      <c r="B6" s="18"/>
    </row>
    <row r="7" spans="1:8" x14ac:dyDescent="0.3">
      <c r="A7" s="17" t="s">
        <v>103</v>
      </c>
      <c r="B7" s="18"/>
    </row>
    <row r="8" spans="1:8" x14ac:dyDescent="0.3">
      <c r="A8" s="17" t="s">
        <v>182</v>
      </c>
      <c r="B8" s="18"/>
    </row>
    <row r="9" spans="1:8" x14ac:dyDescent="0.3">
      <c r="A9" s="17" t="s">
        <v>10</v>
      </c>
      <c r="B9" s="18"/>
    </row>
    <row r="10" spans="1:8" x14ac:dyDescent="0.3">
      <c r="A10" s="17" t="s">
        <v>105</v>
      </c>
      <c r="B10" s="18"/>
    </row>
    <row r="11" spans="1:8" x14ac:dyDescent="0.3">
      <c r="C11" s="7">
        <f>SUM(B5:B10)</f>
        <v>0</v>
      </c>
      <c r="F11" s="88"/>
    </row>
    <row r="13" spans="1:8" x14ac:dyDescent="0.3">
      <c r="C13" s="7">
        <f>C3-C11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defaultColWidth="9.109375" defaultRowHeight="14.4" x14ac:dyDescent="0.3"/>
  <cols>
    <col min="1" max="1" width="24.109375" style="1" bestFit="1" customWidth="1"/>
    <col min="2" max="3" width="13.109375" style="2" bestFit="1" customWidth="1"/>
    <col min="4" max="4" width="11.33203125" style="1" bestFit="1" customWidth="1"/>
    <col min="5" max="16384" width="9.109375" style="1"/>
  </cols>
  <sheetData>
    <row r="1" spans="1:3" x14ac:dyDescent="0.3">
      <c r="A1" s="1" t="s">
        <v>102</v>
      </c>
      <c r="B1" s="2">
        <v>4447000</v>
      </c>
      <c r="C1" s="1"/>
    </row>
    <row r="2" spans="1:3" x14ac:dyDescent="0.3">
      <c r="A2" s="1" t="s">
        <v>46</v>
      </c>
      <c r="B2" s="2">
        <v>100000</v>
      </c>
      <c r="C2" s="1"/>
    </row>
    <row r="3" spans="1:3" x14ac:dyDescent="0.3">
      <c r="C3" s="16">
        <f>SUM(B1:B2)</f>
        <v>4547000</v>
      </c>
    </row>
    <row r="4" spans="1:3" x14ac:dyDescent="0.3">
      <c r="A4" t="s">
        <v>11</v>
      </c>
      <c r="B4" s="93">
        <v>310250</v>
      </c>
    </row>
    <row r="5" spans="1:3" x14ac:dyDescent="0.3">
      <c r="A5" t="s">
        <v>103</v>
      </c>
      <c r="B5" s="93">
        <v>29000</v>
      </c>
    </row>
    <row r="6" spans="1:3" x14ac:dyDescent="0.3">
      <c r="A6" t="s">
        <v>108</v>
      </c>
      <c r="B6" s="93">
        <v>1379960</v>
      </c>
    </row>
    <row r="7" spans="1:3" x14ac:dyDescent="0.3">
      <c r="A7" s="94" t="s">
        <v>10</v>
      </c>
      <c r="B7" s="95">
        <v>122109</v>
      </c>
    </row>
    <row r="9" spans="1:3" x14ac:dyDescent="0.3">
      <c r="C9" s="16"/>
    </row>
    <row r="10" spans="1:3" x14ac:dyDescent="0.3">
      <c r="C10" s="2">
        <f>SUM(B4:B9)</f>
        <v>1841319</v>
      </c>
    </row>
    <row r="11" spans="1:3" x14ac:dyDescent="0.3">
      <c r="C11" s="87">
        <f>C3-C10</f>
        <v>2705681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8" sqref="E8"/>
    </sheetView>
  </sheetViews>
  <sheetFormatPr defaultColWidth="9.109375" defaultRowHeight="14.4" x14ac:dyDescent="0.3"/>
  <cols>
    <col min="1" max="1" width="17.6640625" style="1" bestFit="1" customWidth="1"/>
    <col min="2" max="3" width="11.33203125" style="2" bestFit="1" customWidth="1"/>
    <col min="4" max="4" width="11.33203125" style="1" bestFit="1" customWidth="1"/>
    <col min="5" max="16384" width="9.109375" style="1"/>
  </cols>
  <sheetData>
    <row r="1" spans="1:4" x14ac:dyDescent="0.3">
      <c r="A1" s="1" t="s">
        <v>102</v>
      </c>
    </row>
    <row r="2" spans="1:4" x14ac:dyDescent="0.3">
      <c r="A2" s="1" t="s">
        <v>46</v>
      </c>
    </row>
    <row r="3" spans="1:4" x14ac:dyDescent="0.3">
      <c r="C3" s="2">
        <f>SUM(B1:B2)</f>
        <v>0</v>
      </c>
    </row>
    <row r="4" spans="1:4" x14ac:dyDescent="0.3">
      <c r="A4" s="4" t="s">
        <v>196</v>
      </c>
      <c r="B4" s="7">
        <v>8900</v>
      </c>
    </row>
    <row r="5" spans="1:4" x14ac:dyDescent="0.3">
      <c r="A5" s="4" t="s">
        <v>103</v>
      </c>
      <c r="B5" s="7">
        <v>67000</v>
      </c>
    </row>
    <row r="6" spans="1:4" x14ac:dyDescent="0.3">
      <c r="A6" s="4" t="s">
        <v>104</v>
      </c>
      <c r="B6" s="7">
        <v>500000</v>
      </c>
    </row>
    <row r="7" spans="1:4" x14ac:dyDescent="0.3">
      <c r="A7" s="4" t="s">
        <v>10</v>
      </c>
      <c r="B7" s="7">
        <v>259390</v>
      </c>
    </row>
    <row r="8" spans="1:4" x14ac:dyDescent="0.3">
      <c r="A8" s="4" t="s">
        <v>105</v>
      </c>
      <c r="B8" s="7">
        <v>147000</v>
      </c>
    </row>
    <row r="11" spans="1:4" x14ac:dyDescent="0.3">
      <c r="C11" s="2">
        <f>SUM(B4:B10)</f>
        <v>982290</v>
      </c>
    </row>
    <row r="12" spans="1:4" x14ac:dyDescent="0.3">
      <c r="D12" s="2"/>
    </row>
    <row r="13" spans="1:4" x14ac:dyDescent="0.3">
      <c r="D13" s="2">
        <f>C3-D12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5" sqref="E15"/>
    </sheetView>
  </sheetViews>
  <sheetFormatPr defaultColWidth="9.109375" defaultRowHeight="14.4" x14ac:dyDescent="0.3"/>
  <cols>
    <col min="1" max="1" width="20" style="4" bestFit="1" customWidth="1"/>
    <col min="2" max="2" width="14.33203125" style="7" bestFit="1" customWidth="1"/>
    <col min="3" max="5" width="9.109375" style="4"/>
    <col min="6" max="6" width="10.109375" style="4" bestFit="1" customWidth="1"/>
    <col min="7" max="16384" width="9.109375" style="4"/>
  </cols>
  <sheetData>
    <row r="1" spans="1:6" x14ac:dyDescent="0.3">
      <c r="A1" s="4" t="s">
        <v>75</v>
      </c>
    </row>
    <row r="2" spans="1:6" x14ac:dyDescent="0.3">
      <c r="A2" s="4" t="s">
        <v>109</v>
      </c>
    </row>
    <row r="3" spans="1:6" x14ac:dyDescent="0.3">
      <c r="A3" s="4" t="s">
        <v>181</v>
      </c>
    </row>
    <row r="4" spans="1:6" x14ac:dyDescent="0.3">
      <c r="B4" s="90">
        <f>SUM(B1:B3)</f>
        <v>0</v>
      </c>
    </row>
    <row r="6" spans="1:6" x14ac:dyDescent="0.3">
      <c r="F6" s="7"/>
    </row>
    <row r="7" spans="1:6" x14ac:dyDescent="0.3">
      <c r="F7" s="7"/>
    </row>
    <row r="8" spans="1:6" x14ac:dyDescent="0.3">
      <c r="F8" s="7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E10" sqref="E10"/>
    </sheetView>
  </sheetViews>
  <sheetFormatPr defaultColWidth="9.109375" defaultRowHeight="14.4" x14ac:dyDescent="0.3"/>
  <cols>
    <col min="1" max="1" width="6.88671875" style="3" customWidth="1"/>
    <col min="2" max="2" width="8.33203125" style="8" customWidth="1"/>
    <col min="3" max="3" width="41.6640625" style="4" bestFit="1" customWidth="1"/>
    <col min="4" max="4" width="10.109375" style="4" bestFit="1" customWidth="1"/>
    <col min="5" max="5" width="15" style="7" bestFit="1" customWidth="1"/>
    <col min="6" max="6" width="15.44140625" style="7" bestFit="1" customWidth="1"/>
    <col min="7" max="7" width="15" style="7" bestFit="1" customWidth="1"/>
    <col min="8" max="8" width="14.33203125" style="7" bestFit="1" customWidth="1"/>
    <col min="9" max="9" width="15" style="7" bestFit="1" customWidth="1"/>
    <col min="10" max="10" width="15.44140625" style="7" bestFit="1" customWidth="1"/>
    <col min="11" max="11" width="9.33203125" style="4" bestFit="1" customWidth="1"/>
    <col min="12" max="16384" width="9.109375" style="4"/>
  </cols>
  <sheetData>
    <row r="1" spans="1:10" x14ac:dyDescent="0.3">
      <c r="A1" s="3" t="s">
        <v>78</v>
      </c>
      <c r="B1" s="4"/>
      <c r="E1" s="6" t="s">
        <v>79</v>
      </c>
      <c r="F1" s="6"/>
      <c r="G1" s="6" t="s">
        <v>80</v>
      </c>
      <c r="H1" s="6"/>
      <c r="I1" s="6" t="s">
        <v>81</v>
      </c>
      <c r="J1" s="6"/>
    </row>
    <row r="2" spans="1:10" x14ac:dyDescent="0.3">
      <c r="A2" s="3" t="s">
        <v>82</v>
      </c>
      <c r="B2" s="4"/>
      <c r="D2" s="4" t="s">
        <v>85</v>
      </c>
      <c r="E2" s="5" t="s">
        <v>83</v>
      </c>
      <c r="F2" s="5" t="s">
        <v>84</v>
      </c>
      <c r="G2" s="5" t="s">
        <v>83</v>
      </c>
      <c r="H2" s="5" t="s">
        <v>84</v>
      </c>
      <c r="I2" s="5" t="s">
        <v>83</v>
      </c>
      <c r="J2" s="5" t="s">
        <v>84</v>
      </c>
    </row>
    <row r="3" spans="1:10" x14ac:dyDescent="0.3">
      <c r="A3" s="3">
        <v>100</v>
      </c>
      <c r="B3" s="3" t="s">
        <v>45</v>
      </c>
    </row>
    <row r="4" spans="1:10" x14ac:dyDescent="0.3">
      <c r="C4" s="4" t="s">
        <v>167</v>
      </c>
      <c r="D4" s="4" t="s">
        <v>86</v>
      </c>
    </row>
    <row r="5" spans="1:10" x14ac:dyDescent="0.3">
      <c r="C5" s="4" t="s">
        <v>168</v>
      </c>
      <c r="D5" s="4" t="s">
        <v>86</v>
      </c>
    </row>
    <row r="6" spans="1:10" x14ac:dyDescent="0.3">
      <c r="C6" s="4" t="s">
        <v>169</v>
      </c>
      <c r="D6" s="4" t="s">
        <v>86</v>
      </c>
    </row>
    <row r="7" spans="1:10" x14ac:dyDescent="0.3">
      <c r="C7" s="4" t="s">
        <v>170</v>
      </c>
      <c r="D7" s="4" t="s">
        <v>86</v>
      </c>
    </row>
    <row r="8" spans="1:10" x14ac:dyDescent="0.3">
      <c r="C8" s="4" t="s">
        <v>51</v>
      </c>
      <c r="D8" s="4" t="s">
        <v>86</v>
      </c>
    </row>
    <row r="9" spans="1:10" x14ac:dyDescent="0.3">
      <c r="C9" s="4" t="s">
        <v>52</v>
      </c>
      <c r="D9" s="4" t="s">
        <v>86</v>
      </c>
    </row>
    <row r="10" spans="1:10" x14ac:dyDescent="0.3">
      <c r="A10" s="3">
        <v>200</v>
      </c>
      <c r="B10" s="3" t="s">
        <v>70</v>
      </c>
    </row>
    <row r="11" spans="1:10" x14ac:dyDescent="0.3">
      <c r="A11" s="3">
        <v>300</v>
      </c>
      <c r="B11" s="12" t="s">
        <v>73</v>
      </c>
    </row>
    <row r="12" spans="1:10" x14ac:dyDescent="0.3">
      <c r="A12" s="3">
        <v>400</v>
      </c>
      <c r="B12" s="12" t="s">
        <v>75</v>
      </c>
    </row>
    <row r="13" spans="1:10" x14ac:dyDescent="0.3">
      <c r="C13" s="11" t="s">
        <v>102</v>
      </c>
      <c r="D13" s="11" t="s">
        <v>87</v>
      </c>
    </row>
    <row r="14" spans="1:10" x14ac:dyDescent="0.3">
      <c r="C14" s="11" t="s">
        <v>74</v>
      </c>
      <c r="D14" s="11" t="s">
        <v>87</v>
      </c>
    </row>
    <row r="15" spans="1:10" x14ac:dyDescent="0.3">
      <c r="A15" s="3">
        <v>500</v>
      </c>
      <c r="B15" s="12" t="s">
        <v>76</v>
      </c>
    </row>
    <row r="16" spans="1:10" x14ac:dyDescent="0.3">
      <c r="C16" s="11" t="s">
        <v>76</v>
      </c>
      <c r="D16" s="11" t="s">
        <v>86</v>
      </c>
    </row>
    <row r="17" spans="1:10" x14ac:dyDescent="0.3">
      <c r="A17" s="3">
        <v>600</v>
      </c>
      <c r="B17" s="3" t="s">
        <v>77</v>
      </c>
      <c r="C17" s="11"/>
      <c r="D17" s="11"/>
    </row>
    <row r="18" spans="1:10" x14ac:dyDescent="0.3">
      <c r="B18" s="100"/>
      <c r="C18" s="100"/>
      <c r="D18" s="86"/>
    </row>
    <row r="19" spans="1:10" x14ac:dyDescent="0.3">
      <c r="C19" s="17" t="s">
        <v>103</v>
      </c>
      <c r="D19" s="4" t="s">
        <v>86</v>
      </c>
      <c r="E19" s="18"/>
    </row>
    <row r="20" spans="1:10" x14ac:dyDescent="0.3">
      <c r="C20" s="17" t="s">
        <v>108</v>
      </c>
      <c r="D20" s="4" t="s">
        <v>86</v>
      </c>
      <c r="E20" s="18"/>
    </row>
    <row r="21" spans="1:10" x14ac:dyDescent="0.3">
      <c r="C21" s="1" t="s">
        <v>103</v>
      </c>
      <c r="D21" s="4" t="s">
        <v>86</v>
      </c>
      <c r="E21" s="2"/>
    </row>
    <row r="22" spans="1:10" x14ac:dyDescent="0.3">
      <c r="C22" s="1" t="s">
        <v>8</v>
      </c>
      <c r="D22" s="4" t="s">
        <v>86</v>
      </c>
      <c r="E22" s="2"/>
    </row>
    <row r="23" spans="1:10" x14ac:dyDescent="0.3">
      <c r="C23" s="1" t="s">
        <v>106</v>
      </c>
      <c r="D23" s="4" t="s">
        <v>86</v>
      </c>
      <c r="E23" s="2"/>
    </row>
    <row r="24" spans="1:10" x14ac:dyDescent="0.3">
      <c r="C24" s="1" t="s">
        <v>10</v>
      </c>
      <c r="D24" s="4" t="s">
        <v>86</v>
      </c>
      <c r="E24" s="2"/>
    </row>
    <row r="25" spans="1:10" x14ac:dyDescent="0.3">
      <c r="C25" s="1" t="s">
        <v>105</v>
      </c>
      <c r="D25" s="4" t="s">
        <v>86</v>
      </c>
      <c r="E25" s="2"/>
    </row>
    <row r="26" spans="1:10" x14ac:dyDescent="0.3">
      <c r="C26" s="1" t="s">
        <v>100</v>
      </c>
      <c r="D26" s="4" t="s">
        <v>86</v>
      </c>
      <c r="E26" s="2"/>
    </row>
    <row r="27" spans="1:10" x14ac:dyDescent="0.3">
      <c r="C27" s="1" t="s">
        <v>103</v>
      </c>
      <c r="D27" s="4" t="s">
        <v>86</v>
      </c>
      <c r="E27" s="2"/>
    </row>
    <row r="28" spans="1:10" s="86" customFormat="1" x14ac:dyDescent="0.3">
      <c r="A28" s="14"/>
      <c r="B28" s="8"/>
      <c r="C28" s="1" t="s">
        <v>8</v>
      </c>
      <c r="D28" s="4" t="s">
        <v>86</v>
      </c>
      <c r="E28" s="2"/>
      <c r="F28" s="15"/>
      <c r="G28" s="7"/>
      <c r="H28" s="15"/>
      <c r="I28" s="15"/>
      <c r="J28" s="15"/>
    </row>
    <row r="29" spans="1:10" x14ac:dyDescent="0.3">
      <c r="C29" s="1" t="s">
        <v>104</v>
      </c>
      <c r="D29" s="4" t="s">
        <v>86</v>
      </c>
      <c r="E29" s="2"/>
    </row>
    <row r="30" spans="1:10" x14ac:dyDescent="0.3">
      <c r="C30" s="1" t="s">
        <v>10</v>
      </c>
      <c r="D30" s="4" t="s">
        <v>86</v>
      </c>
      <c r="E30" s="2"/>
    </row>
    <row r="31" spans="1:10" x14ac:dyDescent="0.3">
      <c r="C31" s="1" t="s">
        <v>105</v>
      </c>
      <c r="D31" s="4" t="s">
        <v>86</v>
      </c>
      <c r="E31" s="2"/>
    </row>
    <row r="32" spans="1:10" s="86" customFormat="1" x14ac:dyDescent="0.3">
      <c r="A32" s="14"/>
      <c r="B32" s="8"/>
      <c r="C32" s="1"/>
      <c r="D32" s="4" t="s">
        <v>86</v>
      </c>
      <c r="E32" s="2"/>
      <c r="F32" s="15"/>
      <c r="G32" s="7"/>
      <c r="H32" s="15"/>
      <c r="I32" s="15"/>
      <c r="J32" s="15"/>
    </row>
    <row r="33" spans="1:10" x14ac:dyDescent="0.3">
      <c r="C33" s="1" t="s">
        <v>111</v>
      </c>
      <c r="D33" s="4" t="s">
        <v>86</v>
      </c>
      <c r="E33" s="2"/>
    </row>
    <row r="34" spans="1:10" s="86" customFormat="1" x14ac:dyDescent="0.3">
      <c r="A34" s="14"/>
      <c r="B34" s="8"/>
      <c r="C34" s="8"/>
      <c r="D34" s="4" t="s">
        <v>86</v>
      </c>
      <c r="E34" s="15"/>
      <c r="F34" s="15"/>
      <c r="G34" s="7"/>
      <c r="H34" s="15"/>
      <c r="I34" s="15"/>
      <c r="J34" s="15"/>
    </row>
    <row r="35" spans="1:10" x14ac:dyDescent="0.3">
      <c r="D35" s="4" t="s">
        <v>86</v>
      </c>
    </row>
    <row r="36" spans="1:10" x14ac:dyDescent="0.3">
      <c r="D36" s="4" t="s">
        <v>86</v>
      </c>
    </row>
    <row r="37" spans="1:10" x14ac:dyDescent="0.3">
      <c r="D37" s="4" t="s">
        <v>86</v>
      </c>
    </row>
    <row r="38" spans="1:10" s="86" customFormat="1" x14ac:dyDescent="0.3">
      <c r="A38" s="14"/>
      <c r="B38" s="100"/>
      <c r="C38" s="100"/>
      <c r="D38" s="4" t="s">
        <v>86</v>
      </c>
      <c r="E38" s="15"/>
      <c r="F38" s="15"/>
      <c r="G38" s="7"/>
      <c r="H38" s="15"/>
      <c r="I38" s="15"/>
      <c r="J38" s="15"/>
    </row>
    <row r="39" spans="1:10" x14ac:dyDescent="0.3">
      <c r="D39" s="4" t="s">
        <v>86</v>
      </c>
    </row>
    <row r="40" spans="1:10" x14ac:dyDescent="0.3">
      <c r="D40" s="4" t="s">
        <v>86</v>
      </c>
    </row>
    <row r="41" spans="1:10" s="86" customFormat="1" x14ac:dyDescent="0.3">
      <c r="A41" s="14"/>
      <c r="B41" s="100"/>
      <c r="C41" s="100"/>
      <c r="D41" s="4" t="s">
        <v>86</v>
      </c>
      <c r="E41" s="15"/>
      <c r="F41" s="15"/>
      <c r="G41" s="7"/>
      <c r="H41" s="15"/>
      <c r="I41" s="15"/>
      <c r="J41" s="15"/>
    </row>
    <row r="42" spans="1:10" x14ac:dyDescent="0.3">
      <c r="D42" s="4" t="s">
        <v>86</v>
      </c>
    </row>
    <row r="43" spans="1:10" x14ac:dyDescent="0.3">
      <c r="D43" s="4" t="s">
        <v>86</v>
      </c>
    </row>
    <row r="44" spans="1:10" x14ac:dyDescent="0.3">
      <c r="D44" s="4" t="s">
        <v>86</v>
      </c>
    </row>
    <row r="45" spans="1:10" x14ac:dyDescent="0.3">
      <c r="B45" s="100"/>
      <c r="C45" s="100"/>
      <c r="D45" s="4" t="s">
        <v>86</v>
      </c>
    </row>
    <row r="46" spans="1:10" x14ac:dyDescent="0.3">
      <c r="D46" s="4" t="s">
        <v>86</v>
      </c>
    </row>
    <row r="47" spans="1:10" x14ac:dyDescent="0.3">
      <c r="D47" s="4" t="s">
        <v>86</v>
      </c>
    </row>
    <row r="48" spans="1:10" x14ac:dyDescent="0.3">
      <c r="B48" s="100"/>
      <c r="C48" s="100"/>
      <c r="D48" s="4" t="s">
        <v>86</v>
      </c>
    </row>
    <row r="49" spans="2:4" x14ac:dyDescent="0.3">
      <c r="D49" s="4" t="s">
        <v>86</v>
      </c>
    </row>
    <row r="50" spans="2:4" x14ac:dyDescent="0.3">
      <c r="D50" s="4" t="s">
        <v>86</v>
      </c>
    </row>
    <row r="51" spans="2:4" x14ac:dyDescent="0.3">
      <c r="B51" s="100"/>
      <c r="C51" s="100"/>
      <c r="D51" s="4" t="s">
        <v>86</v>
      </c>
    </row>
    <row r="52" spans="2:4" x14ac:dyDescent="0.3">
      <c r="D52" s="4" t="s">
        <v>86</v>
      </c>
    </row>
    <row r="53" spans="2:4" x14ac:dyDescent="0.3">
      <c r="D53" s="4" t="s">
        <v>86</v>
      </c>
    </row>
    <row r="54" spans="2:4" x14ac:dyDescent="0.3">
      <c r="D54" s="4" t="s">
        <v>86</v>
      </c>
    </row>
    <row r="55" spans="2:4" x14ac:dyDescent="0.3">
      <c r="D55" s="4" t="s">
        <v>86</v>
      </c>
    </row>
    <row r="56" spans="2:4" x14ac:dyDescent="0.3">
      <c r="D56" s="4" t="s">
        <v>86</v>
      </c>
    </row>
    <row r="57" spans="2:4" x14ac:dyDescent="0.3">
      <c r="B57" s="100"/>
      <c r="C57" s="100"/>
      <c r="D57" s="4" t="s">
        <v>86</v>
      </c>
    </row>
    <row r="58" spans="2:4" x14ac:dyDescent="0.3">
      <c r="D58" s="4" t="s">
        <v>86</v>
      </c>
    </row>
    <row r="59" spans="2:4" x14ac:dyDescent="0.3">
      <c r="B59" s="100"/>
      <c r="C59" s="100"/>
      <c r="D59" s="4" t="s">
        <v>86</v>
      </c>
    </row>
    <row r="60" spans="2:4" x14ac:dyDescent="0.3">
      <c r="D60" s="4" t="s">
        <v>86</v>
      </c>
    </row>
    <row r="61" spans="2:4" x14ac:dyDescent="0.3">
      <c r="D61" s="4" t="s">
        <v>86</v>
      </c>
    </row>
    <row r="62" spans="2:4" x14ac:dyDescent="0.3">
      <c r="D62" s="4" t="s">
        <v>86</v>
      </c>
    </row>
    <row r="63" spans="2:4" x14ac:dyDescent="0.3">
      <c r="D63" s="4" t="s">
        <v>86</v>
      </c>
    </row>
    <row r="64" spans="2:4" x14ac:dyDescent="0.3">
      <c r="D64" s="4" t="s">
        <v>86</v>
      </c>
    </row>
    <row r="65" spans="2:4" x14ac:dyDescent="0.3">
      <c r="D65" s="4" t="s">
        <v>86</v>
      </c>
    </row>
    <row r="66" spans="2:4" x14ac:dyDescent="0.3">
      <c r="D66" s="4" t="s">
        <v>86</v>
      </c>
    </row>
    <row r="67" spans="2:4" x14ac:dyDescent="0.3">
      <c r="D67" s="4" t="s">
        <v>86</v>
      </c>
    </row>
    <row r="68" spans="2:4" x14ac:dyDescent="0.3">
      <c r="D68" s="4" t="s">
        <v>86</v>
      </c>
    </row>
    <row r="69" spans="2:4" x14ac:dyDescent="0.3">
      <c r="D69" s="4" t="s">
        <v>86</v>
      </c>
    </row>
    <row r="70" spans="2:4" x14ac:dyDescent="0.3">
      <c r="B70" s="100"/>
      <c r="C70" s="100"/>
      <c r="D70" s="4" t="s">
        <v>86</v>
      </c>
    </row>
    <row r="71" spans="2:4" x14ac:dyDescent="0.3">
      <c r="D71" s="4" t="s">
        <v>86</v>
      </c>
    </row>
    <row r="72" spans="2:4" x14ac:dyDescent="0.3">
      <c r="D72" s="4" t="s">
        <v>86</v>
      </c>
    </row>
    <row r="73" spans="2:4" x14ac:dyDescent="0.3">
      <c r="D73" s="4" t="s">
        <v>86</v>
      </c>
    </row>
    <row r="74" spans="2:4" x14ac:dyDescent="0.3">
      <c r="D74" s="4" t="s">
        <v>86</v>
      </c>
    </row>
    <row r="75" spans="2:4" x14ac:dyDescent="0.3">
      <c r="D75" s="4" t="s">
        <v>86</v>
      </c>
    </row>
    <row r="76" spans="2:4" x14ac:dyDescent="0.3">
      <c r="D76" s="4" t="s">
        <v>86</v>
      </c>
    </row>
    <row r="77" spans="2:4" x14ac:dyDescent="0.3">
      <c r="D77" s="4" t="s">
        <v>86</v>
      </c>
    </row>
    <row r="78" spans="2:4" x14ac:dyDescent="0.3">
      <c r="D78" s="4" t="s">
        <v>86</v>
      </c>
    </row>
    <row r="79" spans="2:4" x14ac:dyDescent="0.3">
      <c r="D79" s="4" t="s">
        <v>86</v>
      </c>
    </row>
    <row r="80" spans="2:4" x14ac:dyDescent="0.3">
      <c r="D80" s="4" t="s">
        <v>86</v>
      </c>
    </row>
    <row r="81" spans="2:11" x14ac:dyDescent="0.3">
      <c r="D81" s="4" t="s">
        <v>86</v>
      </c>
    </row>
    <row r="82" spans="2:11" x14ac:dyDescent="0.3">
      <c r="B82" s="100"/>
      <c r="C82" s="100"/>
      <c r="D82" s="4" t="s">
        <v>86</v>
      </c>
    </row>
    <row r="83" spans="2:11" x14ac:dyDescent="0.3">
      <c r="D83" s="4" t="s">
        <v>86</v>
      </c>
    </row>
    <row r="85" spans="2:11" x14ac:dyDescent="0.3">
      <c r="E85" s="7">
        <f t="shared" ref="E85:K85" si="0">SUM(E4:E83)</f>
        <v>0</v>
      </c>
      <c r="F85" s="7">
        <f t="shared" si="0"/>
        <v>0</v>
      </c>
      <c r="G85" s="7">
        <f t="shared" si="0"/>
        <v>0</v>
      </c>
      <c r="H85" s="7">
        <f t="shared" si="0"/>
        <v>0</v>
      </c>
      <c r="I85" s="7">
        <f t="shared" si="0"/>
        <v>0</v>
      </c>
      <c r="J85" s="7">
        <f t="shared" si="0"/>
        <v>0</v>
      </c>
      <c r="K85" s="7">
        <f t="shared" si="0"/>
        <v>0</v>
      </c>
    </row>
    <row r="86" spans="2:11" x14ac:dyDescent="0.3">
      <c r="E86" s="7">
        <f>F85-E85</f>
        <v>0</v>
      </c>
      <c r="G86" s="7">
        <f>H85-G85</f>
        <v>0</v>
      </c>
      <c r="J86" s="7">
        <f>I85-J85</f>
        <v>0</v>
      </c>
    </row>
    <row r="87" spans="2:11" x14ac:dyDescent="0.3">
      <c r="E87" s="7">
        <f t="shared" ref="E87:F87" si="1">SUM(E85:E86)</f>
        <v>0</v>
      </c>
      <c r="F87" s="7">
        <f t="shared" si="1"/>
        <v>0</v>
      </c>
      <c r="G87" s="7">
        <f>SUM(G85:G86)</f>
        <v>0</v>
      </c>
      <c r="H87" s="7">
        <f>SUM(H85:H86)</f>
        <v>0</v>
      </c>
      <c r="I87" s="7">
        <f t="shared" ref="I87:J87" si="2">SUM(I85:I86)</f>
        <v>0</v>
      </c>
      <c r="J87" s="7">
        <f t="shared" si="2"/>
        <v>0</v>
      </c>
    </row>
    <row r="89" spans="2:11" x14ac:dyDescent="0.3">
      <c r="E89" s="7" t="s">
        <v>163</v>
      </c>
      <c r="F89" s="7" t="s">
        <v>164</v>
      </c>
    </row>
    <row r="90" spans="2:11" x14ac:dyDescent="0.3">
      <c r="C90" s="4" t="s">
        <v>162</v>
      </c>
      <c r="E90" s="7">
        <v>1124506</v>
      </c>
      <c r="F90" s="7">
        <v>224901</v>
      </c>
    </row>
    <row r="91" spans="2:11" x14ac:dyDescent="0.3">
      <c r="C91" s="4" t="s">
        <v>165</v>
      </c>
      <c r="E91" s="7">
        <v>2055</v>
      </c>
      <c r="F91" s="7">
        <v>411</v>
      </c>
    </row>
    <row r="92" spans="2:11" x14ac:dyDescent="0.3">
      <c r="C92" s="4" t="s">
        <v>166</v>
      </c>
      <c r="E92" s="7">
        <v>67905</v>
      </c>
      <c r="F92" s="7">
        <v>13635</v>
      </c>
    </row>
    <row r="93" spans="2:11" x14ac:dyDescent="0.3">
      <c r="E93" s="7">
        <f>SUM(E90:E92)</f>
        <v>1194466</v>
      </c>
      <c r="F93" s="7">
        <f>SUM(F90:F92)</f>
        <v>238947</v>
      </c>
    </row>
  </sheetData>
  <mergeCells count="10">
    <mergeCell ref="B41:C41"/>
    <mergeCell ref="B18:C18"/>
    <mergeCell ref="B38:C38"/>
    <mergeCell ref="B82:C82"/>
    <mergeCell ref="B45:C45"/>
    <mergeCell ref="B48:C48"/>
    <mergeCell ref="B51:C51"/>
    <mergeCell ref="B57:C57"/>
    <mergeCell ref="B59:C59"/>
    <mergeCell ref="B70:C70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GSM</vt:lpstr>
      <vt:lpstr>NERACA</vt:lpstr>
      <vt:lpstr>LB</vt:lpstr>
      <vt:lpstr>CATATAN</vt:lpstr>
      <vt:lpstr>TOKO LT 2</vt:lpstr>
      <vt:lpstr>TOKO LT 3</vt:lpstr>
      <vt:lpstr>TOKO BANDUNG</vt:lpstr>
      <vt:lpstr>KANTOR</vt:lpstr>
      <vt:lpstr>Sheet1</vt:lpstr>
      <vt:lpstr>Sheet2</vt:lpstr>
      <vt:lpstr>GSM!Print_Area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Fauzan Rabbani</cp:lastModifiedBy>
  <cp:lastPrinted>2016-03-18T02:03:56Z</cp:lastPrinted>
  <dcterms:created xsi:type="dcterms:W3CDTF">2016-01-04T04:33:54Z</dcterms:created>
  <dcterms:modified xsi:type="dcterms:W3CDTF">2016-06-26T19:46:14Z</dcterms:modified>
</cp:coreProperties>
</file>