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ibrahimabdulrahmon/Desktop/Rice Data Analytics Bootcamp/Homework/01 - Excel/Unit 1 Assignment - KickStart My Chart/"/>
    </mc:Choice>
  </mc:AlternateContent>
  <xr:revisionPtr revIDLastSave="0" documentId="13_ncr:1_{DEBAD10A-8146-624E-A9E0-00606641E787}" xr6:coauthVersionLast="36" xr6:coauthVersionMax="36" xr10:uidLastSave="{00000000-0000-0000-0000-000000000000}"/>
  <bookViews>
    <workbookView xWindow="0" yWindow="460" windowWidth="28660" windowHeight="15840" xr2:uid="{00000000-000D-0000-FFFF-FFFF00000000}"/>
  </bookViews>
  <sheets>
    <sheet name="Data" sheetId="1" r:id="rId1"/>
    <sheet name="Pivot 1" sheetId="2" r:id="rId2"/>
    <sheet name="Pivot 2" sheetId="3" r:id="rId3"/>
    <sheet name="Pivot 3" sheetId="6" r:id="rId4"/>
    <sheet name="Sheet4" sheetId="7" r:id="rId5"/>
  </sheets>
  <definedNames>
    <definedName name="_xlnm._FilterDatabase" localSheetId="0" hidden="1">Data!$A$1:$T$4115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7" l="1"/>
  <c r="D11" i="7"/>
  <c r="D10" i="7"/>
  <c r="D9" i="7"/>
  <c r="D8" i="7"/>
  <c r="D7" i="7"/>
  <c r="D6" i="7"/>
  <c r="D5" i="7"/>
  <c r="D4" i="7"/>
  <c r="D3" i="7"/>
  <c r="C12" i="7"/>
  <c r="C11" i="7"/>
  <c r="C10" i="7"/>
  <c r="C9" i="7"/>
  <c r="C8" i="7"/>
  <c r="C7" i="7"/>
  <c r="C6" i="7"/>
  <c r="C5" i="7"/>
  <c r="C4" i="7"/>
  <c r="C3" i="7"/>
  <c r="B12" i="7"/>
  <c r="B11" i="7"/>
  <c r="B10" i="7"/>
  <c r="B9" i="7"/>
  <c r="B8" i="7"/>
  <c r="B7" i="7"/>
  <c r="B6" i="7"/>
  <c r="B5" i="7"/>
  <c r="B4" i="7"/>
  <c r="B3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D13" i="7" l="1"/>
  <c r="C13" i="7"/>
  <c r="B13" i="7"/>
  <c r="E9" i="7" l="1"/>
  <c r="F9" i="7" s="1"/>
  <c r="E3" i="7"/>
  <c r="F3" i="7" s="1"/>
  <c r="E4" i="7"/>
  <c r="F4" i="7" s="1"/>
  <c r="E5" i="7"/>
  <c r="F5" i="7" s="1"/>
  <c r="E6" i="7"/>
  <c r="F6" i="7" s="1"/>
  <c r="E7" i="7"/>
  <c r="F7" i="7" s="1"/>
  <c r="E8" i="7"/>
  <c r="F8" i="7" s="1"/>
  <c r="E10" i="7"/>
  <c r="F10" i="7" s="1"/>
  <c r="E11" i="7"/>
  <c r="F11" i="7" s="1"/>
  <c r="E12" i="7"/>
  <c r="F12" i="7" s="1"/>
  <c r="E13" i="7"/>
  <c r="F13" i="7" s="1"/>
  <c r="D2" i="7"/>
  <c r="D14" i="7" s="1"/>
  <c r="C2" i="7"/>
  <c r="C14" i="7" s="1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14" i="7" l="1"/>
  <c r="F2" i="7"/>
  <c r="E2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G3" i="7"/>
  <c r="H3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7" l="1"/>
  <c r="E14" i="7"/>
  <c r="G2" i="7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<sst xmlns="http://schemas.openxmlformats.org/spreadsheetml/2006/main" count="24820" uniqueCount="8400">
  <si>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</si>
  <si>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</si>
  <si>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</si>
  <si>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</si>
  <si>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</si>
  <si>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</si>
  <si>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</si>
  <si>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</si>
  <si>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</si>
  <si>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</si>
  <si>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</si>
  <si>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</si>
  <si>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</si>
  <si>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</si>
  <si>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</si>
  <si>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</si>
  <si>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</si>
  <si>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</si>
  <si>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</si>
  <si>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</si>
  <si>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</si>
  <si>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</si>
  <si>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</si>
  <si>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</si>
  <si>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</si>
  <si>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</si>
  <si>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</si>
  <si>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</si>
  <si>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</si>
  <si>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</si>
  <si>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</si>
  <si>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</si>
  <si>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</si>
  <si>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</si>
  <si>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</si>
  <si>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</si>
  <si>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</si>
  <si>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</si>
  <si>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</si>
  <si>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</si>
  <si>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</si>
  <si>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</si>
  <si>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</si>
  <si>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</si>
  <si>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</si>
  <si>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</si>
  <si>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</si>
  <si>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</si>
  <si>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</si>
  <si>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</si>
  <si>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</si>
  <si>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</si>
  <si>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</si>
  <si>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</si>
  <si>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</si>
  <si>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</si>
  <si>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</si>
  <si>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</si>
  <si>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</si>
  <si>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</si>
  <si>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</si>
  <si>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</si>
  <si>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</si>
  <si>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</si>
  <si>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</si>
  <si>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</si>
  <si>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</si>
  <si>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</si>
  <si>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</si>
  <si>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</si>
  <si>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</si>
  <si>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</si>
  <si>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</si>
  <si>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</si>
  <si>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</si>
  <si>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</si>
  <si>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</si>
  <si>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</si>
  <si>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</si>
  <si>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</si>
  <si>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</si>
  <si>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</si>
  <si>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</si>
  <si>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</si>
  <si>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</si>
  <si>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</si>
  <si>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</si>
  <si>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</si>
  <si>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</si>
  <si>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</si>
  <si>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</si>
  <si>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</si>
  <si>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</si>
  <si>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</si>
  <si>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</si>
  <si>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</si>
  <si>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</si>
  <si>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</si>
  <si>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</si>
  <si>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</si>
  <si>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</si>
  <si>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</si>
  <si>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</si>
  <si>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</si>
  <si>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</si>
  <si>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</si>
  <si>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</si>
  <si>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</si>
  <si>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</si>
  <si>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</si>
  <si>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</si>
  <si>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</si>
  <si>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</si>
  <si>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</si>
  <si>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</si>
  <si>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</si>
  <si>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</si>
  <si>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</si>
  <si>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</si>
  <si>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</si>
  <si>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</si>
  <si>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</si>
  <si>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</si>
  <si>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</si>
  <si>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</si>
  <si>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</si>
  <si>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</si>
  <si>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</si>
  <si>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</si>
  <si>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</si>
  <si>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</si>
  <si>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</si>
  <si>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</si>
  <si>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</si>
  <si>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</si>
  <si>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</si>
  <si>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</si>
  <si>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</si>
  <si>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</si>
  <si>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</si>
  <si>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</si>
  <si>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</si>
  <si>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</si>
  <si>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</si>
  <si>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</si>
  <si>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</si>
  <si>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</si>
  <si>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</si>
  <si>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</si>
  <si>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</si>
  <si>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</si>
  <si>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</si>
  <si>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</si>
  <si>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</si>
  <si>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</si>
  <si>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</si>
  <si>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</si>
  <si>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</si>
  <si>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</si>
  <si>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</si>
  <si>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</si>
  <si>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</si>
  <si>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</si>
  <si>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</si>
  <si>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</si>
  <si>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</si>
  <si>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</si>
  <si>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</si>
  <si>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</si>
  <si>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</si>
  <si>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</si>
  <si>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</si>
  <si>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</si>
  <si>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</si>
  <si>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</si>
  <si>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</si>
  <si>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</si>
  <si>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</si>
  <si>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</si>
  <si>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</si>
  <si>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</si>
  <si>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</si>
  <si>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</si>
  <si>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</si>
  <si>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</si>
  <si>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</si>
  <si>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</si>
  <si>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</si>
  <si>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</si>
  <si>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</si>
  <si>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</si>
  <si>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</si>
  <si>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</si>
  <si>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</si>
  <si>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</si>
  <si>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</si>
  <si>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</si>
  <si>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</si>
  <si>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</si>
  <si>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</si>
  <si>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</si>
  <si>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</si>
  <si>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</si>
  <si>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</si>
  <si>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</si>
  <si>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</si>
  <si>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</si>
  <si>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</si>
  <si>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</si>
  <si>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</si>
  <si>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</si>
  <si>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</si>
  <si>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</si>
  <si>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</si>
  <si>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</si>
  <si>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</si>
  <si>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</si>
  <si>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</si>
  <si>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</si>
  <si>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</si>
  <si>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</si>
  <si>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</si>
  <si>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</si>
  <si>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</si>
  <si>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</si>
  <si>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</si>
  <si>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</si>
  <si>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</si>
  <si>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</si>
  <si>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</si>
  <si>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</si>
  <si>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</si>
  <si>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</si>
  <si>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</si>
  <si>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</si>
  <si>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</si>
  <si>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</si>
  <si>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</si>
  <si>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</si>
  <si>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</si>
  <si>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</si>
  <si>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</si>
  <si>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</si>
  <si>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</si>
  <si>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</si>
  <si>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</si>
  <si>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</si>
  <si>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</si>
  <si>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</si>
  <si>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</si>
  <si>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</si>
  <si>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</si>
  <si>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</si>
  <si>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</si>
  <si>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</si>
  <si>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</si>
  <si>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</si>
  <si>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</si>
  <si>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</si>
  <si>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</si>
  <si>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</si>
  <si>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</si>
  <si>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</si>
  <si>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</si>
  <si>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</si>
  <si>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</si>
  <si>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</si>
  <si>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</si>
  <si>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</si>
  <si>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</si>
  <si>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</si>
  <si>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</si>
  <si>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</si>
  <si>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</si>
  <si>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</si>
  <si>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</si>
  <si>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</si>
  <si>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</si>
  <si>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</si>
  <si>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</si>
  <si>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</si>
  <si>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</si>
  <si>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</si>
  <si>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</si>
  <si>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</si>
  <si>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</si>
  <si>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</si>
  <si>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</si>
  <si>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</si>
  <si>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</si>
  <si>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</si>
  <si>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</si>
  <si>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</si>
  <si>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</si>
  <si>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</si>
  <si>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</si>
  <si>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</si>
  <si>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</si>
  <si>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</si>
  <si>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</si>
  <si>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</si>
  <si>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</si>
  <si>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</si>
  <si>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</si>
  <si>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</si>
  <si>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</si>
  <si>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</si>
  <si>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</si>
  <si>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</si>
  <si>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</si>
  <si>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</si>
  <si>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</si>
  <si>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</si>
  <si>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</si>
  <si>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</si>
  <si>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</si>
  <si>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</si>
  <si>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</si>
  <si>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</si>
  <si>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</si>
  <si>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</si>
  <si>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</si>
  <si>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</si>
  <si>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</si>
  <si>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</si>
  <si>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</si>
  <si>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</si>
  <si>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</si>
  <si>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</si>
  <si>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</si>
  <si>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</si>
  <si>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</si>
  <si>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</si>
  <si>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</si>
  <si>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</si>
  <si>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</si>
  <si>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</si>
  <si>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</si>
  <si>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</si>
  <si>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</si>
  <si>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</si>
  <si>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</si>
  <si>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</si>
  <si>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</si>
  <si>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</si>
  <si>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</si>
  <si>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</si>
  <si>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</si>
  <si>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</si>
  <si>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</si>
  <si>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</si>
  <si>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</si>
  <si>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</si>
  <si>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</si>
  <si>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</si>
  <si>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</si>
  <si>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</si>
  <si>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</si>
  <si>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</si>
  <si>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</si>
  <si>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</si>
  <si>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</si>
  <si>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</si>
  <si>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</si>
  <si>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</si>
  <si>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</si>
  <si>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</si>
  <si>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</si>
  <si>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</si>
  <si>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</si>
  <si>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</si>
  <si>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</si>
  <si>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</si>
  <si>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</si>
  <si>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</si>
  <si>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</si>
  <si>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</si>
  <si>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</si>
  <si>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</si>
  <si>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</si>
  <si>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</si>
  <si>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</si>
  <si>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</si>
  <si>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</si>
  <si>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</si>
  <si>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</si>
  <si>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</si>
  <si>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</si>
  <si>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</si>
  <si>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</si>
  <si>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</si>
  <si>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</si>
  <si>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</si>
  <si>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</si>
  <si>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</si>
  <si>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</si>
  <si>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</si>
  <si>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</si>
  <si>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</si>
  <si>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</si>
  <si>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</si>
  <si>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</si>
  <si>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</si>
  <si>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</si>
  <si>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</si>
  <si>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</si>
  <si>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</si>
  <si>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</si>
  <si>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</si>
  <si>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</si>
  <si>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</si>
  <si>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</si>
  <si>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</si>
  <si>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</si>
  <si>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</si>
  <si>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</si>
  <si>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</si>
  <si>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</si>
  <si>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</si>
  <si>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</si>
  <si>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</si>
  <si>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</si>
  <si>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</si>
  <si>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</si>
  <si>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</si>
  <si>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</si>
  <si>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</si>
  <si>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</si>
  <si>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</si>
  <si>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</si>
  <si>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</si>
  <si>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</si>
  <si>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</si>
  <si>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</si>
  <si>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</si>
  <si>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</si>
  <si>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</si>
  <si>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</si>
  <si>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</si>
  <si>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</si>
  <si>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</si>
  <si>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</si>
  <si>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</si>
  <si>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</si>
  <si>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</si>
  <si>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</si>
  <si>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</si>
  <si>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</si>
  <si>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</si>
  <si>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</si>
  <si>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</si>
  <si>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</si>
  <si>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</si>
  <si>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</si>
  <si>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</si>
  <si>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</si>
  <si>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</si>
  <si>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</si>
  <si>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</si>
  <si>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</si>
  <si>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</si>
  <si>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</si>
  <si>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</si>
  <si>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</si>
  <si>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</si>
  <si>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</si>
  <si>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</si>
  <si>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</si>
  <si>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</si>
  <si>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</si>
  <si>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</si>
  <si>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</si>
  <si>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</si>
  <si>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</si>
  <si>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</si>
  <si>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</si>
  <si>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</si>
  <si>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</si>
  <si>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</si>
  <si>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</si>
  <si>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</si>
  <si>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</si>
  <si>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</si>
  <si>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</si>
  <si>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</si>
  <si>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</si>
  <si>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</si>
  <si>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</si>
  <si>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</si>
  <si>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</si>
  <si>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</si>
  <si>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</si>
  <si>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</si>
  <si>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</si>
  <si>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</si>
  <si>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</si>
  <si>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</si>
  <si>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</si>
  <si>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</si>
  <si>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</si>
  <si>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</si>
  <si>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</si>
  <si>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</si>
  <si>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</si>
  <si>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</si>
  <si>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</si>
  <si>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</si>
  <si>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</si>
  <si>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</si>
  <si>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</si>
  <si>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</si>
  <si>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</si>
  <si>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</si>
  <si>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</si>
  <si>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</si>
  <si>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</si>
  <si>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</si>
  <si>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</si>
  <si>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</si>
  <si>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</si>
  <si>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</si>
  <si>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</si>
  <si>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</si>
  <si>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</si>
  <si>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</si>
  <si>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</si>
  <si>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</si>
  <si>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</si>
  <si>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</si>
  <si>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</si>
  <si>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</si>
  <si>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</si>
  <si>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</si>
  <si>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</si>
  <si>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</si>
  <si>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</si>
  <si>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</si>
  <si>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</si>
  <si>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</si>
  <si>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</si>
  <si>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</si>
  <si>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</si>
  <si>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</si>
  <si>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</si>
  <si>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</si>
  <si>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</si>
  <si>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</si>
  <si>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</si>
  <si>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</si>
  <si>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</si>
  <si>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</si>
  <si>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</si>
  <si>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</si>
  <si>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</si>
  <si>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</si>
  <si>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</si>
  <si>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</si>
  <si>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</si>
  <si>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</si>
  <si>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</si>
  <si>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</si>
  <si>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</si>
  <si>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</si>
  <si>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</si>
  <si>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</si>
  <si>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</si>
  <si>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</si>
  <si>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</si>
  <si>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</si>
  <si>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</si>
  <si>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</si>
  <si>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</si>
  <si>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</si>
  <si>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</si>
  <si>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</si>
  <si>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</si>
  <si>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</si>
  <si>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</si>
  <si>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</si>
  <si>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</si>
  <si>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</si>
  <si>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</si>
  <si>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</si>
  <si>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</si>
  <si>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</si>
  <si>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</si>
  <si>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</si>
  <si>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</si>
  <si>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</si>
  <si>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</si>
  <si>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</si>
  <si>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</si>
  <si>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</si>
  <si>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</si>
  <si>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</si>
  <si>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</si>
  <si>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</si>
  <si>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</si>
  <si>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</si>
  <si>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</si>
  <si>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</si>
  <si>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</si>
  <si>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</si>
  <si>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</si>
  <si>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</si>
  <si>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</si>
  <si>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</si>
  <si>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</si>
  <si>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</si>
  <si>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</si>
  <si>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</si>
  <si>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</si>
  <si>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</si>
  <si>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</si>
  <si>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</si>
  <si>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</si>
  <si>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</si>
  <si>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</si>
  <si>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</si>
  <si>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</si>
  <si>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</si>
  <si>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</si>
  <si>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</si>
  <si>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</si>
  <si>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</si>
  <si>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</si>
  <si>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</si>
  <si>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</si>
  <si>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</si>
  <si>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</si>
  <si>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</si>
  <si>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</si>
  <si>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</si>
  <si>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</si>
  <si>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</si>
  <si>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</si>
  <si>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</si>
  <si>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</si>
  <si>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</si>
  <si>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</si>
  <si>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</si>
  <si>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</si>
  <si>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</si>
  <si>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</si>
  <si>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</si>
  <si>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</si>
  <si>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</si>
  <si>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</si>
  <si>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</si>
  <si>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</si>
  <si>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</si>
  <si>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</si>
  <si>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</si>
  <si>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</si>
  <si>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</si>
  <si>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</si>
  <si>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</si>
  <si>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</si>
  <si>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</si>
  <si>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</si>
  <si>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</si>
  <si>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</si>
  <si>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</si>
  <si>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</si>
  <si>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</si>
  <si>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</si>
  <si>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</si>
  <si>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</si>
  <si>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</si>
  <si>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</si>
  <si>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</si>
  <si>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</si>
  <si>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</si>
  <si>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</si>
  <si>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</si>
  <si>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</si>
  <si>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</si>
  <si>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</si>
  <si>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</si>
  <si>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</si>
  <si>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</si>
  <si>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</si>
  <si>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</si>
  <si>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</si>
  <si>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</si>
  <si>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</si>
  <si>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</si>
  <si>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</si>
  <si>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</si>
  <si>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</si>
  <si>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</si>
  <si>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</si>
  <si>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</si>
  <si>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</si>
  <si>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</si>
  <si>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</si>
  <si>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</si>
  <si>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</si>
  <si>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</si>
  <si>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</si>
  <si>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</si>
  <si>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</si>
  <si>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</si>
  <si>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</si>
  <si>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</si>
  <si>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</si>
  <si>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</si>
  <si>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</si>
  <si>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</si>
  <si>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</si>
  <si>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</si>
  <si>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</si>
  <si>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</si>
  <si>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</si>
  <si>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</si>
  <si>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</si>
  <si>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</si>
  <si>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</si>
  <si>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</si>
  <si>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</si>
  <si>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</si>
  <si>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</si>
  <si>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</si>
  <si>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</si>
  <si>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</si>
  <si>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</si>
  <si>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</si>
  <si>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</si>
  <si>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</si>
  <si>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</si>
  <si>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</si>
  <si>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</si>
  <si>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</si>
  <si>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</si>
  <si>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</si>
  <si>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</si>
  <si>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</si>
  <si>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</si>
  <si>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</si>
  <si>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</si>
  <si>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</si>
  <si>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</si>
  <si>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</si>
  <si>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</si>
  <si>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</si>
  <si>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</si>
  <si>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</si>
  <si>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</si>
  <si>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</si>
  <si>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</si>
  <si>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</si>
  <si>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</si>
  <si>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</si>
  <si>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</si>
  <si>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</si>
  <si>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</si>
  <si>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</si>
  <si>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</si>
  <si>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</si>
  <si>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</si>
  <si>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</si>
  <si>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</si>
  <si>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</si>
  <si>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</si>
  <si>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</si>
  <si>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</si>
  <si>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</si>
  <si>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</si>
  <si>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</si>
  <si>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</si>
  <si>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</si>
  <si>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</si>
  <si>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</si>
  <si>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</si>
  <si>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</si>
  <si>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</si>
  <si>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</si>
  <si>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</si>
  <si>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</si>
  <si>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</si>
  <si>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</si>
  <si>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</si>
  <si>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</si>
  <si>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</si>
  <si>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</si>
  <si>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</si>
  <si>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</si>
  <si>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</si>
  <si>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</si>
  <si>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</si>
  <si>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</si>
  <si>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</si>
  <si>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</si>
  <si>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</si>
  <si>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</si>
  <si>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</si>
  <si>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</si>
  <si>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</si>
  <si>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</si>
  <si>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</si>
  <si>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</si>
  <si>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</si>
  <si>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</si>
  <si>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</si>
  <si>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</si>
  <si>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</si>
  <si>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</si>
  <si>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</si>
  <si>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</si>
  <si>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</si>
  <si>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</si>
  <si>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</si>
  <si>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</si>
  <si>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</si>
  <si>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</si>
  <si>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</si>
  <si>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</si>
  <si>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</si>
  <si>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</si>
  <si>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</si>
  <si>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</si>
  <si>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</si>
  <si>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</si>
  <si>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</si>
  <si>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</si>
  <si>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</si>
  <si>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</si>
  <si>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</si>
  <si>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</si>
  <si>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</si>
  <si>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</si>
  <si>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</si>
  <si>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</si>
  <si>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</si>
  <si>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</si>
  <si>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</si>
  <si>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</si>
  <si>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</si>
  <si>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</si>
  <si>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</si>
  <si>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</si>
  <si>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</si>
  <si>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</si>
  <si>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</si>
  <si>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</si>
  <si>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</si>
  <si>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</si>
  <si>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</si>
  <si>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</si>
  <si>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</si>
  <si>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</si>
  <si>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</si>
  <si>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</si>
  <si>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</si>
  <si>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</si>
  <si>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</si>
  <si>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</si>
  <si>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</si>
  <si>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</si>
  <si>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</si>
  <si>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</si>
  <si>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</si>
  <si>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</si>
  <si>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</si>
  <si>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</si>
  <si>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</si>
  <si>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</si>
  <si>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</si>
  <si>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</si>
  <si>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</si>
  <si>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</si>
  <si>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</si>
  <si>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</si>
  <si>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</si>
  <si>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</si>
  <si>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</si>
  <si>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</si>
  <si>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</si>
  <si>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</si>
  <si>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</si>
  <si>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</si>
  <si>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</si>
  <si>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</si>
  <si>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</si>
  <si>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</si>
  <si>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</si>
  <si>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</si>
  <si>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</si>
  <si>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</si>
  <si>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</si>
  <si>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</si>
  <si>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</si>
  <si>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</si>
  <si>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</si>
  <si>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</si>
  <si>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</si>
  <si>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</si>
  <si>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</si>
  <si>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</si>
  <si>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</si>
  <si>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</si>
  <si>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</si>
  <si>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</si>
  <si>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</si>
  <si>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</si>
  <si>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</si>
  <si>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</si>
  <si>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</si>
  <si>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</si>
  <si>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</si>
  <si>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</si>
  <si>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</si>
  <si>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</si>
  <si>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</si>
  <si>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</si>
  <si>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</si>
  <si>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</si>
  <si>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</si>
  <si>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</si>
  <si>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</si>
  <si>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</si>
  <si>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</si>
  <si>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</si>
  <si>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</si>
  <si>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</si>
  <si>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</si>
  <si>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</si>
  <si>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</si>
  <si>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</si>
  <si>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</si>
  <si>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</si>
  <si>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</si>
  <si>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</si>
  <si>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</si>
  <si>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</si>
  <si>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</si>
  <si>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</si>
  <si>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</si>
  <si>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</si>
  <si>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</si>
  <si>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</si>
  <si>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</si>
  <si>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</si>
  <si>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</si>
  <si>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</si>
  <si>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</si>
  <si>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</si>
  <si>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</si>
  <si>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</si>
  <si>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</si>
  <si>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</si>
  <si>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</si>
  <si>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</si>
  <si>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</si>
  <si>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</si>
  <si>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</si>
  <si>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</si>
  <si>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</si>
  <si>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</si>
  <si>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</si>
  <si>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</si>
  <si>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</si>
  <si>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</si>
  <si>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</si>
  <si>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</si>
  <si>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</si>
  <si>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</si>
  <si>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</si>
  <si>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</si>
  <si>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</si>
  <si>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</si>
  <si>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</si>
  <si>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</si>
  <si>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</si>
  <si>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</si>
  <si>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</si>
  <si>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</si>
  <si>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</si>
  <si>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</si>
  <si>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</si>
  <si>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</si>
  <si>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</si>
  <si>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</si>
  <si>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</si>
  <si>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</si>
  <si>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</si>
  <si>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</si>
  <si>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</si>
  <si>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</si>
  <si>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</si>
  <si>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</si>
  <si>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</si>
  <si>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</si>
  <si>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</si>
  <si>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</si>
  <si>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</si>
  <si>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</si>
  <si>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</si>
  <si>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</si>
  <si>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</si>
  <si>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</si>
  <si>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</si>
  <si>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</si>
  <si>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</si>
  <si>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</si>
  <si>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</si>
  <si>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</si>
  <si>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</si>
  <si>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</si>
  <si>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</si>
  <si>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</si>
  <si>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</si>
  <si>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</si>
  <si>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</si>
  <si>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</si>
  <si>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</si>
  <si>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</si>
  <si>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</si>
  <si>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</si>
  <si>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</si>
  <si>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</si>
  <si>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</si>
  <si>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</si>
  <si>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</si>
  <si>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</si>
  <si>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</si>
  <si>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</si>
  <si>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</si>
  <si>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</si>
  <si>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</si>
  <si>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</si>
  <si>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</si>
  <si>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</si>
  <si>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</si>
  <si>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</si>
  <si>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</si>
  <si>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</si>
  <si>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</si>
  <si>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</si>
  <si>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</si>
  <si>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</si>
  <si>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</si>
  <si>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</si>
  <si>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</si>
  <si>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</si>
  <si>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</si>
  <si>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</si>
  <si>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</si>
  <si>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</si>
  <si>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</si>
  <si>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</si>
  <si>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</si>
  <si>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</si>
  <si>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</si>
  <si>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</si>
  <si>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</si>
  <si>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</si>
  <si>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</si>
  <si>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</si>
  <si>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</si>
  <si>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</si>
  <si>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</si>
  <si>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</si>
  <si>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</si>
  <si>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</si>
  <si>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</si>
  <si>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</si>
  <si>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</si>
  <si>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</si>
  <si>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</si>
  <si>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</si>
  <si>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</si>
  <si>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</si>
  <si>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</si>
  <si>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</si>
  <si>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</si>
  <si>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</si>
  <si>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</si>
  <si>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</si>
  <si>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</si>
  <si>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</si>
  <si>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</si>
  <si>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</si>
  <si>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</si>
  <si>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</si>
  <si>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</si>
  <si>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</si>
  <si>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</si>
  <si>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</si>
  <si>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</si>
  <si>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</si>
  <si>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</si>
  <si>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</si>
  <si>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</si>
  <si>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</si>
  <si>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</si>
  <si>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</si>
  <si>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</si>
  <si>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</si>
  <si>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</si>
  <si>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</si>
  <si>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</si>
  <si>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</si>
  <si>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</si>
  <si>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</si>
  <si>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</si>
  <si>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</si>
  <si>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</si>
  <si>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</si>
  <si>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</si>
  <si>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</si>
  <si>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</si>
  <si>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</si>
  <si>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</si>
  <si>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</si>
  <si>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</si>
  <si>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</si>
  <si>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</si>
  <si>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</si>
  <si>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</si>
  <si>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</si>
  <si>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</si>
  <si>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</si>
  <si>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</si>
  <si>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</si>
  <si>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</si>
  <si>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</si>
  <si>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</si>
  <si>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</si>
  <si>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</si>
  <si>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</si>
  <si>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</si>
  <si>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</si>
  <si>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</si>
  <si>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</si>
  <si>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</si>
  <si>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</si>
  <si>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</si>
  <si>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</si>
  <si>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</si>
  <si>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</si>
  <si>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</si>
  <si>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</si>
  <si>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</si>
  <si>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</si>
  <si>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</si>
  <si>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</si>
  <si>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</si>
  <si>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</si>
  <si>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</si>
  <si>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</si>
  <si>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</si>
  <si>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</si>
  <si>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</si>
  <si>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</si>
  <si>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</si>
  <si>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</si>
  <si>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</si>
  <si>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</si>
  <si>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</si>
  <si>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</si>
  <si>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</si>
  <si>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</si>
  <si>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</si>
  <si>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</si>
  <si>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</si>
  <si>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</si>
  <si>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</si>
  <si>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</si>
  <si>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</si>
  <si>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</si>
  <si>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</si>
  <si>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</si>
  <si>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</si>
  <si>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</si>
  <si>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</si>
  <si>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</si>
  <si>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</si>
  <si>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</si>
  <si>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</si>
  <si>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</si>
  <si>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</si>
  <si>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</si>
  <si>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</si>
  <si>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</si>
  <si>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</si>
  <si>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</si>
  <si>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</si>
  <si>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</si>
  <si>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</si>
  <si>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</si>
  <si>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</si>
  <si>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</si>
  <si>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</si>
  <si>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</si>
  <si>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</si>
  <si>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</si>
  <si>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</si>
  <si>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</si>
  <si>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</si>
  <si>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</si>
  <si>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</si>
  <si>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</si>
  <si>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</si>
  <si>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</si>
  <si>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</si>
  <si>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</si>
  <si>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</si>
  <si>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</si>
  <si>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</si>
  <si>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</si>
  <si>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</si>
  <si>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</si>
  <si>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</si>
  <si>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</si>
  <si>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</si>
  <si>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</si>
  <si>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</si>
  <si>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</si>
  <si>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</si>
  <si>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</si>
  <si>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</si>
  <si>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</si>
  <si>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</si>
  <si>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</si>
  <si>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</si>
  <si>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</si>
  <si>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</si>
  <si>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</si>
  <si>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</si>
  <si>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</si>
  <si>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</si>
  <si>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</si>
  <si>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</si>
  <si>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</si>
  <si>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</si>
  <si>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</si>
  <si>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</si>
  <si>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</si>
  <si>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</si>
  <si>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</si>
  <si>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</si>
  <si>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</si>
  <si>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</si>
  <si>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</si>
  <si>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</si>
  <si>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</si>
  <si>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</si>
  <si>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</si>
  <si>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</si>
  <si>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</si>
  <si>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</si>
  <si>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</si>
  <si>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</si>
  <si>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</si>
  <si>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</si>
  <si>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</si>
  <si>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</si>
  <si>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</si>
  <si>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</si>
  <si>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</si>
  <si>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</si>
  <si>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</si>
  <si>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</si>
  <si>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</si>
  <si>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</si>
  <si>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</si>
  <si>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</si>
  <si>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</si>
  <si>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</si>
  <si>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</si>
  <si>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</si>
  <si>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</si>
  <si>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</si>
  <si>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</si>
  <si>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</si>
  <si>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</si>
  <si>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</si>
  <si>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</si>
  <si>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</si>
  <si>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</si>
  <si>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</si>
  <si>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</si>
  <si>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</si>
  <si>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</si>
  <si>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</si>
  <si>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</si>
  <si>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</si>
  <si>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</si>
  <si>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</si>
  <si>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</si>
  <si>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</si>
  <si>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</si>
  <si>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</si>
  <si>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</si>
  <si>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</si>
  <si>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</si>
  <si>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</si>
  <si>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</si>
  <si>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</si>
  <si>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</si>
  <si>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</si>
  <si>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</si>
  <si>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</si>
  <si>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</si>
  <si>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</si>
  <si>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</si>
  <si>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</si>
  <si>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</si>
  <si>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</si>
  <si>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</si>
  <si>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</si>
  <si>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</si>
  <si>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</si>
  <si>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</si>
  <si>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</si>
  <si>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</si>
  <si>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</si>
  <si>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</si>
  <si>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</si>
  <si>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</si>
  <si>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</si>
  <si>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</si>
  <si>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</si>
  <si>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</si>
  <si>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</si>
  <si>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</si>
  <si>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</si>
  <si>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</si>
  <si>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</si>
  <si>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</si>
  <si>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</si>
  <si>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</si>
  <si>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</si>
  <si>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</si>
  <si>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</si>
  <si>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</si>
  <si>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</si>
  <si>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</si>
  <si>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</si>
  <si>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</si>
  <si>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</si>
  <si>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</si>
  <si>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</si>
  <si>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</si>
  <si>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</si>
  <si>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</si>
  <si>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</si>
  <si>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</si>
  <si>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</si>
  <si>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</si>
  <si>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</si>
  <si>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</si>
  <si>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</si>
  <si>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</si>
  <si>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</si>
  <si>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</si>
  <si>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</si>
  <si>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</si>
  <si>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</si>
  <si>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</si>
  <si>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</si>
  <si>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</si>
  <si>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</si>
  <si>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</si>
  <si>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</si>
  <si>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</si>
  <si>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</si>
  <si>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</si>
  <si>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</si>
  <si>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</si>
  <si>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</si>
  <si>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</si>
  <si>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</si>
  <si>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</si>
  <si>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</si>
  <si>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</si>
  <si>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</si>
  <si>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</si>
  <si>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</si>
  <si>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</si>
  <si>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</si>
  <si>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</si>
  <si>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</si>
  <si>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</si>
  <si>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</si>
  <si>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</si>
  <si>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</si>
  <si>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</si>
  <si>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</si>
  <si>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</si>
  <si>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</si>
  <si>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</si>
  <si>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</si>
  <si>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</si>
  <si>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</si>
  <si>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</si>
  <si>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</si>
  <si>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</si>
  <si>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</si>
  <si>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</si>
  <si>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</si>
  <si>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</si>
  <si>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</si>
  <si>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</si>
  <si>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</si>
  <si>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</si>
  <si>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</si>
  <si>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</si>
  <si>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</si>
  <si>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</si>
  <si>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</si>
  <si>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</si>
  <si>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</si>
  <si>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</si>
  <si>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</si>
  <si>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</si>
  <si>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</si>
  <si>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</si>
  <si>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</si>
  <si>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</si>
  <si>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</si>
  <si>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</si>
  <si>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</si>
  <si>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</si>
  <si>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</si>
  <si>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</si>
  <si>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</si>
  <si>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</si>
  <si>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</si>
  <si>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</si>
  <si>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</si>
  <si>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</si>
  <si>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</si>
  <si>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</si>
  <si>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</si>
  <si>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</si>
  <si>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</si>
  <si>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</si>
  <si>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</si>
  <si>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</si>
  <si>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</si>
  <si>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</si>
  <si>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</si>
  <si>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</si>
  <si>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</si>
  <si>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</si>
  <si>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</si>
  <si>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</si>
  <si>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</si>
  <si>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</si>
  <si>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</si>
  <si>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</si>
  <si>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</si>
  <si>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</si>
  <si>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</si>
  <si>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</si>
  <si>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</si>
  <si>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</si>
  <si>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</si>
  <si>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</si>
  <si>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</si>
  <si>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</si>
  <si>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</si>
  <si>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</si>
  <si>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</si>
  <si>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</si>
  <si>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</si>
  <si>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</si>
  <si>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</si>
  <si>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</si>
  <si>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</si>
  <si>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</si>
  <si>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</si>
  <si>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</si>
  <si>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</si>
  <si>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</si>
  <si>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</si>
  <si>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</si>
  <si>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</si>
  <si>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</si>
  <si>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</si>
  <si>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</si>
  <si>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</si>
  <si>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</si>
  <si>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</si>
  <si>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</si>
  <si>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</si>
  <si>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</si>
  <si>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</si>
  <si>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</si>
  <si>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</si>
  <si>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</si>
  <si>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</si>
  <si>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</si>
  <si>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</si>
  <si>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</si>
  <si>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</si>
  <si>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</si>
  <si>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</si>
  <si>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</si>
  <si>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</si>
  <si>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</si>
  <si>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</si>
  <si>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</si>
  <si>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</si>
  <si>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</si>
  <si>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</si>
  <si>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</si>
  <si>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</si>
  <si>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</si>
  <si>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</si>
  <si>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</si>
  <si>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</si>
  <si>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</si>
  <si>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</si>
  <si>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</si>
  <si>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</si>
  <si>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</si>
  <si>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</si>
  <si>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</si>
  <si>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</si>
  <si>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</si>
  <si>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</si>
  <si>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</si>
  <si>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</si>
  <si>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</si>
  <si>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</si>
  <si>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</si>
  <si>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</si>
  <si>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</si>
  <si>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</si>
  <si>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</si>
  <si>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</si>
  <si>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</si>
  <si>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</si>
  <si>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</si>
  <si>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</si>
  <si>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</si>
  <si>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</si>
  <si>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</si>
  <si>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</si>
  <si>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</si>
  <si>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</si>
  <si>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</si>
  <si>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</si>
  <si>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</si>
  <si>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</si>
  <si>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</si>
  <si>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</si>
  <si>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</si>
  <si>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</si>
  <si>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</si>
  <si>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</si>
  <si>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</si>
  <si>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</si>
  <si>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</si>
  <si>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</si>
  <si>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</si>
  <si>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</si>
  <si>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</si>
  <si>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</si>
  <si>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</si>
  <si>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</si>
  <si>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</si>
  <si>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</si>
  <si>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</si>
  <si>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</si>
  <si>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</si>
  <si>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</si>
  <si>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</si>
  <si>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</si>
  <si>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</si>
  <si>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</si>
  <si>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</si>
  <si>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</si>
  <si>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</si>
  <si>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</si>
  <si>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</si>
  <si>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</si>
  <si>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</si>
  <si>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</si>
  <si>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</si>
  <si>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</si>
  <si>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</si>
  <si>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</si>
  <si>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</si>
  <si>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</si>
  <si>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</si>
  <si>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</si>
  <si>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</si>
  <si>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</si>
  <si>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</si>
  <si>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</si>
  <si>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</si>
  <si>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</si>
  <si>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</si>
  <si>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</si>
  <si>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</si>
  <si>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</si>
  <si>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</si>
  <si>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</si>
  <si>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</si>
  <si>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</si>
  <si>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</si>
  <si>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</si>
  <si>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</si>
  <si>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</si>
  <si>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</si>
  <si>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</si>
  <si>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</si>
  <si>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</si>
  <si>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</si>
  <si>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</si>
  <si>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</si>
  <si>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</si>
  <si>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</si>
  <si>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</si>
  <si>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</si>
  <si>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</si>
  <si>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</si>
  <si>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</si>
  <si>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</si>
  <si>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</si>
  <si>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</si>
  <si>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</si>
  <si>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</si>
  <si>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</si>
  <si>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</si>
  <si>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</si>
  <si>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</si>
  <si>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</si>
  <si>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</si>
  <si>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</si>
  <si>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</si>
  <si>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</si>
  <si>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</si>
  <si>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</si>
  <si>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</si>
  <si>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</si>
  <si>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</si>
  <si>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</si>
  <si>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</si>
  <si>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</si>
  <si>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</si>
  <si>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</si>
  <si>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</si>
  <si>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</si>
  <si>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</si>
  <si>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</si>
  <si>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</si>
  <si>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</si>
  <si>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</si>
  <si>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</si>
  <si>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</si>
  <si>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</si>
  <si>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</si>
  <si>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</si>
  <si>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</si>
  <si>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</si>
  <si>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</si>
  <si>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</si>
  <si>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</si>
  <si>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</si>
  <si>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</si>
  <si>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</si>
  <si>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</si>
  <si>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</si>
  <si>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</si>
  <si>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</si>
  <si>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</si>
  <si>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</si>
  <si>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</si>
  <si>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</si>
  <si>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</si>
  <si>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</si>
  <si>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</si>
  <si>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</si>
  <si>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</si>
  <si>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</si>
  <si>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</si>
  <si>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</si>
  <si>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</si>
  <si>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</si>
  <si>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</si>
  <si>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</si>
  <si>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</si>
  <si>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</si>
  <si>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</si>
  <si>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</si>
  <si>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</si>
  <si>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</si>
  <si>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</si>
  <si>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</si>
  <si>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</si>
  <si>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</si>
  <si>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</si>
  <si>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</si>
  <si>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</si>
  <si>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</si>
  <si>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</si>
  <si>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</si>
  <si>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</si>
  <si>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</si>
  <si>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</si>
  <si>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</si>
  <si>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</si>
  <si>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</si>
  <si>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</si>
  <si>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</si>
  <si>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</si>
  <si>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</si>
  <si>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</si>
  <si>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</si>
  <si>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</si>
  <si>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</si>
  <si>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</si>
  <si>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</si>
  <si>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</si>
  <si>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</si>
  <si>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</si>
  <si>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</si>
  <si>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</si>
  <si>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</si>
  <si>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</si>
  <si>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</si>
  <si>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</si>
  <si>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</si>
  <si>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</si>
  <si>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</si>
  <si>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</si>
  <si>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</si>
  <si>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</si>
  <si>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</si>
  <si>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</si>
  <si>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</si>
  <si>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</si>
  <si>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</si>
  <si>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</si>
  <si>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</si>
  <si>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</si>
  <si>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</si>
  <si>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</si>
  <si>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</si>
  <si>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</si>
  <si>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</si>
  <si>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</si>
  <si>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</si>
  <si>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</si>
  <si>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</si>
  <si>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</si>
  <si>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</si>
  <si>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</si>
  <si>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</si>
  <si>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</si>
  <si>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</si>
  <si>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</si>
  <si>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</si>
  <si>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</si>
  <si>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</si>
  <si>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</si>
  <si>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</si>
  <si>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</si>
  <si>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</si>
  <si>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</si>
  <si>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</si>
  <si>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</si>
  <si>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</si>
  <si>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</si>
  <si>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</si>
  <si>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</si>
  <si>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</si>
  <si>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</si>
  <si>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</si>
  <si>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</si>
  <si>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</si>
  <si>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</si>
  <si>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</si>
  <si>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</si>
  <si>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</si>
  <si>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</si>
  <si>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</si>
  <si>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</si>
  <si>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</si>
  <si>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</si>
  <si>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</si>
  <si>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</si>
  <si>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</si>
  <si>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</si>
  <si>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</si>
  <si>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</si>
  <si>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</si>
  <si>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</si>
  <si>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</si>
  <si>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</si>
  <si>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</si>
  <si>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</si>
  <si>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</si>
  <si>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</si>
  <si>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</si>
  <si>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</si>
  <si>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</si>
  <si>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</si>
  <si>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</si>
  <si>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</si>
  <si>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</si>
  <si>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</si>
  <si>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</si>
  <si>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</si>
  <si>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</si>
  <si>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</si>
  <si>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</si>
  <si>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</si>
  <si>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</si>
  <si>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</si>
  <si>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</si>
  <si>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</si>
  <si>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</si>
  <si>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</si>
  <si>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</si>
  <si>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</si>
  <si>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</si>
  <si>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</si>
  <si>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</si>
  <si>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</si>
  <si>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</si>
  <si>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</si>
  <si>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</si>
  <si>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</si>
  <si>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</si>
  <si>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</si>
  <si>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</si>
  <si>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</si>
  <si>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</si>
  <si>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</si>
  <si>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</si>
  <si>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</si>
  <si>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</si>
  <si>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</si>
  <si>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</si>
  <si>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</si>
  <si>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</si>
  <si>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</si>
  <si>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</si>
  <si>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</si>
  <si>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</si>
  <si>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</si>
  <si>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</si>
  <si>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</si>
  <si>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</si>
  <si>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</si>
  <si>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</si>
  <si>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</si>
  <si>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</si>
  <si>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</si>
  <si>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</si>
  <si>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</si>
  <si>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</si>
  <si>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</si>
  <si>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</si>
  <si>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</si>
  <si>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</si>
  <si>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</si>
  <si>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</si>
  <si>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</si>
  <si>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</si>
  <si>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</si>
  <si>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</si>
  <si>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</si>
  <si>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</si>
  <si>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</si>
  <si>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</si>
  <si>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</si>
  <si>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</si>
  <si>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</si>
  <si>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</si>
  <si>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</si>
  <si>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</si>
  <si>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</si>
  <si>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</si>
  <si>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</si>
  <si>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</si>
  <si>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</si>
  <si>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</si>
  <si>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</si>
  <si>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</si>
  <si>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</si>
  <si>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</si>
  <si>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</si>
  <si>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</si>
  <si>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</si>
  <si>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</si>
  <si>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</si>
  <si>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</si>
  <si>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</si>
  <si>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</si>
  <si>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</si>
  <si>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</si>
  <si>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</si>
  <si>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</si>
  <si>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</si>
  <si>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</si>
  <si>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</si>
  <si>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</si>
  <si>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</si>
  <si>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</si>
  <si>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</si>
  <si>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</si>
  <si>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</si>
  <si>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</si>
  <si>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</si>
  <si>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</si>
  <si>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</si>
  <si>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</si>
  <si>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</si>
  <si>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</si>
  <si>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</si>
  <si>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</si>
  <si>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</si>
  <si>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</si>
  <si>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</si>
  <si>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</si>
  <si>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</si>
  <si>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</si>
  <si>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</si>
  <si>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</si>
  <si>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</si>
  <si>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</si>
  <si>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</si>
  <si>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</si>
  <si>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</si>
  <si>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</si>
  <si>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</si>
  <si>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</si>
  <si>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</si>
  <si>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</si>
  <si>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</si>
  <si>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</si>
  <si>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</si>
  <si>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</si>
  <si>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</si>
  <si>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</si>
  <si>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</si>
  <si>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</si>
  <si>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</si>
  <si>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</si>
  <si>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</si>
  <si>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</si>
  <si>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</si>
  <si>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</si>
  <si>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</si>
  <si>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</si>
  <si>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</si>
  <si>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</si>
  <si>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</si>
  <si>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</si>
  <si>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</si>
  <si>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</si>
  <si>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</si>
  <si>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</si>
  <si>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</si>
  <si>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</si>
  <si>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</si>
  <si>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</si>
  <si>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</si>
  <si>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</si>
  <si>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</si>
  <si>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</si>
  <si>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</si>
  <si>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</si>
  <si>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</si>
  <si>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</si>
  <si>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</si>
  <si>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</si>
  <si>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</si>
  <si>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</si>
  <si>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</si>
  <si>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</si>
  <si>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</si>
  <si>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</si>
  <si>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</si>
  <si>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</si>
  <si>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</si>
  <si>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</si>
  <si>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</si>
  <si>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</si>
  <si>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</si>
  <si>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</si>
  <si>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</si>
  <si>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</si>
  <si>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</si>
  <si>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</si>
  <si>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</si>
  <si>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</si>
  <si>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</si>
  <si>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</si>
  <si>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</si>
  <si>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</si>
  <si>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</si>
  <si>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</si>
  <si>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</si>
  <si>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</si>
  <si>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</si>
  <si>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</si>
  <si>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</si>
  <si>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</si>
  <si>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</si>
  <si>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</si>
  <si>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</si>
  <si>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</si>
  <si>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</si>
  <si>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</si>
  <si>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</si>
  <si>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</si>
  <si>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</si>
  <si>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</si>
  <si>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</si>
  <si>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</si>
  <si>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</si>
  <si>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</si>
  <si>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</si>
  <si>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</si>
  <si>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</si>
  <si>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</si>
  <si>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</si>
  <si>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</si>
  <si>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</si>
  <si>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</si>
  <si>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</si>
  <si>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</si>
  <si>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</si>
  <si>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</si>
  <si>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</si>
  <si>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</si>
  <si>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</si>
  <si>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</si>
  <si>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</si>
  <si>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</si>
  <si>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</si>
  <si>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</si>
  <si>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</si>
  <si>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</si>
  <si>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</si>
  <si>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</si>
  <si>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</si>
  <si>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</si>
  <si>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</si>
  <si>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</si>
  <si>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</si>
  <si>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</si>
  <si>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</si>
  <si>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</si>
  <si>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</si>
  <si>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</si>
  <si>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</si>
  <si>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</si>
  <si>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</si>
  <si>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</si>
  <si>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</si>
  <si>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</si>
  <si>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</si>
  <si>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</si>
  <si>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</si>
  <si>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</si>
  <si>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</si>
  <si>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</si>
  <si>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</si>
  <si>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</si>
  <si>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</si>
  <si>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</si>
  <si>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</si>
  <si>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</si>
  <si>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</si>
  <si>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</si>
  <si>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</si>
  <si>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</si>
  <si>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</si>
  <si>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</si>
  <si>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</si>
  <si>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</si>
  <si>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</si>
  <si>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</si>
  <si>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</si>
  <si>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</si>
  <si>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</si>
  <si>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</si>
  <si>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</si>
  <si>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</si>
  <si>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</si>
  <si>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</si>
  <si>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</si>
  <si>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</si>
  <si>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</si>
  <si>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</si>
  <si>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</si>
  <si>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</si>
  <si>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</si>
  <si>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</si>
  <si>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</si>
  <si>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</si>
  <si>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</si>
  <si>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</si>
  <si>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</si>
  <si>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</si>
  <si>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</si>
  <si>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</si>
  <si>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</si>
  <si>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</si>
  <si>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</si>
  <si>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</si>
  <si>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</si>
  <si>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</si>
  <si>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</si>
  <si>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</si>
  <si>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</si>
  <si>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</si>
  <si>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</si>
  <si>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</si>
  <si>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</si>
  <si>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</si>
  <si>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</si>
  <si>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</si>
  <si>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</si>
  <si>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</si>
  <si>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</si>
  <si>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</si>
  <si>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</si>
  <si>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</si>
  <si>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</si>
  <si>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</si>
  <si>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</si>
  <si>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</si>
  <si>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</si>
  <si>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</si>
  <si>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</si>
  <si>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</si>
  <si>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</si>
  <si>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</si>
  <si>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</si>
  <si>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</si>
  <si>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</si>
  <si>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</si>
  <si>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</si>
  <si>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</si>
  <si>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</si>
  <si>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</si>
  <si>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</si>
  <si>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</si>
  <si>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</si>
  <si>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</si>
  <si>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</si>
  <si>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</si>
  <si>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</si>
  <si>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</si>
  <si>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</si>
  <si>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</si>
  <si>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</si>
  <si>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</si>
  <si>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</si>
  <si>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</si>
  <si>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</si>
  <si>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</si>
  <si>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</si>
  <si>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</si>
  <si>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</si>
  <si>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</si>
  <si>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</si>
  <si>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</si>
  <si>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</si>
  <si>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</si>
  <si>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</si>
  <si>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</si>
  <si>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</si>
  <si>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</si>
  <si>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</si>
  <si>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</si>
  <si>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</si>
  <si>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</si>
  <si>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</si>
  <si>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</si>
  <si>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</si>
  <si>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</si>
  <si>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</si>
  <si>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</si>
  <si>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</si>
  <si>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</si>
  <si>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</si>
  <si>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</si>
  <si>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</si>
  <si>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</si>
  <si>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</si>
  <si>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</si>
  <si>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</si>
  <si>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</si>
  <si>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</si>
  <si>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</si>
  <si>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</si>
  <si>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</si>
  <si>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</si>
  <si>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</si>
  <si>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</si>
  <si>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</si>
  <si>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</si>
  <si>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</si>
  <si>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</si>
  <si>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</si>
  <si>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</si>
  <si>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</si>
  <si>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</si>
  <si>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</si>
  <si>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</si>
  <si>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</si>
  <si>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</si>
  <si>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</si>
  <si>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</si>
  <si>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</si>
  <si>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</si>
  <si>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</si>
  <si>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</si>
  <si>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</si>
  <si>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</si>
  <si>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</si>
  <si>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</si>
  <si>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</si>
  <si>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</si>
  <si>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</si>
  <si>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</si>
  <si>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</si>
  <si>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</si>
  <si>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</si>
  <si>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</si>
  <si>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</si>
  <si>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</si>
  <si>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</si>
  <si>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</si>
  <si>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</si>
  <si>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</si>
  <si>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</si>
  <si>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</si>
  <si>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</si>
  <si>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</si>
  <si>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</si>
  <si>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</si>
  <si>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</si>
  <si>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</si>
  <si>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</si>
  <si>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</si>
  <si>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</si>
  <si>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</si>
  <si>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</si>
  <si>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</si>
  <si>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</si>
  <si>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</si>
  <si>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</si>
  <si>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</si>
  <si>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</si>
  <si>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</si>
  <si>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</si>
  <si>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</si>
  <si>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</si>
  <si>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</si>
  <si>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</si>
  <si>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</si>
  <si>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</si>
  <si>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</si>
  <si>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</si>
  <si>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</si>
  <si>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</si>
  <si>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</si>
  <si>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</si>
  <si>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</si>
  <si>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</si>
  <si>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</si>
  <si>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</si>
  <si>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</si>
  <si>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</si>
  <si>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</si>
  <si>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</si>
  <si>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</si>
  <si>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</si>
  <si>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</si>
  <si>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</si>
  <si>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</si>
  <si>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</si>
  <si>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</si>
  <si>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</si>
  <si>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</si>
  <si>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</si>
  <si>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</si>
  <si>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</si>
  <si>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</si>
  <si>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</si>
  <si>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</si>
  <si>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</si>
  <si>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</si>
  <si>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</si>
  <si>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</si>
  <si>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</si>
  <si>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</si>
  <si>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</si>
  <si>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</si>
  <si>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</si>
  <si>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</si>
  <si>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</si>
  <si>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</si>
  <si>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</si>
  <si>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</si>
  <si>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</si>
  <si>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</si>
  <si>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</si>
  <si>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</si>
  <si>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</si>
  <si>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</si>
  <si>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</si>
  <si>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</si>
  <si>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</si>
  <si>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</si>
  <si>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</si>
  <si>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</si>
  <si>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</si>
  <si>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</si>
  <si>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</si>
  <si>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</si>
  <si>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</si>
  <si>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</si>
  <si>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</si>
  <si>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</si>
  <si>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</si>
  <si>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</si>
  <si>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</si>
  <si>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</si>
  <si>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</si>
  <si>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</si>
  <si>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</si>
  <si>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</si>
  <si>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</si>
  <si>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</si>
  <si>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</si>
  <si>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</si>
  <si>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</si>
  <si>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</si>
  <si>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</si>
  <si>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</si>
  <si>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</si>
  <si>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</si>
  <si>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</si>
  <si>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</si>
  <si>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</si>
  <si>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</si>
  <si>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</si>
  <si>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</si>
  <si>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</si>
  <si>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</si>
  <si>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</si>
  <si>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</si>
  <si>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</si>
  <si>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</si>
  <si>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</si>
  <si>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</si>
  <si>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</si>
  <si>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</si>
  <si>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</si>
  <si>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</si>
  <si>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</si>
  <si>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</si>
  <si>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</si>
  <si>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</si>
  <si>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</si>
  <si>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</si>
  <si>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</si>
  <si>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</si>
  <si>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</si>
  <si>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</si>
  <si>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</si>
  <si>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</si>
  <si>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</si>
  <si>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</si>
  <si>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</si>
  <si>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</si>
  <si>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</si>
  <si>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</si>
  <si>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</si>
  <si>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</si>
  <si>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</si>
  <si>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</si>
  <si>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</si>
  <si>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</si>
  <si>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</si>
  <si>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</si>
  <si>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</si>
  <si>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</si>
  <si>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</si>
  <si>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</si>
  <si>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</si>
  <si>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</si>
  <si>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</si>
  <si>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</si>
  <si>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</si>
  <si>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</si>
  <si>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</si>
  <si>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</si>
  <si>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</si>
  <si>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</si>
  <si>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</si>
  <si>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</si>
  <si>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</si>
  <si>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</si>
  <si>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</si>
  <si>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</si>
  <si>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</si>
  <si>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</si>
  <si>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</si>
  <si>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</si>
  <si>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</si>
  <si>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</si>
  <si>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</si>
  <si>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</si>
  <si>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</si>
  <si>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</si>
  <si>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</si>
  <si>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</si>
  <si>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</si>
  <si>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</si>
  <si>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</si>
  <si>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</si>
  <si>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</si>
  <si>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</si>
  <si>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</si>
  <si>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</si>
  <si>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</si>
  <si>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</si>
  <si>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</si>
  <si>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</si>
  <si>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</si>
  <si>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</si>
  <si>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</si>
  <si>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</si>
  <si>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</si>
  <si>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</si>
  <si>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</si>
  <si>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</si>
  <si>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</si>
  <si>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</si>
  <si>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</si>
  <si>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</si>
  <si>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</si>
  <si>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</si>
  <si>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</si>
  <si>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</si>
  <si>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</si>
  <si>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</si>
  <si>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</si>
  <si>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</si>
  <si>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</si>
  <si>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</si>
  <si>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</si>
  <si>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</si>
  <si>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</si>
  <si>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</si>
  <si>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</si>
  <si>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</si>
  <si>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</si>
  <si>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</si>
  <si>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</si>
  <si>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</si>
  <si>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</si>
  <si>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</si>
  <si>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</si>
  <si>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</si>
  <si>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</si>
  <si>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</si>
  <si>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</si>
  <si>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</si>
  <si>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</si>
  <si>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</si>
  <si>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</si>
  <si>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</si>
  <si>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</si>
  <si>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</si>
  <si>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</si>
  <si>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</si>
  <si>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</si>
  <si>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</si>
  <si>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</si>
  <si>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</si>
  <si>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</si>
  <si>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</si>
  <si>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</si>
  <si>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</si>
  <si>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</si>
  <si>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</si>
  <si>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</si>
  <si>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</si>
  <si>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</si>
  <si>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</si>
  <si>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</si>
  <si>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</si>
  <si>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</si>
  <si>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</si>
  <si>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</si>
  <si>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</si>
  <si>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</si>
  <si>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</si>
  <si>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</si>
  <si>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</si>
  <si>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</si>
  <si>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</si>
  <si>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</si>
  <si>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</si>
  <si>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</si>
  <si>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</si>
  <si>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</si>
  <si>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</si>
  <si>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</si>
  <si>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</si>
  <si>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</si>
  <si>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</si>
  <si>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</si>
  <si>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</si>
  <si>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</si>
  <si>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</si>
  <si>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</si>
  <si>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</si>
  <si>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</si>
  <si>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</si>
  <si>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</si>
  <si>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</si>
  <si>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</si>
  <si>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</si>
  <si>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</si>
  <si>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</si>
  <si>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</si>
  <si>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</si>
  <si>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</si>
  <si>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</si>
  <si>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</si>
  <si>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</si>
  <si>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</si>
  <si>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</si>
  <si>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</si>
  <si>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</si>
  <si>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</si>
  <si>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</si>
  <si>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</si>
  <si>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</si>
  <si>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</si>
  <si>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</si>
  <si>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</si>
  <si>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</si>
  <si>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</si>
  <si>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</si>
  <si>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</si>
  <si>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</si>
  <si>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</si>
  <si>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</si>
  <si>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</si>
  <si>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</si>
  <si>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</si>
  <si>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</si>
  <si>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</si>
  <si>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</si>
  <si>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</si>
  <si>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</si>
  <si>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</si>
  <si>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</si>
  <si>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</si>
  <si>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</si>
  <si>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</si>
  <si>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</si>
  <si>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</si>
  <si>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</si>
  <si>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</si>
  <si>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</si>
  <si>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</si>
  <si>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</si>
  <si>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</si>
  <si>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</si>
  <si>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</si>
  <si>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</si>
  <si>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</si>
  <si>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</si>
  <si>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</si>
  <si>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</si>
  <si>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</si>
  <si>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</si>
  <si>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</si>
  <si>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</si>
  <si>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</si>
  <si>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</si>
  <si>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</si>
  <si>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</si>
  <si>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</si>
  <si>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</si>
  <si>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</si>
  <si>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</si>
  <si>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</si>
  <si>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</si>
  <si>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</si>
  <si>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</si>
  <si>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</si>
  <si>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</si>
  <si>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</si>
  <si>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</si>
  <si>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</si>
  <si>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</si>
  <si>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</si>
  <si>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</si>
  <si>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</si>
  <si>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</si>
  <si>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</si>
  <si>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</si>
  <si>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</si>
  <si>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</si>
  <si>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</si>
  <si>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</si>
  <si>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</si>
  <si>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</si>
  <si>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</si>
  <si>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</si>
  <si>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</si>
  <si>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</si>
  <si>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</si>
  <si>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</si>
  <si>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</si>
  <si>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</si>
  <si>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</si>
  <si>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</si>
  <si>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</si>
  <si>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</si>
  <si>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</si>
  <si>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</si>
  <si>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</si>
  <si>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</si>
  <si>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</si>
  <si>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</si>
  <si>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</si>
  <si>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</si>
  <si>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</si>
  <si>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</si>
  <si>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</si>
  <si>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</si>
  <si>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</si>
  <si>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</si>
  <si>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</si>
  <si>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</si>
  <si>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</si>
  <si>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</si>
  <si>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</si>
  <si>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</si>
  <si>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</si>
  <si>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</si>
  <si>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</si>
  <si>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</si>
  <si>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</si>
  <si>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</si>
  <si>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</si>
  <si>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</si>
  <si>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</si>
  <si>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</si>
  <si>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</si>
  <si>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</si>
  <si>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</si>
  <si>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</si>
  <si>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</si>
  <si>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</si>
  <si>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</si>
  <si>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</si>
  <si>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</si>
  <si>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</si>
  <si>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</si>
  <si>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</si>
  <si>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</si>
  <si>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</si>
  <si>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</si>
  <si>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</si>
  <si>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</si>
  <si>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</si>
  <si>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</si>
  <si>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</si>
  <si>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</si>
  <si>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</si>
  <si>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</si>
  <si>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</si>
  <si>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</si>
  <si>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</si>
  <si>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</si>
  <si>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</si>
  <si>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</si>
  <si>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</si>
  <si>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</si>
  <si>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</si>
  <si>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</si>
  <si>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</si>
  <si>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</si>
  <si>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</si>
  <si>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</si>
  <si>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</si>
  <si>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</si>
  <si>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</si>
  <si>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</si>
  <si>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</si>
  <si>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</si>
  <si>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</si>
  <si>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</si>
  <si>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</si>
  <si>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</si>
  <si>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</si>
  <si>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</si>
  <si>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</si>
  <si>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</si>
  <si>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</si>
  <si>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</si>
  <si>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</si>
  <si>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</si>
  <si>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</si>
  <si>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</si>
  <si>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</si>
  <si>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</si>
  <si>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</si>
  <si>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</si>
  <si>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</si>
  <si>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</si>
  <si>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</si>
  <si>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</si>
  <si>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</si>
  <si>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</si>
  <si>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</si>
  <si>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</si>
  <si>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</si>
  <si>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</si>
  <si>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</si>
  <si>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</si>
  <si>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</si>
  <si>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</si>
  <si>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</si>
  <si>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</si>
  <si>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</si>
  <si>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</si>
  <si>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</si>
  <si>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</si>
  <si>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</si>
  <si>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</si>
  <si>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</si>
  <si>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</si>
  <si>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</si>
  <si>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</si>
  <si>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</si>
  <si>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</si>
  <si>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</si>
  <si>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</si>
  <si>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</si>
  <si>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</si>
  <si>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</si>
  <si>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</si>
  <si>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</si>
  <si>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</si>
  <si>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</si>
  <si>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</si>
  <si>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</si>
  <si>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</si>
  <si>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</si>
  <si>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</si>
  <si>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</si>
  <si>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</si>
  <si>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</si>
  <si>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</si>
  <si>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</si>
  <si>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</si>
  <si>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</si>
  <si>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</si>
  <si>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</si>
  <si>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</si>
  <si>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</si>
  <si>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</si>
  <si>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</si>
  <si>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</si>
  <si>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</si>
  <si>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</si>
  <si>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</si>
  <si>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</si>
  <si>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</si>
  <si>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</si>
  <si>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</si>
  <si>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</si>
  <si>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</si>
  <si>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</si>
  <si>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</si>
  <si>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</si>
  <si>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</si>
  <si>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</si>
  <si>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</si>
  <si>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</si>
  <si>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</si>
  <si>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</si>
  <si>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</si>
  <si>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</si>
  <si>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</si>
  <si>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</si>
  <si>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</si>
  <si>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</si>
  <si>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</si>
  <si>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</si>
  <si>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</si>
  <si>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</si>
  <si>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</si>
  <si>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</si>
  <si>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</si>
  <si>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</si>
  <si>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</si>
  <si>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</si>
  <si>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</si>
  <si>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</si>
  <si>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</si>
  <si>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</si>
  <si>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</si>
  <si>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</si>
  <si>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</si>
  <si>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</si>
  <si>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</si>
  <si>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</si>
  <si>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</si>
  <si>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</si>
  <si>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</si>
  <si>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</si>
  <si>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</si>
  <si>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</si>
  <si>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</si>
  <si>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</si>
  <si>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</si>
  <si>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</si>
  <si>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</si>
  <si>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</si>
  <si>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</si>
  <si>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</si>
  <si>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</si>
  <si>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</si>
  <si>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</si>
  <si>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</si>
  <si>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</si>
  <si>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</si>
  <si>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</si>
  <si>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</si>
  <si>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</si>
  <si>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</si>
  <si>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</si>
  <si>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</si>
  <si>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</si>
  <si>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</si>
  <si>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</si>
  <si>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</si>
  <si>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</si>
  <si>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</si>
  <si>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</si>
  <si>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</si>
  <si>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</si>
  <si>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</si>
  <si>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</si>
  <si>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</si>
  <si>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</si>
  <si>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</si>
  <si>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</si>
  <si>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</si>
  <si>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</si>
  <si>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</si>
  <si>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</si>
  <si>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</si>
  <si>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</si>
  <si>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</si>
  <si>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</si>
  <si>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</si>
  <si>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</si>
  <si>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</si>
  <si>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</si>
  <si>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</si>
  <si>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</si>
  <si>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</si>
  <si>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</si>
  <si>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</si>
  <si>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</si>
  <si>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</si>
  <si>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</si>
  <si>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</si>
  <si>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</si>
  <si>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</si>
  <si>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</si>
  <si>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</si>
  <si>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</si>
  <si>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</si>
  <si>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</si>
  <si>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</si>
  <si>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</si>
  <si>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</si>
  <si>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</si>
  <si>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</si>
  <si>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</si>
  <si>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</si>
  <si>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</si>
  <si>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</si>
  <si>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</si>
  <si>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</si>
  <si>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</si>
  <si>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</si>
  <si>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</si>
  <si>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</si>
  <si>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</si>
  <si>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</si>
  <si>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</si>
  <si>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</si>
  <si>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</si>
  <si>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</si>
  <si>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</si>
  <si>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</si>
  <si>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</si>
  <si>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</si>
  <si>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</si>
  <si>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</si>
  <si>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</si>
  <si>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</si>
  <si>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</si>
  <si>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</si>
  <si>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</si>
  <si>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</si>
  <si>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</si>
  <si>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</si>
  <si>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</si>
  <si>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</si>
  <si>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</si>
  <si>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</si>
  <si>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</si>
  <si>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</si>
  <si>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</si>
  <si>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</si>
  <si>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</si>
  <si>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</si>
  <si>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</si>
  <si>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</si>
  <si>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</si>
  <si>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</si>
  <si>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</si>
  <si>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</si>
  <si>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</si>
  <si>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</si>
  <si>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</si>
  <si>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</si>
  <si>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</si>
  <si>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</si>
  <si>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</si>
  <si>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</si>
  <si>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</si>
  <si>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</si>
  <si>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</si>
  <si>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</si>
  <si>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</si>
  <si>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</si>
  <si>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</si>
  <si>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</si>
  <si>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</si>
  <si>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</si>
  <si>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</si>
  <si>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</si>
  <si>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</si>
  <si>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</si>
  <si>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</si>
  <si>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</si>
  <si>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</si>
  <si>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</si>
  <si>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</si>
  <si>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</si>
  <si>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</si>
  <si>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</si>
  <si>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</si>
  <si>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</si>
  <si>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</si>
  <si>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</si>
  <si>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</si>
  <si>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</si>
  <si>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</si>
  <si>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</si>
  <si>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</si>
  <si>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</si>
  <si>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</si>
  <si>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</si>
  <si>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</si>
  <si>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</si>
  <si>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</si>
  <si>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</si>
  <si>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</si>
  <si>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</si>
  <si>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</si>
  <si>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</si>
  <si>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</si>
  <si>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</si>
  <si>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</si>
  <si>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</si>
  <si>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</si>
  <si>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</si>
  <si>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</si>
  <si>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</si>
  <si>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</si>
  <si>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</si>
  <si>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</si>
  <si>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</si>
  <si>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</si>
  <si>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</si>
  <si>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</si>
  <si>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</si>
  <si>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</si>
  <si>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</si>
  <si>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</si>
  <si>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</si>
  <si>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</si>
  <si>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</si>
  <si>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</si>
  <si>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</si>
  <si>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</si>
  <si>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</si>
  <si>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</si>
  <si>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</si>
  <si>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</si>
  <si>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</si>
  <si>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</si>
  <si>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</si>
  <si>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</si>
  <si>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</si>
  <si>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</si>
  <si>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</si>
  <si>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</si>
  <si>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</si>
  <si>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</si>
  <si>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</si>
  <si>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</si>
  <si>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</si>
  <si>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</si>
  <si>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</si>
  <si>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</si>
  <si>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</si>
  <si>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</si>
  <si>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</si>
  <si>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</si>
  <si>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</si>
  <si>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</si>
  <si>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</si>
  <si>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</si>
  <si>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</si>
  <si>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</si>
  <si>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</si>
  <si>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</si>
  <si>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</si>
  <si>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</si>
  <si>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</si>
  <si>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</si>
  <si>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</si>
  <si>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</si>
  <si>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</si>
  <si>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</si>
  <si>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</si>
  <si>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</si>
  <si>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</si>
  <si>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</si>
  <si>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</si>
  <si>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</si>
  <si>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</si>
  <si>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</si>
  <si>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</si>
  <si>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</si>
  <si>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</si>
  <si>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</si>
  <si>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</si>
  <si>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</si>
  <si>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</si>
  <si>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</si>
  <si>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</si>
  <si>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</si>
  <si>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</si>
  <si>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</si>
  <si>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</si>
  <si>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</si>
  <si>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</si>
  <si>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</si>
  <si>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</si>
  <si>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</si>
  <si>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</si>
  <si>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</si>
  <si>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</si>
  <si>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</si>
  <si>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</si>
  <si>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</si>
  <si>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</si>
  <si>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</si>
  <si>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</si>
  <si>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</si>
  <si>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</si>
  <si>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</si>
  <si>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</si>
  <si>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</si>
  <si>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</si>
  <si>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</si>
  <si>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</si>
  <si>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</si>
  <si>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</si>
  <si>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</si>
  <si>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</si>
  <si>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</si>
  <si>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</si>
  <si>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</si>
  <si>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</si>
  <si>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</si>
  <si>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</si>
  <si>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</si>
  <si>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</si>
  <si>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</si>
  <si>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</si>
  <si>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</si>
  <si>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</si>
  <si>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</si>
  <si>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</si>
  <si>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</si>
  <si>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</si>
  <si>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</si>
  <si>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</si>
  <si>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</si>
  <si>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</si>
  <si>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</si>
  <si>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</si>
  <si>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</si>
  <si>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</si>
  <si>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</si>
  <si>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</si>
  <si>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</si>
  <si>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</si>
  <si>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</si>
  <si>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</si>
  <si>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</si>
  <si>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</si>
  <si>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</si>
  <si>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</si>
  <si>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</si>
  <si>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</si>
  <si>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</si>
  <si>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</si>
  <si>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</si>
  <si>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</si>
  <si>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</si>
  <si>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</si>
  <si>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</si>
  <si>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</si>
  <si>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</si>
  <si>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</si>
  <si>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</si>
  <si>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</si>
  <si>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</si>
  <si>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</si>
  <si>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</si>
  <si>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</si>
  <si>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</si>
  <si>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</si>
  <si>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</si>
  <si>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</si>
  <si>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</si>
  <si>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</si>
  <si>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</si>
  <si>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</si>
  <si>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</si>
  <si>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</si>
  <si>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</si>
  <si>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</si>
  <si>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</si>
  <si>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</si>
  <si>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</si>
  <si>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</si>
  <si>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</si>
  <si>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</si>
  <si>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</si>
  <si>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</si>
  <si>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</si>
  <si>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</si>
  <si>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</si>
  <si>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</si>
  <si>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</si>
  <si>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</si>
  <si>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</si>
  <si>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</si>
  <si>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</si>
  <si>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</si>
  <si>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</si>
  <si>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</si>
  <si>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</si>
  <si>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</si>
  <si>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</si>
  <si>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</si>
  <si>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</si>
  <si>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</si>
  <si>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</si>
  <si>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</si>
  <si>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</si>
  <si>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</si>
  <si>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</si>
  <si>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</si>
  <si>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</si>
  <si>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</si>
  <si>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</si>
  <si>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</si>
  <si>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</si>
  <si>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</si>
  <si>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</si>
  <si>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</si>
  <si>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</si>
  <si>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</si>
  <si>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</si>
  <si>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</si>
  <si>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</si>
  <si>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</si>
  <si>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</si>
  <si>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</si>
  <si>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</si>
  <si>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</si>
  <si>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</si>
  <si>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</si>
  <si>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</si>
  <si>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</si>
  <si>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</si>
  <si>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</si>
  <si>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</si>
  <si>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</si>
  <si>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</si>
  <si>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</si>
  <si>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</si>
  <si>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</si>
  <si>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</si>
  <si>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</si>
  <si>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</si>
  <si>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</si>
  <si>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</si>
  <si>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</si>
  <si>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</si>
  <si>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</si>
  <si>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</si>
  <si>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</si>
  <si>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</si>
  <si>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</si>
  <si>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</si>
  <si>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</si>
  <si>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</si>
  <si>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</si>
  <si>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</si>
  <si>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</si>
  <si>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</si>
  <si>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</si>
  <si>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</si>
  <si>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</si>
  <si>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</si>
  <si>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</si>
  <si>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</si>
  <si>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</si>
  <si>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</si>
  <si>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</si>
  <si>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</si>
  <si>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</si>
  <si>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</si>
  <si>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</si>
  <si>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</si>
  <si>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</si>
  <si>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</si>
  <si>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</si>
  <si>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</si>
  <si>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</si>
  <si>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</si>
  <si>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</si>
  <si>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</si>
  <si>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</si>
  <si>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</si>
  <si>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</si>
  <si>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</si>
  <si>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</si>
  <si>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</si>
  <si>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</si>
  <si>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</si>
  <si>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</si>
  <si>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</si>
  <si>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</si>
  <si>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</si>
  <si>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</si>
  <si>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</si>
  <si>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</si>
  <si>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</si>
  <si>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</si>
  <si>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</si>
  <si>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</si>
  <si>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</si>
  <si>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</si>
  <si>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</si>
  <si>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</si>
  <si>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</si>
  <si>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</si>
  <si>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</si>
  <si>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</si>
  <si>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</si>
  <si>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</si>
  <si>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</si>
  <si>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</si>
  <si>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</si>
  <si>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</si>
  <si>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</si>
  <si>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</si>
  <si>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</si>
  <si>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</si>
  <si>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</si>
  <si>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</si>
  <si>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</si>
  <si>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</si>
  <si>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</si>
  <si>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</si>
  <si>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</si>
  <si>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</si>
  <si>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</si>
  <si>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</si>
  <si>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</si>
  <si>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</si>
  <si>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</si>
  <si>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</si>
  <si>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</si>
  <si>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</si>
  <si>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</si>
  <si>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</si>
  <si>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</si>
  <si>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</si>
  <si>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</si>
  <si>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</si>
  <si>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</si>
  <si>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</si>
  <si>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</si>
  <si>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</si>
  <si>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</si>
  <si>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</si>
  <si>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</si>
  <si>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</si>
  <si>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</si>
  <si>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</si>
  <si>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</si>
  <si>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</si>
  <si>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</si>
  <si>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</si>
  <si>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</si>
  <si>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</si>
  <si>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</si>
  <si>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</si>
  <si>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</si>
  <si>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</si>
  <si>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</si>
  <si>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</si>
  <si>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</si>
  <si>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</si>
  <si>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</si>
  <si>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</si>
  <si>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</si>
  <si>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</si>
  <si>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</si>
  <si>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</si>
  <si>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</si>
  <si>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</si>
  <si>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</si>
  <si>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</si>
  <si>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</si>
  <si>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</si>
  <si>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</si>
  <si>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</si>
  <si>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</si>
  <si>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</si>
  <si>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</si>
  <si>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</si>
  <si>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</si>
  <si>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</si>
  <si>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</si>
  <si>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</si>
  <si>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</si>
  <si>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</si>
  <si>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</si>
  <si>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</si>
  <si>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</si>
  <si>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</si>
  <si>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</si>
  <si>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</si>
  <si>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</si>
  <si>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</si>
  <si>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</si>
  <si>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</si>
  <si>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</si>
  <si>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</si>
  <si>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</si>
  <si>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</si>
  <si>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</si>
  <si>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</si>
  <si>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</si>
  <si>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</si>
  <si>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</si>
  <si>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</si>
  <si>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</si>
  <si>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</si>
  <si>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</si>
  <si>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</si>
  <si>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</si>
  <si>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</si>
  <si>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</si>
  <si>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</si>
  <si>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</si>
  <si>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</si>
  <si>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</si>
  <si>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</si>
  <si>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</si>
  <si>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</si>
  <si>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</si>
  <si>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</si>
  <si>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</si>
  <si>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</si>
  <si>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</si>
  <si>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</si>
  <si>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</si>
  <si>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</si>
  <si>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</si>
  <si>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</si>
  <si>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</si>
  <si>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</si>
  <si>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</si>
  <si>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</si>
  <si>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</si>
  <si>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</si>
  <si>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</si>
  <si>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</si>
  <si>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</si>
  <si>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</si>
  <si>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</si>
  <si>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</si>
  <si>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</si>
  <si>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</si>
  <si>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</si>
  <si>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</si>
  <si>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</si>
  <si>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</si>
  <si>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</si>
  <si>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</si>
  <si>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</si>
  <si>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</si>
  <si>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</si>
  <si>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</si>
  <si>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</si>
  <si>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</si>
  <si>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</si>
  <si>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</si>
  <si>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</si>
  <si>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</si>
  <si>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</si>
  <si>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</si>
  <si>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</si>
  <si>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</si>
  <si>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</si>
  <si>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</si>
  <si>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</si>
  <si>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</si>
  <si>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</si>
  <si>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</si>
  <si>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</si>
  <si>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</si>
  <si>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</si>
  <si>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</si>
  <si>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</si>
  <si>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</si>
  <si>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</si>
  <si>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</si>
  <si>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</si>
  <si>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</si>
  <si>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</si>
  <si>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</si>
  <si>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</si>
  <si>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</si>
  <si>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</si>
  <si>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</si>
  <si>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</si>
  <si>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</si>
  <si>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</si>
  <si>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</si>
  <si>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</si>
  <si>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</si>
  <si>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</si>
  <si>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</si>
  <si>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</si>
  <si>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</si>
  <si>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</si>
  <si>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</si>
  <si>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</si>
  <si>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</si>
  <si>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</si>
  <si>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</si>
  <si>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</si>
  <si>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</si>
  <si>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</si>
  <si>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</si>
  <si>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</si>
  <si>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</si>
  <si>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</si>
  <si>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</si>
  <si>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</si>
  <si>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</si>
  <si>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</si>
  <si>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</si>
  <si>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</si>
  <si>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</si>
  <si>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</si>
  <si>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</si>
  <si>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</si>
  <si>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</si>
  <si>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</si>
  <si>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</si>
  <si>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</si>
  <si>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</si>
  <si>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</si>
  <si>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</si>
  <si>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</si>
  <si>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</si>
  <si>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</si>
  <si>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</si>
  <si>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</si>
  <si>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</si>
  <si>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</si>
  <si>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</si>
  <si>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</si>
  <si>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</si>
  <si>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</si>
  <si>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</si>
  <si>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</si>
  <si>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</si>
  <si>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</si>
  <si>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</si>
  <si>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</si>
  <si>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</si>
  <si>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</si>
  <si>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</si>
  <si>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</si>
  <si>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</si>
  <si>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</si>
  <si>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</si>
  <si>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</si>
  <si>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</si>
  <si>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</si>
  <si>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</si>
  <si>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</si>
  <si>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</si>
  <si>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</si>
  <si>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</si>
  <si>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</si>
  <si>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</si>
  <si>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</si>
  <si>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</si>
  <si>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</si>
  <si>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</si>
  <si>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</si>
  <si>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</si>
  <si>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</si>
  <si>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</si>
  <si>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</si>
  <si>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</si>
  <si>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</si>
  <si>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</si>
  <si>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</si>
  <si>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</si>
  <si>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</si>
  <si>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</si>
  <si>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</si>
  <si>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</si>
  <si>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</si>
  <si>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</si>
  <si>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</si>
  <si>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</si>
  <si>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</si>
  <si>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</si>
  <si>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</si>
  <si>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</si>
  <si>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</si>
  <si>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</si>
  <si>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</si>
  <si>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</si>
  <si>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</si>
  <si>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</si>
  <si>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</si>
  <si>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</si>
  <si>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</si>
  <si>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</si>
  <si>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</si>
  <si>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</si>
  <si>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</si>
  <si>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</si>
  <si>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</si>
  <si>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</si>
  <si>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</si>
  <si>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</si>
  <si>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</si>
  <si>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</si>
  <si>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</si>
  <si>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</si>
  <si>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</si>
  <si>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</si>
  <si>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</si>
  <si>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</si>
  <si>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</si>
  <si>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</si>
  <si>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</si>
  <si>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</si>
  <si>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</si>
  <si>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</si>
  <si>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</si>
  <si>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</si>
  <si>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</si>
  <si>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</si>
  <si>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</si>
  <si>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</si>
  <si>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</si>
  <si>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</si>
  <si>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</si>
  <si>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</si>
  <si>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</si>
  <si>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</si>
  <si>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</si>
  <si>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</si>
  <si>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</si>
  <si>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</si>
  <si>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</si>
  <si>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</si>
  <si>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</si>
  <si>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</si>
  <si>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</si>
  <si>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</si>
  <si>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</si>
  <si>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</si>
  <si>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</si>
  <si>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</si>
  <si>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</si>
  <si>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</si>
  <si>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</si>
  <si>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</si>
  <si>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</si>
  <si>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</si>
  <si>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</si>
  <si>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</si>
  <si>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</si>
  <si>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</si>
  <si>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</si>
  <si>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</si>
  <si>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</si>
  <si>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</si>
  <si>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</si>
  <si>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</si>
  <si>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</si>
  <si>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</si>
  <si>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</si>
  <si>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</si>
  <si>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</si>
  <si>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</si>
  <si>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</si>
  <si>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</si>
  <si>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</si>
  <si>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</si>
  <si>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</si>
  <si>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</si>
  <si>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</si>
  <si>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</si>
  <si>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</si>
  <si>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</si>
  <si>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</si>
  <si>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</si>
  <si>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</si>
  <si>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</si>
  <si>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</si>
  <si>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</si>
  <si>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</si>
  <si>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</si>
  <si>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</si>
  <si>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</si>
  <si>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</si>
  <si>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</si>
  <si>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</si>
  <si>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</si>
  <si>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</si>
  <si>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</si>
  <si>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</si>
  <si>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</si>
  <si>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</si>
  <si>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</si>
  <si>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</si>
  <si>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</si>
  <si>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</si>
  <si>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</si>
  <si>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</si>
  <si>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</si>
  <si>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</si>
  <si>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</si>
  <si>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</si>
  <si>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</si>
  <si>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</si>
  <si>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</si>
  <si>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</si>
  <si>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</si>
  <si>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</si>
  <si>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</si>
  <si>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</si>
  <si>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</si>
  <si>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</si>
  <si>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</si>
  <si>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</si>
  <si>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</si>
  <si>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</si>
  <si>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</si>
  <si>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</si>
  <si>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</si>
  <si>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</si>
  <si>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</si>
  <si>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</si>
  <si>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</si>
  <si>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</si>
  <si>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</si>
  <si>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</si>
  <si>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</si>
  <si>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</si>
  <si>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</si>
  <si>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</si>
  <si>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</si>
  <si>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</si>
  <si>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</si>
  <si>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</si>
  <si>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</si>
  <si>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</si>
  <si>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</si>
  <si>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</si>
  <si>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</si>
  <si>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</si>
  <si>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</si>
  <si>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</si>
  <si>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</si>
  <si>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</si>
  <si>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</si>
  <si>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</si>
  <si>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</si>
  <si>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</si>
  <si>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</si>
  <si>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</si>
  <si>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</si>
  <si>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</si>
  <si>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</si>
  <si>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</si>
  <si>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</si>
  <si>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</si>
  <si>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</si>
  <si>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</si>
  <si>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</si>
  <si>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</si>
  <si>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</si>
  <si>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</si>
  <si>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</si>
  <si>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</si>
  <si>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</si>
  <si>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</si>
  <si>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</si>
  <si>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</si>
  <si>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</si>
  <si>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</si>
  <si>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</si>
  <si>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</si>
  <si>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</si>
  <si>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</si>
  <si>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</si>
  <si>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</si>
  <si>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</si>
  <si>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</si>
  <si>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</si>
  <si>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</si>
  <si>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</si>
  <si>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</si>
  <si>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</si>
  <si>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</si>
  <si>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</si>
  <si>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</si>
  <si>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</si>
  <si>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</si>
  <si>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</si>
  <si>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</si>
  <si>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</si>
  <si>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</si>
  <si>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</si>
  <si>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</si>
  <si>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</si>
  <si>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</si>
  <si>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</si>
  <si>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</si>
  <si>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</si>
  <si>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</si>
  <si>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</si>
  <si>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</si>
  <si>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</si>
  <si>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</si>
  <si>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</si>
  <si>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</si>
  <si>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</si>
  <si>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</si>
  <si>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</si>
  <si>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</si>
  <si>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</si>
  <si>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</si>
  <si>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</si>
  <si>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</si>
  <si>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</si>
  <si>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</si>
  <si>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</si>
  <si>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</si>
  <si>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</si>
  <si>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</si>
  <si>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</si>
  <si>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</si>
  <si>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</si>
  <si>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</si>
  <si>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</si>
  <si>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</si>
  <si>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</si>
  <si>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</si>
  <si>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</si>
  <si>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</si>
  <si>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</si>
  <si>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</si>
  <si>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</si>
  <si>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</si>
  <si>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</si>
  <si>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</si>
  <si>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</si>
  <si>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</si>
  <si>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</si>
  <si>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</si>
  <si>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</si>
  <si>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</si>
  <si>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</si>
  <si>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</si>
  <si>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</si>
  <si>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</si>
  <si>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</si>
  <si>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</si>
  <si>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</si>
  <si>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</si>
  <si>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</si>
  <si>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</si>
  <si>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</si>
  <si>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</si>
  <si>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</si>
  <si>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</si>
  <si>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</si>
  <si>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</si>
  <si>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</si>
  <si>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</si>
  <si>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</si>
  <si>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</si>
  <si>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</si>
  <si>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</si>
  <si>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</si>
  <si>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</si>
  <si>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</si>
  <si>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</si>
  <si>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</si>
  <si>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</si>
  <si>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</si>
  <si>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</si>
  <si>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</si>
  <si>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</si>
  <si>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</si>
  <si>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</si>
  <si>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</si>
  <si>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</si>
  <si>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</si>
  <si>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</si>
  <si>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</si>
  <si>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</si>
  <si>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</si>
  <si>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</si>
  <si>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</si>
  <si>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</si>
  <si>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</si>
  <si>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</si>
  <si>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</si>
  <si>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</si>
  <si>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</si>
  <si>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</si>
  <si>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</si>
  <si>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</si>
  <si>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</si>
  <si>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</si>
  <si>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</si>
  <si>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</si>
  <si>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</si>
  <si>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</si>
  <si>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</si>
  <si>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</si>
  <si>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</si>
  <si>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</si>
  <si>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</si>
  <si>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</si>
  <si>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</si>
  <si>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</si>
  <si>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</si>
  <si>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</si>
  <si>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</si>
  <si>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</si>
  <si>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</si>
  <si>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</si>
  <si>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</si>
  <si>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</si>
  <si>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</si>
  <si>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</si>
  <si>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</si>
  <si>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</si>
  <si>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</si>
  <si>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</si>
  <si>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</si>
  <si>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</si>
  <si>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</si>
  <si>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</si>
  <si>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</si>
  <si>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</si>
  <si>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</si>
  <si>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</si>
  <si>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</si>
  <si>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</si>
  <si>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</si>
  <si>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</si>
  <si>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</si>
  <si>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</si>
  <si>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</si>
  <si>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</si>
  <si>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</si>
  <si>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</si>
  <si>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</si>
  <si>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</si>
  <si>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</si>
  <si>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</si>
  <si>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</si>
  <si>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</si>
  <si>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</si>
  <si>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</si>
  <si>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</si>
  <si>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</si>
  <si>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</si>
  <si>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</si>
  <si>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</si>
  <si>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</si>
  <si>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</si>
  <si>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</si>
  <si>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</si>
  <si>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</si>
  <si>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</si>
  <si>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</si>
  <si>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</si>
  <si>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</si>
  <si>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</si>
  <si>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</si>
  <si>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</si>
  <si>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</si>
  <si>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</si>
  <si>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</si>
  <si>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</si>
  <si>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</si>
  <si>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</si>
  <si>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</si>
  <si>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</si>
  <si>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</si>
  <si>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</si>
  <si>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</si>
  <si>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</si>
  <si>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</si>
  <si>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</si>
  <si>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</si>
  <si>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</si>
  <si>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</si>
  <si>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</si>
  <si>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</si>
  <si>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</si>
  <si>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</si>
  <si>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</si>
  <si>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</si>
  <si>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</si>
  <si>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</si>
  <si>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</si>
  <si>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</si>
  <si>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</si>
  <si>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</si>
  <si>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</si>
  <si>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</si>
  <si>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</si>
  <si>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</si>
  <si>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</si>
  <si>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</si>
  <si>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</si>
  <si>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</si>
  <si>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</si>
  <si>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</si>
  <si>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</si>
  <si>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</si>
  <si>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</si>
  <si>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</si>
  <si>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</si>
  <si>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</si>
  <si>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</si>
  <si>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</si>
  <si>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</si>
  <si>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</si>
  <si>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</si>
  <si>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</si>
  <si>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</si>
  <si>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</si>
  <si>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</si>
  <si>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</si>
  <si>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</si>
  <si>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</si>
  <si>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</si>
  <si>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</si>
  <si>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</si>
  <si>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</si>
  <si>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</si>
  <si>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</si>
  <si>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</si>
  <si>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</si>
  <si>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</si>
  <si>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</si>
  <si>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</si>
  <si>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</si>
  <si>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</si>
  <si>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</si>
  <si>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</si>
  <si>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</si>
  <si>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</si>
  <si>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</si>
  <si>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</si>
  <si>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</si>
  <si>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</si>
  <si>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</si>
  <si>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</si>
  <si>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</si>
  <si>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</si>
  <si>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</si>
  <si>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</si>
  <si>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</si>
  <si>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</si>
  <si>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</si>
  <si>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</si>
  <si>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</si>
  <si>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</si>
  <si>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</si>
  <si>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</si>
  <si>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</si>
  <si>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</si>
  <si>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</si>
  <si>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</si>
  <si>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</si>
  <si>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</si>
  <si>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</si>
  <si>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</si>
  <si>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</si>
  <si>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</si>
  <si>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</si>
  <si>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</si>
  <si>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</si>
  <si>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</si>
  <si>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</si>
  <si>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</si>
  <si>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</si>
  <si>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</si>
  <si>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</si>
  <si>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</si>
  <si>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</si>
  <si>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</si>
  <si>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</si>
  <si>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</si>
  <si>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</si>
  <si>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</si>
  <si>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</si>
  <si>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</si>
  <si>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</si>
  <si>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</si>
  <si>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</si>
  <si>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</si>
  <si>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</si>
  <si>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</si>
  <si>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</si>
  <si>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</si>
  <si>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</si>
  <si>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</si>
  <si>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</si>
  <si>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</si>
  <si>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</si>
  <si>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</si>
  <si>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</si>
  <si>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</si>
  <si>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</si>
  <si>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</si>
  <si>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</si>
  <si>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</si>
  <si>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</si>
  <si>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</si>
  <si>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</si>
  <si>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</si>
  <si>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</si>
  <si>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</si>
  <si>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</si>
  <si>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</si>
  <si>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</si>
  <si>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</si>
  <si>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</si>
  <si>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</si>
  <si>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</si>
  <si>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</si>
  <si>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</si>
  <si>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</si>
  <si>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</si>
  <si>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</si>
  <si>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</si>
  <si>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</si>
  <si>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</si>
  <si>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</si>
  <si>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</si>
  <si>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</si>
  <si>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</si>
  <si>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</si>
  <si>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</si>
  <si>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</si>
  <si>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</si>
  <si>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</si>
  <si>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</si>
  <si>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</si>
  <si>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</si>
  <si>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</si>
  <si>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</si>
  <si>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</si>
  <si>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</si>
  <si>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</si>
  <si>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</si>
  <si>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</si>
  <si>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</si>
  <si>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</si>
  <si>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</si>
  <si>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</si>
  <si>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</si>
  <si>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</si>
  <si>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</si>
  <si>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</si>
  <si>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</si>
  <si>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</si>
  <si>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</si>
  <si>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</si>
  <si>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</si>
  <si>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</si>
  <si>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</si>
  <si>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</si>
  <si>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</si>
  <si>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</si>
  <si>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</si>
  <si>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</si>
  <si>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</si>
  <si>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</si>
  <si>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</si>
  <si>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</si>
  <si>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</si>
  <si>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</si>
  <si>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</si>
  <si>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</si>
  <si>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</si>
  <si>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</si>
  <si>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</si>
  <si>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</si>
  <si>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</si>
  <si>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</si>
  <si>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</si>
  <si>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</si>
  <si>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</si>
  <si>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</si>
  <si>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</si>
  <si>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</si>
  <si>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</si>
  <si>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</si>
  <si>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</si>
  <si>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</si>
  <si>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</si>
  <si>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</si>
  <si>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</si>
  <si>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</si>
  <si>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</si>
  <si>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</si>
  <si>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</si>
  <si>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</si>
  <si>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</si>
  <si>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</si>
  <si>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</si>
  <si>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</si>
  <si>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</si>
  <si>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</si>
  <si>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</si>
  <si>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</si>
  <si>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</si>
  <si>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</si>
  <si>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</si>
  <si>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</si>
  <si>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</si>
  <si>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</si>
  <si>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</si>
  <si>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</si>
  <si>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</si>
  <si>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</si>
  <si>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</si>
  <si>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</si>
  <si>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</si>
  <si>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</si>
  <si>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</si>
  <si>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</si>
  <si>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</si>
  <si>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</si>
  <si>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</si>
  <si>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</si>
  <si>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</si>
  <si>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</si>
  <si>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</si>
  <si>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</si>
  <si>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</si>
  <si>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</si>
  <si>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</si>
  <si>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</si>
  <si>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</si>
  <si>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</si>
  <si>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</si>
  <si>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</si>
  <si>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</si>
  <si>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</si>
  <si>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</si>
  <si>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</si>
  <si>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</si>
  <si>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</si>
  <si>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</si>
  <si>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</si>
  <si>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</si>
  <si>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</si>
  <si>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</si>
  <si>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</si>
  <si>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</si>
  <si>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</si>
  <si>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</si>
  <si>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</si>
  <si>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</si>
  <si>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</si>
  <si>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</si>
  <si>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</si>
  <si>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</si>
  <si>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</si>
  <si>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</si>
  <si>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</si>
  <si>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</si>
  <si>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</si>
  <si>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</si>
  <si>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</si>
  <si>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</si>
  <si>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</si>
  <si>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</si>
  <si>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</si>
  <si>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</si>
  <si>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</si>
  <si>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</si>
  <si>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</si>
  <si>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</si>
  <si>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</si>
  <si>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</si>
  <si>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</si>
  <si>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</si>
  <si>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</si>
  <si>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</si>
  <si>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</si>
  <si>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</si>
  <si>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</si>
  <si>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</si>
  <si>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</si>
  <si>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</si>
  <si>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</si>
  <si>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</si>
  <si>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</si>
  <si>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</si>
  <si>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</si>
  <si>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</si>
  <si>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</si>
  <si>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</si>
  <si>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</si>
  <si>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</si>
  <si>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</si>
  <si>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</si>
  <si>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</si>
  <si>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</si>
  <si>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</si>
  <si>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</si>
  <si>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</si>
  <si>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</si>
  <si>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</si>
  <si>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</si>
  <si>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</si>
  <si>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</si>
  <si>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</si>
  <si>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</si>
  <si>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</si>
  <si>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</si>
  <si>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</si>
  <si>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</si>
  <si>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</si>
  <si>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</si>
  <si>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</si>
  <si>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</si>
  <si>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</si>
  <si>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</si>
  <si>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</si>
  <si>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</si>
  <si>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</si>
  <si>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</si>
  <si>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</si>
  <si>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</si>
  <si>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</si>
  <si>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</si>
  <si>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</si>
  <si>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</si>
  <si>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</si>
  <si>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</si>
  <si>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</si>
  <si>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</si>
  <si>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</si>
  <si>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</si>
  <si>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</si>
  <si>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</si>
  <si>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</si>
  <si>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</si>
  <si>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</si>
  <si>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</si>
  <si>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</si>
  <si>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</si>
  <si>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</si>
  <si>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</si>
  <si>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</si>
  <si>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</si>
  <si>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</si>
  <si>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</si>
  <si>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</si>
  <si>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</si>
  <si>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</si>
  <si>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</si>
  <si>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</si>
  <si>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</si>
  <si>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</si>
  <si>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</si>
  <si>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</si>
  <si>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</si>
  <si>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</si>
  <si>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</si>
  <si>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</si>
  <si>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</si>
  <si>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</si>
  <si>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</si>
  <si>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</si>
  <si>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</si>
  <si>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</si>
  <si>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</si>
  <si>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</si>
  <si>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</si>
  <si>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</si>
  <si>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</si>
  <si>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</si>
  <si>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</si>
  <si>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</si>
  <si>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</si>
  <si>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</si>
  <si>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</si>
  <si>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</si>
  <si>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</si>
  <si>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</si>
  <si>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</si>
  <si>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</si>
  <si>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</si>
  <si>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</si>
  <si>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</si>
  <si>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</si>
  <si>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</si>
  <si>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</si>
  <si>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</si>
  <si>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</si>
  <si>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</si>
  <si>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</si>
  <si>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</si>
  <si>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</si>
  <si>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</si>
  <si>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</si>
  <si>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</si>
  <si>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</si>
  <si>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</si>
  <si>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</si>
  <si>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</si>
  <si>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</si>
  <si>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</si>
  <si>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</si>
  <si>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</si>
  <si>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</si>
  <si>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</si>
  <si>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</si>
  <si>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</si>
  <si>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</si>
  <si>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</si>
  <si>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</si>
  <si>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</si>
  <si>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</si>
  <si>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</si>
  <si>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</si>
  <si>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</si>
  <si>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</si>
  <si>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</si>
  <si>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</si>
  <si>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</si>
  <si>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</si>
  <si>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</si>
  <si>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</si>
  <si>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</si>
  <si>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</si>
  <si>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</si>
  <si>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</si>
  <si>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</si>
  <si>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</si>
  <si>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</si>
  <si>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</si>
  <si>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</si>
  <si>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</si>
  <si>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</si>
  <si>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</si>
  <si>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</si>
  <si>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</si>
  <si>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</si>
  <si>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</si>
  <si>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</si>
  <si>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</si>
  <si>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</si>
  <si>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</si>
  <si>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</si>
  <si>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</si>
  <si>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</si>
  <si>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</si>
  <si>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</si>
  <si>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</si>
  <si>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</si>
  <si>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</si>
  <si>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</si>
  <si>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</si>
  <si>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</si>
  <si>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</si>
  <si>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</si>
  <si>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</si>
  <si>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</si>
  <si>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</si>
  <si>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</si>
  <si>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</si>
  <si>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</si>
  <si>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</si>
  <si>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</si>
  <si>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</si>
  <si>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</si>
  <si>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</si>
  <si>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</si>
  <si>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</si>
  <si>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</si>
  <si>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</si>
  <si>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</si>
  <si>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</si>
  <si>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</si>
  <si>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</si>
  <si>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</si>
  <si>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</si>
  <si>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</si>
  <si>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</si>
  <si>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</si>
  <si>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</si>
  <si>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</si>
  <si>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</si>
  <si>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</si>
  <si>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</si>
  <si>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</si>
  <si>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</si>
  <si>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</si>
  <si>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</si>
  <si>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</si>
  <si>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</si>
  <si>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</si>
  <si>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</si>
  <si>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</si>
  <si>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</si>
  <si>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</si>
  <si>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</si>
  <si>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</si>
  <si>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</si>
  <si>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</si>
  <si>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</si>
  <si>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</si>
  <si>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</si>
  <si>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</si>
  <si>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</si>
  <si>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</si>
  <si>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</si>
  <si>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</si>
  <si>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</si>
  <si>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</si>
  <si>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</si>
  <si>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</si>
  <si>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</si>
  <si>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</si>
  <si>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</si>
  <si>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</si>
  <si>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</si>
  <si>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</si>
  <si>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</si>
  <si>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</si>
  <si>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</si>
  <si>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</si>
  <si>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</si>
  <si>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</si>
  <si>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</si>
  <si>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</si>
  <si>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</si>
  <si>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</si>
  <si>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</si>
  <si>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</si>
  <si>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</si>
  <si>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</si>
  <si>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</si>
  <si>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</si>
  <si>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</si>
  <si>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</si>
  <si>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</si>
  <si>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</si>
  <si>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</si>
  <si>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</si>
  <si>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</si>
  <si>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</si>
  <si>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</si>
  <si>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</si>
  <si>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</si>
  <si>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</si>
  <si>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</si>
  <si>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</si>
  <si>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</si>
  <si>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</si>
  <si>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</si>
  <si>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</si>
  <si>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</si>
  <si>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</si>
  <si>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</si>
  <si>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</si>
  <si>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</si>
  <si>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</si>
  <si>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</si>
  <si>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</si>
  <si>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</si>
  <si>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</si>
  <si>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</si>
  <si>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</si>
  <si>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</si>
  <si>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</si>
  <si>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</si>
  <si>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</si>
  <si>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</si>
  <si>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</si>
  <si>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</si>
  <si>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</si>
  <si>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</si>
  <si>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</si>
  <si>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</si>
  <si>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</si>
  <si>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</si>
  <si>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</si>
  <si>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</si>
  <si>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</si>
  <si>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</si>
  <si>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</si>
  <si>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</si>
  <si>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</si>
  <si>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</si>
  <si>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</si>
  <si>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</si>
  <si>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</si>
  <si>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</si>
  <si>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</si>
  <si>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</si>
  <si>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</si>
  <si>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</si>
  <si>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</si>
  <si>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</si>
  <si>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</si>
  <si>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</si>
  <si>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</si>
  <si>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</si>
  <si>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</si>
  <si>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</si>
  <si>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</si>
  <si>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</si>
  <si>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</si>
  <si>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</si>
  <si>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</si>
  <si>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</si>
  <si>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</si>
  <si>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</si>
  <si>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</si>
  <si>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</si>
  <si>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</si>
  <si>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</si>
  <si>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</si>
  <si>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</si>
  <si>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</si>
  <si>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</si>
  <si>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</si>
  <si>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</si>
  <si>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</si>
  <si>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</si>
  <si>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</si>
  <si>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</si>
  <si>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</si>
  <si>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</si>
  <si>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</si>
  <si>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</si>
  <si>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</si>
  <si>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</si>
  <si>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</si>
  <si>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</si>
  <si>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</si>
  <si>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</si>
  <si>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</si>
  <si>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</si>
  <si>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</si>
  <si>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</si>
  <si>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</si>
  <si>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</si>
  <si>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</si>
  <si>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</si>
  <si>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</si>
  <si>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</si>
  <si>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</si>
  <si>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</si>
  <si>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</si>
  <si>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</si>
  <si>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</si>
  <si>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</si>
  <si>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</si>
  <si>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</si>
  <si>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</si>
  <si>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</si>
  <si>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</si>
  <si>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</si>
  <si>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</si>
  <si>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</si>
  <si>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</si>
  <si>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</si>
  <si>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</si>
  <si>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</si>
  <si>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</si>
  <si>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</si>
  <si>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</si>
  <si>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</si>
  <si>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</si>
  <si>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</si>
  <si>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</si>
  <si>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</si>
  <si>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</si>
  <si>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</si>
  <si>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</si>
  <si>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</si>
  <si>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</si>
  <si>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</si>
  <si>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</si>
  <si>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</si>
  <si>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</si>
  <si>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</si>
  <si>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</si>
  <si>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</si>
  <si>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</si>
  <si>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</si>
  <si>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</si>
  <si>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</si>
  <si>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</si>
  <si>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</si>
  <si>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</si>
  <si>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</si>
  <si>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</si>
  <si>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</si>
  <si>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</si>
  <si>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</si>
  <si>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</si>
  <si>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</si>
  <si>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</si>
  <si>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</si>
  <si>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</si>
  <si>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</si>
  <si>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</si>
  <si>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</si>
  <si>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</si>
  <si>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</si>
  <si>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</si>
  <si>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</si>
  <si>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</si>
  <si>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</si>
  <si>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</si>
  <si>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</si>
  <si>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</si>
  <si>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</si>
  <si>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</si>
  <si>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</si>
  <si>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</si>
  <si>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</si>
  <si>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</si>
  <si>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</si>
  <si>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</si>
  <si>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</si>
  <si>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</si>
  <si>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</si>
  <si>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</si>
  <si>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</si>
  <si>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</si>
  <si>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</si>
  <si>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</si>
  <si>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</si>
  <si>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</si>
  <si>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</si>
  <si>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</si>
  <si>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</si>
  <si>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</si>
  <si>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</si>
  <si>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</si>
  <si>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</si>
  <si>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</si>
  <si>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</si>
  <si>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</si>
  <si>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</si>
  <si>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</si>
  <si>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</si>
  <si>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</si>
  <si>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</si>
  <si>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</si>
  <si>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</si>
  <si>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</si>
  <si>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</si>
  <si>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</si>
  <si>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</si>
  <si>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</si>
  <si>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</si>
  <si>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</si>
  <si>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</si>
  <si>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</si>
  <si>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</si>
  <si>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</si>
  <si>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</si>
  <si>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</si>
  <si>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</si>
  <si>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</si>
  <si>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</si>
  <si>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</si>
  <si>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</si>
  <si>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</si>
  <si>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</si>
  <si>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</si>
  <si>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</si>
  <si>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</si>
  <si>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</si>
  <si>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</si>
  <si>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</si>
  <si>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</si>
  <si>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</si>
  <si>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</si>
  <si>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</si>
  <si>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</si>
  <si>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</si>
  <si>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</si>
  <si>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</si>
  <si>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</si>
  <si>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</si>
  <si>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</si>
  <si>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</si>
  <si>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</si>
  <si>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</si>
  <si>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</si>
  <si>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</si>
  <si>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</si>
  <si>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</si>
  <si>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</si>
  <si>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</si>
  <si>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</si>
  <si>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</si>
  <si>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</si>
  <si>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</si>
  <si>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</si>
  <si>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</si>
  <si>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</si>
  <si>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</si>
  <si>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</si>
  <si>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</si>
  <si>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</si>
  <si>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</si>
  <si>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</si>
  <si>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</si>
  <si>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</si>
  <si>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</si>
  <si>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</si>
  <si>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</si>
  <si>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</si>
  <si>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</si>
  <si>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</si>
  <si>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</si>
  <si>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</si>
  <si>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</si>
  <si>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</si>
  <si>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</si>
  <si>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</si>
  <si>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</si>
  <si>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</si>
  <si>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</si>
  <si>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</si>
  <si>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</si>
  <si>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</si>
  <si>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</si>
  <si>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</si>
  <si>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</si>
  <si>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</si>
  <si>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</si>
  <si>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</si>
  <si>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</si>
  <si>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</si>
  <si>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</si>
  <si>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</si>
  <si>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</si>
  <si>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</si>
  <si>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</si>
  <si>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</si>
  <si>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</si>
  <si>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</si>
  <si>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</si>
  <si>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</si>
  <si>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</si>
  <si>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</si>
  <si>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</si>
  <si>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</si>
  <si>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</si>
  <si>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</si>
  <si>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</si>
  <si>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</si>
  <si>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</si>
  <si>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</si>
  <si>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</si>
  <si>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</si>
  <si>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</si>
  <si>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</si>
  <si>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</si>
  <si>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</si>
  <si>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</si>
  <si>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</si>
  <si>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</si>
  <si>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</si>
  <si>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</si>
  <si>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</si>
  <si>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</si>
  <si>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</si>
  <si>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</si>
  <si>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</si>
  <si>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</si>
  <si>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</si>
  <si>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</si>
  <si>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</si>
  <si>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</si>
  <si>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</si>
  <si>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</si>
  <si>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</si>
  <si>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</si>
  <si>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</si>
  <si>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</si>
  <si>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</si>
  <si>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</si>
  <si>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</si>
  <si>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</si>
  <si>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</si>
  <si>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</si>
  <si>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</si>
  <si>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</si>
  <si>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</si>
  <si>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</si>
  <si>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</si>
  <si>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</si>
  <si>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</si>
  <si>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</si>
  <si>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</si>
  <si>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</si>
  <si>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</si>
  <si>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</si>
  <si>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</si>
  <si>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</si>
  <si>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</si>
  <si>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</si>
  <si>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</si>
  <si>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</si>
  <si>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</si>
  <si>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</si>
  <si>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</si>
  <si>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</si>
  <si>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</si>
  <si>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</si>
  <si>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</si>
  <si>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</si>
  <si>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</si>
  <si>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</si>
  <si>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</si>
  <si>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</si>
  <si>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</si>
  <si>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</si>
  <si>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</si>
  <si>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</si>
  <si>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</si>
  <si>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</si>
  <si>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</si>
  <si>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</si>
  <si>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</si>
  <si>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</si>
  <si>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</si>
  <si>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</si>
  <si>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</si>
  <si>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</si>
  <si>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</si>
  <si>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</si>
  <si>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</si>
  <si>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</si>
  <si>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</si>
  <si>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</si>
  <si>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</si>
  <si>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</si>
  <si>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</si>
  <si>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</si>
  <si>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</si>
  <si>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</si>
  <si>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</si>
  <si>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</si>
  <si>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</si>
  <si>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</si>
  <si>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</si>
  <si>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</si>
  <si>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</si>
  <si>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</si>
  <si>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</si>
  <si>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</si>
  <si>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</si>
  <si>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</si>
  <si>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</si>
  <si>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</si>
  <si>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</si>
  <si>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</si>
  <si>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</si>
  <si>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</si>
  <si>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</si>
  <si>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</si>
  <si>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</si>
  <si>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</si>
  <si>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</si>
  <si>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</si>
  <si>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</si>
  <si>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</si>
  <si>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</si>
  <si>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</si>
  <si>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</si>
  <si>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</si>
  <si>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</si>
  <si>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</si>
  <si>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</si>
  <si>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</si>
  <si>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</si>
  <si>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</si>
  <si>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</si>
  <si>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</si>
  <si>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</si>
  <si>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</si>
  <si>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</si>
  <si>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</si>
  <si>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</si>
  <si>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</si>
  <si>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</si>
  <si>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</si>
  <si>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</si>
  <si>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</si>
  <si>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</si>
  <si>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</si>
  <si>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</si>
  <si>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</si>
  <si>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</si>
  <si>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</si>
  <si>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</si>
  <si>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</si>
  <si>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</si>
  <si>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</si>
  <si>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</si>
  <si>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</si>
  <si>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</si>
  <si>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</si>
  <si>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</si>
  <si>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</si>
  <si>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</si>
  <si>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</si>
  <si>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</si>
  <si>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</si>
  <si>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</si>
  <si>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</si>
  <si>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</si>
  <si>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</si>
  <si>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</si>
  <si>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</si>
  <si>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</si>
  <si>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</si>
  <si>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</si>
  <si>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</si>
  <si>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</si>
  <si>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</si>
  <si>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</si>
  <si>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</si>
  <si>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</si>
  <si>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</si>
  <si>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</si>
  <si>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</si>
  <si>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</si>
  <si>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</si>
  <si>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</si>
  <si>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</si>
  <si>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</si>
  <si>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</si>
  <si>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</si>
  <si>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</si>
  <si>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</si>
  <si>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</si>
  <si>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</si>
  <si>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</si>
  <si>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</si>
  <si>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</si>
  <si>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</si>
  <si>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</si>
  <si>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</si>
  <si>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</si>
  <si>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</si>
  <si>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</si>
  <si>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</si>
  <si>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</si>
  <si>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</si>
  <si>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</si>
  <si>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</si>
  <si>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</si>
  <si>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</si>
  <si>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</si>
  <si>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</si>
  <si>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</si>
  <si>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</si>
  <si>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</si>
  <si>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</si>
  <si>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</si>
  <si>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</si>
  <si>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</si>
  <si>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</si>
  <si>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</si>
  <si>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</si>
  <si>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</si>
  <si>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</si>
  <si>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</si>
  <si>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</si>
  <si>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</si>
  <si>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</si>
  <si>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</si>
  <si>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</si>
  <si>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</si>
  <si>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</si>
  <si>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</si>
  <si>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</si>
  <si>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</si>
  <si>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</si>
  <si>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</si>
  <si>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</si>
  <si>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</si>
  <si>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</si>
  <si>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</si>
  <si>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</si>
  <si>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</si>
  <si>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</si>
  <si>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</si>
  <si>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</si>
  <si>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</si>
  <si>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</si>
  <si>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</si>
  <si>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</si>
  <si>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</si>
  <si>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</si>
  <si>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</si>
  <si>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</si>
  <si>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</si>
  <si>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</si>
  <si>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</si>
  <si>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</si>
  <si>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</si>
  <si>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</si>
  <si>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</si>
  <si>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</si>
  <si>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</si>
  <si>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</si>
  <si>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</si>
  <si>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</si>
  <si>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</si>
  <si>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</si>
  <si>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</si>
  <si>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</si>
  <si>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</si>
  <si>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</si>
  <si>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</si>
  <si>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</si>
  <si>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</si>
  <si>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</si>
  <si>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</si>
  <si>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</si>
  <si>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</si>
  <si>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</si>
  <si>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</si>
  <si>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</si>
  <si>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</si>
  <si>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</si>
  <si>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</si>
  <si>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</si>
  <si>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</si>
  <si>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</si>
  <si>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</si>
  <si>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</si>
  <si>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</si>
  <si>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</si>
  <si>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</si>
  <si>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</si>
  <si>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</si>
  <si>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</si>
  <si>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</si>
  <si>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</si>
  <si>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</si>
  <si>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</si>
  <si>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</si>
  <si>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</si>
  <si>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</si>
  <si>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</si>
  <si>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</si>
  <si>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</si>
  <si>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</si>
  <si>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</si>
  <si>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</si>
  <si>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</si>
  <si>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</si>
  <si>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</si>
  <si>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</si>
  <si>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</si>
  <si>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</si>
  <si>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</si>
  <si>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</si>
  <si>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</si>
  <si>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</si>
  <si>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</si>
  <si>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</si>
  <si>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</si>
  <si>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</si>
  <si>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</si>
  <si>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</si>
  <si>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</si>
  <si>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</si>
  <si>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</si>
  <si>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</si>
  <si>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</si>
  <si>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</si>
  <si>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</si>
  <si>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</si>
  <si>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</si>
  <si>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</si>
  <si>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</si>
  <si>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</si>
  <si>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</si>
  <si>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</si>
  <si>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</si>
  <si>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</si>
  <si>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</si>
  <si>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</si>
  <si>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</si>
  <si>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</si>
  <si>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</si>
  <si>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</si>
  <si>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</si>
  <si>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</si>
  <si>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</si>
  <si>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</si>
  <si>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</si>
  <si>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</si>
  <si>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</si>
  <si>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</si>
  <si>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</si>
  <si>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</si>
  <si>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</si>
  <si>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</si>
  <si>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</si>
  <si>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</si>
  <si>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</si>
  <si>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</si>
  <si>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</si>
  <si>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</si>
  <si>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</si>
  <si>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</si>
  <si>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</si>
  <si>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</si>
  <si>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</si>
  <si>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</si>
  <si>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</si>
  <si>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</si>
  <si>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</si>
  <si>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</si>
  <si>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</si>
  <si>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</si>
  <si>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</si>
  <si>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</si>
  <si>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</si>
  <si>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</si>
  <si>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</si>
  <si>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</si>
  <si>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</si>
  <si>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</si>
  <si>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</si>
  <si>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</si>
  <si>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</si>
  <si>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</si>
  <si>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</si>
  <si>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</si>
  <si>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</si>
  <si>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</si>
  <si>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</si>
  <si>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</si>
  <si>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</si>
  <si>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</si>
  <si>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</si>
  <si>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</si>
  <si>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</si>
  <si>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</si>
  <si>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</si>
  <si>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</si>
  <si>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</si>
  <si>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</si>
  <si>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</si>
  <si>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</si>
  <si>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</si>
  <si>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</si>
  <si>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</si>
  <si>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</si>
  <si>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</si>
  <si>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</si>
  <si>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</si>
  <si>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</si>
  <si>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</si>
  <si>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</si>
  <si>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</si>
  <si>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</si>
  <si>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</si>
  <si>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</si>
  <si>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</si>
  <si>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</si>
  <si>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</si>
  <si>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</si>
  <si>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</si>
  <si>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</si>
  <si>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</si>
  <si>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</si>
  <si>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</si>
  <si>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</si>
  <si>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</si>
  <si>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</si>
  <si>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</si>
  <si>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</si>
  <si>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</si>
  <si>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</si>
  <si>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</si>
  <si>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</si>
  <si>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</si>
  <si>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</si>
  <si>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</si>
  <si>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</si>
  <si>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</si>
  <si>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</si>
  <si>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</si>
  <si>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</si>
  <si>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</si>
  <si>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</si>
  <si>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</si>
  <si>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</si>
  <si>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</si>
  <si>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</si>
  <si>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</si>
  <si>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</si>
  <si>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</si>
  <si>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</si>
  <si>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</si>
  <si>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</si>
  <si>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</si>
  <si>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</si>
  <si>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</si>
  <si>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</si>
  <si>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</si>
  <si>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</si>
  <si>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</si>
  <si>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</si>
  <si>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</si>
  <si>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</si>
  <si>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</si>
  <si>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</si>
  <si>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</si>
  <si>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</si>
  <si>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</si>
  <si>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</si>
  <si>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</si>
  <si>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</si>
  <si>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</si>
  <si>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</si>
  <si>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</si>
  <si>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</si>
  <si>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</si>
  <si>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</si>
  <si>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</si>
  <si>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</si>
  <si>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</si>
  <si>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</si>
  <si>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</si>
  <si>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</si>
  <si>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</si>
  <si>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</si>
  <si>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</si>
  <si>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</si>
  <si>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</si>
  <si>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</si>
  <si>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</si>
  <si>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</si>
  <si>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</si>
  <si>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</si>
  <si>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</si>
  <si>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</si>
  <si>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</si>
  <si>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</si>
  <si>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</si>
  <si>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</si>
  <si>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</si>
  <si>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</si>
  <si>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</si>
  <si>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</si>
  <si>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</si>
  <si>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</si>
  <si>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</si>
  <si>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</si>
  <si>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</si>
  <si>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</si>
  <si>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</si>
  <si>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</si>
  <si>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</si>
  <si>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</si>
  <si>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</si>
  <si>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</si>
  <si>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</si>
  <si>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</si>
  <si>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</si>
  <si>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</si>
  <si>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</si>
  <si>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</si>
  <si>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</si>
  <si>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</si>
  <si>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</si>
  <si>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</si>
  <si>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</si>
  <si>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</si>
  <si>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</si>
  <si>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</si>
  <si>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</si>
  <si>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</si>
  <si>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</si>
  <si>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</si>
  <si>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</si>
  <si>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</si>
  <si>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</si>
  <si>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</si>
  <si>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</si>
  <si>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</si>
  <si>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</si>
  <si>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</si>
  <si>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</si>
  <si>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</si>
  <si>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</si>
  <si>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</si>
  <si>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</si>
  <si>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</si>
  <si>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</si>
  <si>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</si>
  <si>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</si>
  <si>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</si>
  <si>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</si>
  <si>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</si>
  <si>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</si>
  <si>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</si>
  <si>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</si>
  <si>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</si>
  <si>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</si>
  <si>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</si>
  <si>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</si>
  <si>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</si>
  <si>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</si>
  <si>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</si>
  <si>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</si>
  <si>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</si>
  <si>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</si>
  <si>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</si>
  <si>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</si>
  <si>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</si>
  <si>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</si>
  <si>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</si>
  <si>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</si>
  <si>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</si>
  <si>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</si>
  <si>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</si>
  <si>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</si>
  <si>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</si>
  <si>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</si>
  <si>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</si>
  <si>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</si>
  <si>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</si>
  <si>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</si>
  <si>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</si>
  <si>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</si>
  <si>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</si>
  <si>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</si>
  <si>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</si>
  <si>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</si>
  <si>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</si>
  <si>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</si>
  <si>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</si>
  <si>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</si>
  <si>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</si>
  <si>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</si>
  <si>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</si>
  <si>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</si>
  <si>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</si>
  <si>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</si>
  <si>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</si>
  <si>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</si>
  <si>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</si>
  <si>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</si>
  <si>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</si>
  <si>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</si>
  <si>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</si>
  <si>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</si>
  <si>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</si>
  <si>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</si>
  <si>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</si>
  <si>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</si>
  <si>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</si>
  <si>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</si>
  <si>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</si>
  <si>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</si>
  <si>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</si>
  <si>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</si>
  <si>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</si>
  <si>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</si>
  <si>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</si>
  <si>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</si>
  <si>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</si>
  <si>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</si>
  <si>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</si>
  <si>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</si>
  <si>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</si>
  <si>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</si>
  <si>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</si>
  <si>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</si>
  <si>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</si>
  <si>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</si>
  <si>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</si>
  <si>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</si>
  <si>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</si>
  <si>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</si>
  <si>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</si>
  <si>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</si>
  <si>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</si>
  <si>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</si>
  <si>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</si>
  <si>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</si>
  <si>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</si>
  <si>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</si>
  <si>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</si>
  <si>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</si>
  <si>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</si>
  <si>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</si>
  <si>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</si>
  <si>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</si>
  <si>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</si>
  <si>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</si>
  <si>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</si>
  <si>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</si>
  <si>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</si>
  <si>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</si>
  <si>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</si>
  <si>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</si>
  <si>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</si>
  <si>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</si>
  <si>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</si>
  <si>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</si>
  <si>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</si>
  <si>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</si>
  <si>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</si>
  <si>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</si>
  <si>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</si>
  <si>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</si>
  <si>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</si>
  <si>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</si>
  <si>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</si>
  <si>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</si>
  <si>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</si>
  <si>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</si>
  <si>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</si>
  <si>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</si>
  <si>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</si>
  <si>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</si>
  <si>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</si>
  <si>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</si>
  <si>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</si>
  <si>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</si>
  <si>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</si>
  <si>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</si>
  <si>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</si>
  <si>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</si>
  <si>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</si>
  <si>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</si>
  <si>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</si>
  <si>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</si>
  <si>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</si>
  <si>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</si>
  <si>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</si>
  <si>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</si>
  <si>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</si>
  <si>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</si>
  <si>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</si>
  <si>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</si>
  <si>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</si>
  <si>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</si>
  <si>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</si>
  <si>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</si>
  <si>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</si>
  <si>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</si>
  <si>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</si>
  <si>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</si>
  <si>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</si>
  <si>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</si>
  <si>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</si>
  <si>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</si>
  <si>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</si>
  <si>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</si>
  <si>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</si>
  <si>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</si>
  <si>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</si>
  <si>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</si>
  <si>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</si>
  <si>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</si>
  <si>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</si>
  <si>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</si>
  <si>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</si>
  <si>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</si>
  <si>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</si>
  <si>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</si>
  <si>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</si>
  <si>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</si>
  <si>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</si>
  <si>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</si>
  <si>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</si>
  <si>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</si>
  <si>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</si>
  <si>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</si>
  <si>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</si>
  <si>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</si>
  <si>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</si>
  <si>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</si>
  <si>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</si>
  <si>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</si>
  <si>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</si>
  <si>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</si>
  <si>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</si>
  <si>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</si>
  <si>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</si>
  <si>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</si>
  <si>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</si>
  <si>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</si>
  <si>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</si>
  <si>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</si>
  <si>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</si>
  <si>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</si>
  <si>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</si>
  <si>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</si>
  <si>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</si>
  <si>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</si>
  <si>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</si>
  <si>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</si>
  <si>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</si>
  <si>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</si>
  <si>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</si>
  <si>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</si>
  <si>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</si>
  <si>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</si>
  <si>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</si>
  <si>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</si>
  <si>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</si>
  <si>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</si>
  <si>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</si>
  <si>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</si>
  <si>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</si>
  <si>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</si>
  <si>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</si>
  <si>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</si>
  <si>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</si>
  <si>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</si>
  <si>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</si>
  <si>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</si>
  <si>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</si>
  <si>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</si>
  <si>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</si>
  <si>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</si>
  <si>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</si>
  <si>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</si>
  <si>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</si>
  <si>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</si>
  <si>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</si>
  <si>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</si>
  <si>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</si>
  <si>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</si>
  <si>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</si>
  <si>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</si>
  <si>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</si>
  <si>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</si>
  <si>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</si>
  <si>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</si>
  <si>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</si>
  <si>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</si>
  <si>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</si>
  <si>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</si>
  <si>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</si>
  <si>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</si>
  <si>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</si>
  <si>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</si>
  <si>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</si>
  <si>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</si>
  <si>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</si>
  <si>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</si>
  <si>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</si>
  <si>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</si>
  <si>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</si>
  <si>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</si>
  <si>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</si>
  <si>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</si>
  <si>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</si>
  <si>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</si>
  <si>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</si>
  <si>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</si>
  <si>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</si>
  <si>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</si>
  <si>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</si>
  <si>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</si>
  <si>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</si>
  <si>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</si>
  <si>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</si>
  <si>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</si>
  <si>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</si>
  <si>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</si>
  <si>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</si>
  <si>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</si>
  <si>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</si>
  <si>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</si>
  <si>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</si>
  <si>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</si>
  <si>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</si>
  <si>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</si>
  <si>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</si>
  <si>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</si>
  <si>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</si>
  <si>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</si>
  <si>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</si>
  <si>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</si>
  <si>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</si>
  <si>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</si>
  <si>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</si>
  <si>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</si>
  <si>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</si>
  <si>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</si>
  <si>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</si>
  <si>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</si>
  <si>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</si>
  <si>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</si>
  <si>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</si>
  <si>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</si>
  <si>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</si>
  <si>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</si>
  <si>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</si>
  <si>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</si>
  <si>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</si>
  <si>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</si>
  <si>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</si>
  <si>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</si>
  <si>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</si>
  <si>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</si>
  <si>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</si>
  <si>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</si>
  <si>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</si>
  <si>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</si>
  <si>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</si>
  <si>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</si>
  <si>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</si>
  <si>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</si>
  <si>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</si>
  <si>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</si>
  <si>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</si>
  <si>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</si>
  <si>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</si>
  <si>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</si>
  <si>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</si>
  <si>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</si>
  <si>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</si>
  <si>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</si>
  <si>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</si>
  <si>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</si>
  <si>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</si>
  <si>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</si>
  <si>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</si>
  <si>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</si>
  <si>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</si>
  <si>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</si>
  <si>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</si>
  <si>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</si>
  <si>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</si>
  <si>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</si>
  <si>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</si>
  <si>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</si>
  <si>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</si>
  <si>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</si>
  <si>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</si>
  <si>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</si>
  <si>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</si>
  <si>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</si>
  <si>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</si>
  <si>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</si>
  <si>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</si>
  <si>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</si>
  <si>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</si>
  <si>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</si>
  <si>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</si>
  <si>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</si>
  <si>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</si>
  <si>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</si>
  <si>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</si>
  <si>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</si>
  <si>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</si>
  <si>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</si>
  <si>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</si>
  <si>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</si>
  <si>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</si>
  <si>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</si>
  <si>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</si>
  <si>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</si>
  <si>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</si>
  <si>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</si>
  <si>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</si>
  <si>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</si>
  <si>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</si>
  <si>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</si>
  <si>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</si>
  <si>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</si>
  <si>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</si>
  <si>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</si>
  <si>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</si>
  <si>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</si>
  <si>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</si>
  <si>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</si>
  <si>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</si>
  <si>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</si>
  <si>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</si>
  <si>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</si>
  <si>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</si>
  <si>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</si>
  <si>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</si>
  <si>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</si>
  <si>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</si>
  <si>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</si>
  <si>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</si>
  <si>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</si>
  <si>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</si>
  <si>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</si>
  <si>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</si>
  <si>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</si>
  <si>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</si>
  <si>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</si>
  <si>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</si>
  <si>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</si>
  <si>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</si>
  <si>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</si>
  <si>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</si>
  <si>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</si>
  <si>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</si>
  <si>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</si>
  <si>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</si>
  <si>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</si>
  <si>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</si>
  <si>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</si>
  <si>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</si>
  <si>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</si>
  <si>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</si>
  <si>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</si>
  <si>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</si>
  <si>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</si>
  <si>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</si>
  <si>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</si>
  <si>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</si>
  <si>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</si>
  <si>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</si>
  <si>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</si>
  <si>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</si>
  <si>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</si>
  <si>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</si>
  <si>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</si>
  <si>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</si>
  <si>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</si>
  <si>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</si>
  <si>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</si>
  <si>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</si>
  <si>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</si>
  <si>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</si>
  <si>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</si>
  <si>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</si>
  <si>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</si>
  <si>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</si>
  <si>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</si>
  <si>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</si>
  <si>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</si>
  <si>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</si>
  <si>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</si>
  <si>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</si>
  <si>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</si>
  <si>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</si>
  <si>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</si>
  <si>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</si>
  <si>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</si>
  <si>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</si>
  <si>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</si>
  <si>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</si>
  <si>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</si>
  <si>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</si>
  <si>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</si>
  <si>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</si>
  <si>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</si>
  <si>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</si>
  <si>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</si>
  <si>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</si>
  <si>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</si>
  <si>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</si>
  <si>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</si>
  <si>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</si>
  <si>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</si>
  <si>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</si>
  <si>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</si>
  <si>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</si>
  <si>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</si>
  <si>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</si>
  <si>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</si>
  <si>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</si>
  <si>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</si>
  <si>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</si>
  <si>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</si>
  <si>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</si>
  <si>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</si>
  <si>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</si>
  <si>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</si>
  <si>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</si>
  <si>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</si>
  <si>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</si>
  <si>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</si>
  <si>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</si>
  <si>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</si>
  <si>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</si>
  <si>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</si>
  <si>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</si>
  <si>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</si>
  <si>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</si>
  <si>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</si>
  <si>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</si>
  <si>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</si>
  <si>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</si>
  <si>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</si>
  <si>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</si>
  <si>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</si>
  <si>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</si>
  <si>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</si>
  <si>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</si>
  <si>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</si>
  <si>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</si>
  <si>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</si>
  <si>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</si>
  <si>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</si>
  <si>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</si>
  <si>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</si>
  <si>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</si>
  <si>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</si>
  <si>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</si>
  <si>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</si>
  <si>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</si>
  <si>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</si>
  <si>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</si>
  <si>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</si>
  <si>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</si>
  <si>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</si>
  <si>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</si>
  <si>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</si>
  <si>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</si>
  <si>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</si>
  <si>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</si>
  <si>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</si>
  <si>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</si>
  <si>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</si>
  <si>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</si>
  <si>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</si>
  <si>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</si>
  <si>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</si>
  <si>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</si>
  <si>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</si>
  <si>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</si>
  <si>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</si>
  <si>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</si>
  <si>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</si>
  <si>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</si>
  <si>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</si>
  <si>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</si>
  <si>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</si>
  <si>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</si>
  <si>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</si>
  <si>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</si>
  <si>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</si>
  <si>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</si>
  <si>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</si>
  <si>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</si>
  <si>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</si>
  <si>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</si>
  <si>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</si>
  <si>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</si>
  <si>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</si>
  <si>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</si>
  <si>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</si>
  <si>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</si>
  <si>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</si>
  <si>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</si>
  <si>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</si>
  <si>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</si>
  <si>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</si>
  <si>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</si>
  <si>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</si>
  <si>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</si>
  <si>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</si>
  <si>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</si>
  <si>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</si>
  <si>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</si>
  <si>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</si>
  <si>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</si>
  <si>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</si>
  <si>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</si>
  <si>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</si>
  <si>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</si>
  <si>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</si>
  <si>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</si>
  <si>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</si>
  <si>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</si>
  <si>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</si>
  <si>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</si>
  <si>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</si>
  <si>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</si>
  <si>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</si>
  <si>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</si>
  <si>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</si>
  <si>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</si>
  <si>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</si>
  <si>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</si>
  <si>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</si>
  <si>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</si>
  <si>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</si>
  <si>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</si>
  <si>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</si>
  <si>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</si>
  <si>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</si>
  <si>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</si>
  <si>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</si>
  <si>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</si>
  <si>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</si>
  <si>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</si>
  <si>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</si>
  <si>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</si>
  <si>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</si>
  <si>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</si>
  <si>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</si>
  <si>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</si>
  <si>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</si>
  <si>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</si>
  <si>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</si>
  <si>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</si>
  <si>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</si>
  <si>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</si>
  <si>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</si>
  <si>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</si>
  <si>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</si>
  <si>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</si>
  <si>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</si>
  <si>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</si>
  <si>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</si>
  <si>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</si>
  <si>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</si>
  <si>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</si>
  <si>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</si>
  <si>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</si>
  <si>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</si>
  <si>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</si>
  <si>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</si>
  <si>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</si>
  <si>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</si>
  <si>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</si>
  <si>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</si>
  <si>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</si>
  <si>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</si>
  <si>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</si>
  <si>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</si>
  <si>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</si>
  <si>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</si>
  <si>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</si>
  <si>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</si>
  <si>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</si>
  <si>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</si>
  <si>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</si>
  <si>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</si>
  <si>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</si>
  <si>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</si>
  <si>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</si>
  <si>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</si>
  <si>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</si>
  <si>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</si>
  <si>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</si>
  <si>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</si>
  <si>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</si>
  <si>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</si>
  <si>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</si>
  <si>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</si>
  <si>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</si>
  <si>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</si>
  <si>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</si>
  <si>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</si>
  <si>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</si>
  <si>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</si>
  <si>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</si>
  <si>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</si>
  <si>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</si>
  <si>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</si>
  <si>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</si>
  <si>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</si>
  <si>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</si>
  <si>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</si>
  <si>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</si>
  <si>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</si>
  <si>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</si>
  <si>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</si>
  <si>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</si>
  <si>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</si>
  <si>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</si>
  <si>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</si>
  <si>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</si>
  <si>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</si>
  <si>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</si>
  <si>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</si>
  <si>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</si>
  <si>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</si>
  <si>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</si>
  <si>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</si>
  <si>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</si>
  <si>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</si>
  <si>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</si>
  <si>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</si>
  <si>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</si>
  <si>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</si>
  <si>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</si>
  <si>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</si>
  <si>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</si>
  <si>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</si>
  <si>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</si>
  <si>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</si>
  <si>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</si>
  <si>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</si>
  <si>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</si>
  <si>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</si>
  <si>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</si>
  <si>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</si>
  <si>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</si>
  <si>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</si>
  <si>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</si>
  <si>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</si>
  <si>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</si>
  <si>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</si>
  <si>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</si>
  <si>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</si>
  <si>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</si>
  <si>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</si>
  <si>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</si>
  <si>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</si>
  <si>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</si>
  <si>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</si>
  <si>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</si>
  <si>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</si>
  <si>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</si>
  <si>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</si>
  <si>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</si>
  <si>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</si>
  <si>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</si>
  <si>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</si>
  <si>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</si>
  <si>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</si>
  <si>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</si>
  <si>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</si>
  <si>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</si>
  <si>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</si>
  <si>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</si>
  <si>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</si>
  <si>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</si>
  <si>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</si>
  <si>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</si>
  <si>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</si>
  <si>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</si>
  <si>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</si>
  <si>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</si>
  <si>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</si>
  <si>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</si>
  <si>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</si>
  <si>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</si>
  <si>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</si>
  <si>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</si>
  <si>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</si>
  <si>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</si>
  <si>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</si>
  <si>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</si>
  <si>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</si>
  <si>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</si>
  <si>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</si>
  <si>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</si>
  <si>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</si>
  <si>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</si>
  <si>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</si>
  <si>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</si>
  <si>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</si>
  <si>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</si>
  <si>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</si>
  <si>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</si>
  <si>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</si>
  <si>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</si>
  <si>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</si>
  <si>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</si>
  <si>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</si>
  <si>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</si>
  <si>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</si>
  <si>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</si>
  <si>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</si>
  <si>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</si>
  <si>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</si>
  <si>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</si>
  <si>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</si>
  <si>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</si>
  <si>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</si>
  <si>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</si>
  <si>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</si>
  <si>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</si>
  <si>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</si>
  <si>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</si>
  <si>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</si>
  <si>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</si>
  <si>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</si>
  <si>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</si>
  <si>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</si>
  <si>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</si>
  <si>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</si>
  <si>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</si>
  <si>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</si>
  <si>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</si>
  <si>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</si>
  <si>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</si>
  <si>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</si>
  <si>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</si>
  <si>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</si>
  <si>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</si>
  <si>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</si>
  <si>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</si>
  <si>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</si>
  <si>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</si>
  <si>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</si>
  <si>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</si>
  <si>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</si>
  <si>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</si>
  <si>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</si>
  <si>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</si>
  <si>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</si>
  <si>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</si>
  <si>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</si>
  <si>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</si>
  <si>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</si>
  <si>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</si>
  <si>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</si>
  <si>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</si>
  <si>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</si>
  <si>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</si>
  <si>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</si>
  <si>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</si>
  <si>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</si>
  <si>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</si>
  <si>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</si>
  <si>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</si>
  <si>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</si>
  <si>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</si>
  <si>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</si>
  <si>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</si>
  <si>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</si>
  <si>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</si>
  <si>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</si>
  <si>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</si>
  <si>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</si>
  <si>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</si>
  <si>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</si>
  <si>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</si>
  <si>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</si>
  <si>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</si>
  <si>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</si>
  <si>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</si>
  <si>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</si>
  <si>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</si>
  <si>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</si>
  <si>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</si>
  <si>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</si>
  <si>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</si>
  <si>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</si>
  <si>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</si>
  <si>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</si>
  <si>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</si>
  <si>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</si>
  <si>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</si>
  <si>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</si>
  <si>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</si>
  <si>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</si>
  <si>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</si>
  <si>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</si>
  <si>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</si>
  <si>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</si>
  <si>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</si>
  <si>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</si>
  <si>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</si>
  <si>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</si>
  <si>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</si>
  <si>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</si>
  <si>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</si>
  <si>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</si>
  <si>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</si>
  <si>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</si>
  <si>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</si>
  <si>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</si>
  <si>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</si>
  <si>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</si>
  <si>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</si>
  <si>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</si>
  <si>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</si>
  <si>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</si>
  <si>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</si>
  <si>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</si>
  <si>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</si>
  <si>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</si>
  <si>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</si>
  <si>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</si>
  <si>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</si>
  <si>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</si>
  <si>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</si>
  <si>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</si>
  <si>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</si>
  <si>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</si>
  <si>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</si>
  <si>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</si>
  <si>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</si>
  <si>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</si>
  <si>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</si>
  <si>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</si>
  <si>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</si>
  <si>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</si>
  <si>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</si>
  <si>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</si>
  <si>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</si>
  <si>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</si>
  <si>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</si>
  <si>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</si>
  <si>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</si>
  <si>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</si>
  <si>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</si>
  <si>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</si>
  <si>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</si>
  <si>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</si>
  <si>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</si>
  <si>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</si>
  <si>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</si>
  <si>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</si>
  <si>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</si>
  <si>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</si>
  <si>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</si>
  <si>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</si>
  <si>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</si>
  <si>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</si>
  <si>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</si>
  <si>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</si>
  <si>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</si>
  <si>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</si>
  <si>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</si>
  <si>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</si>
  <si>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</si>
  <si>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</si>
  <si>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</si>
  <si>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</si>
  <si>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</si>
  <si>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</si>
  <si>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</si>
  <si>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</si>
  <si>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</si>
  <si>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</si>
  <si>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</si>
  <si>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</si>
  <si>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</si>
  <si>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</si>
  <si>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</si>
  <si>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</si>
  <si>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</si>
  <si>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</si>
  <si>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</si>
  <si>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</si>
  <si>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</si>
  <si>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</si>
  <si>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</si>
  <si>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</si>
  <si>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</si>
  <si>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</si>
  <si>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</si>
  <si>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</si>
  <si>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</si>
  <si>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</si>
  <si>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</si>
  <si>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</si>
  <si>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</si>
  <si>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</si>
  <si>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</si>
  <si>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</si>
  <si>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</si>
  <si>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</si>
  <si>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</si>
  <si>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</si>
  <si>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</si>
  <si>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</si>
  <si>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</si>
  <si>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</si>
  <si>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</si>
  <si>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</si>
  <si>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</si>
  <si>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</si>
  <si>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</si>
  <si>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</si>
  <si>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</si>
  <si>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</si>
  <si>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</si>
  <si>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</si>
  <si>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</si>
  <si>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</si>
  <si>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</si>
  <si>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</si>
  <si>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</si>
  <si>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</si>
  <si>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</si>
  <si>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</si>
  <si>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</si>
  <si>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</si>
  <si>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</si>
  <si>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</si>
  <si>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</si>
  <si>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</si>
  <si>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</si>
  <si>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</si>
  <si>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</si>
  <si>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</si>
  <si>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</si>
  <si>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</si>
  <si>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</si>
  <si>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</si>
  <si>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</si>
  <si>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</si>
  <si>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</si>
  <si>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</si>
  <si>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</si>
  <si>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</si>
  <si>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</si>
  <si>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</si>
  <si>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</si>
  <si>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</si>
  <si>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</si>
  <si>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</si>
  <si>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</si>
  <si>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</si>
  <si>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</si>
  <si>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</si>
  <si>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</si>
  <si>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</si>
  <si>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</si>
  <si>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</si>
  <si>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</si>
  <si>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</si>
  <si>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</si>
  <si>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</si>
  <si>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</si>
  <si>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</si>
  <si>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</si>
  <si>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</si>
  <si>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</si>
  <si>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</si>
  <si>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</si>
  <si>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</si>
  <si>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</si>
  <si>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</si>
  <si>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</si>
  <si>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</si>
  <si>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</si>
  <si>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</si>
  <si>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</si>
  <si>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</si>
  <si>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</si>
  <si>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</si>
  <si>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</si>
  <si>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</si>
  <si>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</si>
  <si>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</si>
  <si>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</si>
  <si>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</si>
  <si>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</si>
  <si>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</si>
  <si>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</si>
  <si>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</si>
  <si>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</si>
  <si>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</si>
  <si>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</si>
  <si>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</si>
  <si>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</si>
  <si>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</si>
  <si>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</si>
  <si>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</si>
  <si>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</si>
  <si>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</si>
  <si>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</si>
  <si>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</si>
  <si>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</si>
  <si>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</si>
  <si>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</si>
  <si>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</si>
  <si>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</si>
  <si>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</si>
  <si>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</si>
  <si>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</si>
  <si>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</si>
  <si>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</si>
  <si>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</si>
  <si>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</si>
  <si>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</si>
  <si>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</si>
  <si>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</si>
  <si>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</si>
  <si>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</si>
  <si>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</si>
  <si>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</si>
  <si>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</si>
  <si>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</si>
  <si>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</si>
  <si>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</si>
  <si>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</si>
  <si>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</si>
  <si>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</si>
  <si>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</si>
  <si>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</si>
  <si>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</si>
  <si>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</si>
  <si>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</si>
  <si>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</si>
  <si>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</si>
  <si>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</si>
  <si>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</si>
  <si>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</si>
  <si>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</si>
  <si>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</si>
  <si>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</si>
  <si>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</si>
  <si>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</si>
  <si>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</si>
  <si>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</si>
  <si>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</si>
  <si>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</si>
  <si>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</si>
  <si>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</si>
  <si>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</si>
  <si>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</si>
  <si>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</si>
  <si>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</si>
  <si>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</si>
  <si>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</si>
  <si>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</si>
  <si>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</si>
  <si>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</si>
  <si>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</si>
  <si>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</si>
  <si>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</si>
  <si>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</si>
  <si>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</si>
  <si>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</si>
  <si>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</si>
  <si>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</si>
  <si>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</si>
  <si>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</si>
  <si>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</si>
  <si>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</si>
  <si>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</si>
  <si>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</si>
  <si>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</si>
  <si>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</si>
  <si>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</si>
  <si>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</si>
  <si>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</si>
  <si>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</si>
  <si>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</si>
  <si>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</si>
  <si>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</si>
  <si>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</si>
  <si>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</si>
  <si>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</si>
  <si>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</si>
  <si>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</si>
  <si>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</si>
  <si>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</si>
  <si>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</si>
  <si>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</si>
  <si>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</si>
  <si>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</si>
  <si>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</si>
  <si>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</si>
  <si>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</si>
  <si>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</si>
  <si>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</si>
  <si>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</si>
  <si>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</si>
  <si>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</si>
  <si>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</si>
  <si>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</si>
  <si>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</si>
  <si>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</si>
  <si>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</si>
  <si>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</si>
  <si>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</si>
  <si>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</si>
  <si>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</si>
  <si>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</si>
  <si>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</si>
  <si>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</si>
  <si>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</si>
  <si>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</si>
  <si>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</si>
  <si>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</si>
  <si>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</si>
  <si>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</si>
  <si>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</si>
  <si>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</si>
  <si>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</si>
  <si>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</si>
  <si>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</si>
  <si>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</si>
  <si>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</si>
  <si>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</si>
  <si>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</si>
  <si>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</si>
  <si>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</si>
  <si>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</si>
  <si>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</si>
  <si>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</si>
  <si>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</si>
  <si>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</si>
  <si>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</si>
  <si>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</si>
  <si>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</si>
  <si>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</si>
  <si>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</si>
  <si>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</si>
  <si>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</si>
  <si>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</si>
  <si>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</si>
  <si>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</si>
  <si>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</si>
  <si>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</si>
  <si>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</si>
  <si>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</si>
  <si>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</si>
  <si>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</si>
  <si>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</si>
  <si>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</si>
  <si>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</si>
  <si>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</si>
  <si>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</si>
  <si>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</si>
  <si>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</si>
  <si>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</si>
  <si>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</si>
  <si>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</si>
  <si>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</si>
  <si>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</si>
  <si>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</si>
  <si>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</si>
  <si>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</si>
  <si>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</si>
  <si>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</si>
  <si>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</si>
  <si>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</si>
  <si>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</si>
  <si>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</si>
  <si>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</si>
  <si>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</si>
  <si>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</si>
  <si>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</si>
  <si>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</si>
  <si>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</si>
  <si>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</si>
  <si>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</si>
  <si>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</si>
  <si>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</si>
  <si>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</si>
  <si>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</si>
  <si>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</si>
  <si>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</si>
  <si>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</si>
  <si>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</si>
  <si>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</si>
  <si>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</si>
  <si>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</si>
  <si>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</si>
  <si>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</si>
  <si>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</si>
  <si>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</si>
  <si>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</si>
  <si>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</si>
  <si>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</si>
  <si>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</si>
  <si>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</si>
  <si>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</si>
  <si>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</si>
  <si>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</si>
  <si>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</si>
  <si>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</si>
  <si>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</si>
  <si>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</si>
  <si>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</si>
  <si>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</si>
  <si>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</si>
  <si>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</si>
  <si>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</si>
  <si>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</si>
  <si>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</si>
  <si>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</si>
  <si>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</si>
  <si>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</si>
  <si>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</si>
  <si>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</si>
  <si>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</si>
  <si>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</si>
  <si>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</si>
  <si>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</si>
  <si>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</si>
  <si>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</si>
  <si>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</si>
  <si>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</si>
  <si>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</si>
  <si>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</si>
  <si>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</si>
  <si>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</si>
  <si>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</si>
  <si>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</si>
  <si>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</si>
  <si>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</si>
  <si>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</si>
  <si>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</si>
  <si>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</si>
  <si>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</si>
  <si>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</si>
  <si>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</si>
  <si>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</si>
  <si>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</si>
  <si>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</si>
  <si>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</si>
  <si>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</si>
  <si>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</si>
  <si>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</si>
  <si>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</si>
  <si>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</si>
  <si>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</si>
  <si>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</si>
  <si>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</si>
  <si>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</si>
  <si>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</si>
  <si>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</si>
  <si>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</si>
  <si>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</si>
  <si>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</si>
  <si>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</si>
  <si>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</si>
  <si>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</si>
  <si>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</si>
  <si>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</si>
  <si>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</si>
  <si>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</si>
  <si>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</si>
  <si>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</si>
  <si>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</si>
  <si>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</si>
  <si>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</si>
  <si>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</si>
  <si>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</si>
  <si>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</si>
  <si>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</si>
  <si>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</si>
  <si>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</si>
  <si>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</si>
  <si>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</si>
  <si>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</si>
  <si>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</si>
  <si>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</si>
  <si>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</si>
  <si>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</si>
  <si>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</si>
  <si>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</si>
  <si>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</si>
  <si>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</si>
  <si>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</si>
  <si>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</si>
  <si>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</si>
  <si>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</si>
  <si>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</si>
  <si>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</si>
  <si>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</si>
  <si>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</si>
  <si>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</si>
  <si>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</si>
  <si>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</si>
  <si>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</si>
  <si>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</si>
  <si>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</si>
  <si>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</si>
  <si>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</si>
  <si>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</si>
  <si>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</si>
  <si>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</si>
  <si>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</si>
  <si>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</si>
  <si>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</si>
  <si>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</si>
  <si>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</si>
  <si>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</si>
  <si>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</si>
  <si>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</si>
  <si>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</si>
  <si>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</si>
  <si>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</si>
  <si>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</si>
  <si>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</si>
  <si>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</si>
  <si>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</si>
  <si>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</si>
  <si>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</si>
  <si>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</si>
  <si>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</si>
  <si>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</si>
  <si>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</si>
  <si>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</si>
  <si>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</si>
  <si>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</si>
  <si>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</si>
  <si>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</si>
  <si>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</si>
  <si>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</si>
  <si>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</si>
  <si>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</si>
  <si>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</si>
  <si>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</si>
  <si>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</si>
  <si>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</si>
  <si>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</si>
  <si>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</si>
  <si>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</si>
  <si>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</si>
  <si>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</si>
  <si>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</si>
  <si>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</si>
  <si>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</si>
  <si>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</si>
  <si>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</si>
  <si>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</si>
  <si>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</si>
  <si>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</si>
  <si>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</si>
  <si>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</si>
  <si>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</si>
  <si>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</si>
  <si>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</si>
  <si>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</si>
  <si>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</si>
  <si>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</si>
  <si>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</si>
  <si>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</si>
  <si>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</si>
  <si>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</si>
  <si>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</si>
  <si>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</si>
  <si>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</si>
  <si>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</si>
  <si>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</si>
  <si>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</si>
  <si>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</si>
  <si>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</si>
  <si>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</si>
  <si>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</si>
  <si>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</si>
  <si>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</si>
  <si>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</si>
  <si>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</si>
  <si>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</si>
  <si>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</si>
  <si>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</si>
  <si>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</si>
  <si>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</si>
  <si>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</si>
  <si>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</si>
  <si>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</si>
  <si>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</si>
  <si>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</si>
  <si>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</si>
  <si>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</si>
  <si>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</si>
  <si>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</si>
  <si>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</si>
  <si>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</si>
  <si>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</si>
  <si>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</si>
  <si>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</si>
  <si>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</si>
  <si>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</si>
  <si>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</si>
  <si>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</si>
  <si>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</si>
  <si>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</si>
  <si>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</si>
  <si>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</si>
  <si>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</si>
  <si>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</si>
  <si>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</si>
  <si>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</si>
  <si>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</si>
  <si>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</si>
  <si>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</si>
  <si>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</si>
  <si>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</si>
  <si>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</si>
  <si>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</si>
  <si>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</si>
  <si>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</si>
  <si>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</si>
  <si>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</si>
  <si>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</si>
  <si>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</si>
  <si>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</si>
  <si>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</si>
  <si>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</si>
  <si>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</si>
  <si>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</si>
  <si>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</si>
  <si>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</si>
  <si>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</si>
  <si>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</si>
  <si>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</si>
  <si>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</si>
  <si>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</si>
  <si>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</si>
  <si>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</si>
  <si>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</si>
  <si>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</si>
  <si>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</si>
  <si>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</si>
  <si>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</si>
  <si>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</si>
  <si>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</si>
  <si>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</si>
  <si>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</si>
  <si>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</si>
  <si>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</si>
  <si>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</si>
  <si>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</si>
  <si>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</si>
  <si>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</si>
  <si>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</si>
  <si>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</si>
  <si>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</si>
  <si>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</si>
  <si>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</si>
  <si>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</si>
  <si>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</si>
  <si>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</si>
  <si>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</si>
  <si>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</si>
  <si>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</si>
  <si>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</si>
  <si>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</si>
  <si>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</si>
  <si>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</si>
  <si>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</si>
  <si>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</si>
  <si>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</si>
  <si>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</si>
  <si>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</si>
  <si>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</si>
  <si>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</si>
  <si>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</si>
  <si>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</si>
  <si>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</si>
  <si>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</si>
  <si>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</si>
  <si>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</si>
  <si>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</si>
  <si>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</si>
  <si>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</si>
  <si>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</si>
  <si>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</si>
  <si>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</si>
  <si>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</si>
  <si>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</si>
  <si>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</si>
  <si>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</si>
  <si>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</si>
  <si>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</si>
  <si>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</si>
  <si>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</si>
  <si>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</si>
  <si>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</si>
  <si>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</si>
  <si>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</si>
  <si>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</si>
  <si>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</si>
  <si>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</si>
  <si>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</si>
  <si>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</si>
  <si>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</si>
  <si>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</si>
  <si>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</si>
  <si>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</si>
  <si>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</si>
  <si>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</si>
  <si>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</si>
  <si>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</si>
  <si>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</si>
  <si>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</si>
  <si>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</si>
  <si>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</si>
  <si>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</si>
  <si>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</si>
  <si>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</si>
  <si>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</si>
  <si>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</si>
  <si>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</si>
  <si>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</si>
  <si>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</si>
  <si>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</si>
  <si>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</si>
  <si>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</si>
  <si>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</si>
  <si>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</si>
  <si>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</si>
  <si>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</si>
  <si>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</si>
  <si>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</si>
  <si>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</si>
  <si>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</si>
  <si>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</si>
  <si>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</si>
  <si>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</si>
  <si>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</si>
  <si>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</si>
  <si>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</si>
  <si>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</si>
  <si>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</si>
  <si>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</si>
  <si>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</si>
  <si>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</si>
  <si>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</si>
  <si>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</si>
  <si>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</si>
  <si>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</si>
  <si>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</si>
  <si>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</si>
  <si>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</si>
  <si>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</si>
  <si>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</si>
  <si>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</si>
  <si>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</si>
  <si>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</si>
  <si>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</si>
  <si>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</si>
  <si>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</si>
  <si>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</si>
  <si>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</si>
  <si>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</si>
  <si>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</si>
  <si>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</si>
  <si>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</si>
  <si>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</si>
  <si>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</si>
  <si>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</si>
  <si>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</si>
  <si>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</si>
  <si>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</si>
  <si>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</si>
  <si>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</si>
  <si>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</si>
  <si>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</si>
  <si>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</si>
  <si>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</si>
  <si>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</si>
  <si>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</si>
  <si>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</si>
  <si>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</si>
  <si>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</si>
  <si>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</si>
  <si>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</si>
  <si>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</si>
  <si>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</si>
  <si>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</si>
  <si>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</si>
  <si>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</si>
  <si>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</si>
  <si>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</si>
  <si>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</si>
  <si>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</si>
  <si>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</si>
  <si>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</si>
  <si>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</si>
  <si>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</si>
  <si>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</si>
  <si>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</si>
  <si>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</si>
  <si>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</si>
  <si>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</si>
  <si>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</si>
  <si>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</si>
  <si>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</si>
  <si>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</si>
  <si>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</si>
  <si>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</si>
  <si>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</si>
  <si>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</si>
  <si>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</si>
  <si>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</si>
  <si>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</si>
  <si>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</si>
  <si>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</si>
  <si>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</si>
  <si>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</si>
  <si>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</si>
  <si>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</si>
  <si>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</si>
  <si>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</si>
  <si>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</si>
  <si>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</si>
  <si>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</si>
  <si>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</si>
  <si>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</si>
  <si>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</si>
  <si>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</si>
  <si>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</si>
  <si>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</si>
  <si>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</si>
  <si>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</si>
  <si>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</si>
  <si>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</si>
  <si>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</si>
  <si>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</si>
  <si>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</si>
  <si>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</si>
  <si>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</si>
  <si>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</si>
  <si>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</si>
  <si>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</si>
  <si>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</si>
  <si>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</si>
  <si>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</si>
  <si>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</si>
  <si>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</si>
  <si>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</si>
  <si>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</si>
  <si>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</si>
  <si>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</si>
  <si>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</si>
  <si>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</si>
  <si>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</si>
  <si>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</si>
  <si>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</si>
  <si>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</si>
  <si>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</si>
  <si>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</si>
  <si>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</si>
  <si>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</si>
  <si>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</si>
  <si>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</si>
  <si>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</si>
  <si>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</si>
  <si>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</si>
  <si>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</si>
  <si>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</si>
  <si>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</si>
  <si>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</si>
  <si>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</si>
  <si>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</si>
  <si>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</si>
  <si>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</si>
  <si>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</si>
  <si>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</si>
  <si>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</si>
  <si>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</si>
  <si>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</si>
  <si>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</si>
  <si>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</si>
  <si>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</si>
  <si>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</si>
  <si>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</si>
  <si>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</si>
  <si>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</si>
  <si>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</si>
  <si>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</si>
  <si>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</si>
  <si>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</si>
  <si>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</si>
  <si>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</si>
  <si>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</si>
  <si>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</si>
  <si>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</si>
  <si>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</si>
  <si>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</si>
  <si>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</si>
  <si>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</si>
  <si>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</si>
  <si>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</si>
  <si>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</si>
  <si>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</si>
  <si>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</si>
  <si>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</si>
  <si>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</si>
  <si>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</si>
  <si>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</si>
  <si>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</si>
  <si>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</si>
  <si>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</si>
  <si>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</si>
  <si>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</si>
  <si>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</si>
  <si>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</si>
  <si>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</si>
  <si>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</si>
  <si>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</si>
  <si>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</si>
  <si>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</si>
  <si>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</si>
  <si>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</si>
  <si>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</si>
  <si>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</si>
  <si>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</si>
  <si>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</si>
  <si>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</si>
  <si>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</si>
  <si>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</si>
  <si>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</si>
  <si>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</si>
  <si>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</si>
  <si>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</si>
  <si>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</si>
  <si>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</si>
  <si>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</si>
  <si>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</si>
  <si>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</si>
  <si>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</si>
  <si>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</si>
  <si>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</si>
  <si>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</si>
  <si>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</si>
  <si>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</si>
  <si>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</si>
  <si>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</si>
  <si>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</si>
  <si>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</si>
  <si>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</si>
  <si>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</si>
  <si>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</si>
  <si>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</si>
  <si>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</si>
  <si>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</si>
  <si>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</si>
  <si>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</si>
  <si>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</si>
  <si>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</si>
  <si>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</si>
  <si>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</si>
  <si>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</si>
  <si>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</si>
  <si>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</si>
  <si>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</si>
  <si>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</si>
  <si>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</si>
  <si>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</si>
  <si>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</si>
  <si>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</si>
  <si>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</si>
  <si>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</si>
  <si>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</si>
  <si>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</si>
  <si>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</si>
  <si>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</si>
  <si>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</si>
  <si>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</si>
  <si>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</si>
  <si>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</si>
  <si>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</si>
  <si>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</si>
  <si>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</si>
  <si>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</si>
  <si>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</si>
  <si>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</si>
  <si>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</si>
  <si>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</si>
  <si>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</si>
  <si>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</si>
  <si>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</si>
  <si>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</si>
  <si>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</si>
  <si>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</si>
  <si>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</si>
  <si>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</si>
  <si>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</si>
  <si>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</si>
  <si>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</si>
  <si>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</si>
  <si>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</si>
  <si>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</si>
  <si>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</si>
  <si>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</si>
  <si>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</si>
  <si>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</si>
  <si>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</si>
  <si>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</si>
  <si>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</si>
  <si>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</si>
  <si>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</si>
  <si>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</si>
  <si>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</si>
  <si>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</si>
  <si>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</si>
  <si>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</si>
  <si>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</si>
  <si>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</si>
  <si>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</si>
  <si>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</si>
  <si>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</si>
  <si>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</si>
  <si>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</si>
  <si>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</si>
  <si>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</si>
  <si>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</si>
  <si>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</si>
  <si>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</si>
  <si>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</si>
  <si>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</si>
  <si>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</si>
  <si>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</si>
  <si>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</si>
  <si>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</si>
  <si>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</si>
  <si>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</si>
  <si>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</si>
  <si>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</si>
  <si>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</si>
  <si>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</si>
  <si>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</si>
  <si>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</si>
  <si>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</si>
  <si>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</si>
  <si>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</si>
  <si>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</si>
  <si>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</si>
  <si>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</si>
  <si>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</si>
  <si>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</si>
  <si>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</si>
  <si>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</si>
  <si>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</si>
  <si>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</si>
  <si>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</si>
  <si>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</si>
  <si>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</si>
  <si>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</si>
  <si>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</si>
  <si>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</si>
  <si>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</si>
  <si>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</si>
  <si>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</si>
  <si>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</si>
  <si>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</si>
  <si>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</si>
  <si>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</si>
  <si>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</si>
  <si>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</si>
  <si>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</si>
  <si>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</si>
  <si>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</si>
  <si>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</si>
  <si>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</si>
  <si>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</si>
  <si>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</si>
  <si>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</si>
  <si>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</si>
  <si>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</si>
  <si>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</si>
  <si>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</si>
  <si>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</si>
  <si>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</si>
  <si>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</si>
  <si>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</si>
  <si>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</si>
  <si>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</si>
  <si>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</si>
  <si>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</si>
  <si>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</si>
  <si>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</si>
  <si>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</si>
  <si>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</si>
  <si>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</si>
  <si>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</si>
  <si>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</si>
  <si>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</si>
  <si>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</si>
  <si>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</si>
  <si>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</si>
  <si>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</si>
  <si>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</si>
  <si>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</si>
  <si>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</si>
  <si>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</si>
  <si>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</si>
  <si>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</si>
  <si>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</si>
  <si>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</si>
  <si>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</si>
  <si>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</si>
  <si>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</si>
  <si>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</si>
  <si>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</si>
  <si>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</si>
  <si>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</si>
  <si>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</si>
  <si>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</si>
  <si>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</si>
  <si>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</si>
  <si>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</si>
  <si>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</si>
  <si>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</si>
  <si>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</si>
  <si>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</si>
  <si>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</si>
  <si>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</si>
  <si>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</si>
  <si>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</si>
  <si>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</si>
  <si>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</si>
  <si>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</si>
  <si>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</si>
  <si>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</si>
  <si>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</si>
  <si>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</si>
  <si>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</si>
  <si>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</si>
  <si>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</si>
  <si>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</si>
  <si>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</si>
  <si>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</si>
  <si>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</si>
  <si>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</si>
  <si>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</si>
  <si>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</si>
  <si>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</si>
  <si>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</si>
  <si>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</si>
  <si>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</si>
  <si>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</si>
  <si>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</si>
  <si>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</si>
  <si>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</si>
  <si>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</si>
  <si>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</si>
  <si>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</si>
  <si>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</si>
  <si>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</si>
  <si>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</si>
  <si>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</si>
  <si>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</si>
  <si>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</si>
  <si>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</si>
  <si>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</si>
  <si>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</si>
  <si>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</si>
  <si>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</si>
  <si>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</si>
  <si>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</si>
  <si>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</si>
  <si>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</si>
  <si>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</si>
  <si>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</si>
  <si>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</si>
  <si>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</si>
  <si>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</si>
  <si>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</si>
  <si>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</si>
  <si>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</si>
  <si>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</si>
  <si>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</si>
  <si>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</si>
  <si>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</si>
  <si>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</si>
  <si>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</si>
  <si>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</si>
  <si>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</si>
  <si>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</si>
  <si>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</si>
  <si>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</si>
  <si>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</si>
  <si>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</si>
  <si>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</si>
  <si>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</si>
  <si>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</si>
  <si>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</si>
  <si>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</si>
  <si>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</si>
  <si>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</si>
  <si>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</si>
  <si>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</si>
  <si>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</si>
  <si>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</si>
  <si>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</si>
  <si>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</si>
  <si>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</si>
  <si>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</si>
  <si>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</si>
  <si>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</si>
  <si>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</si>
  <si>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</si>
  <si>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</si>
  <si>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</si>
  <si>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</si>
  <si>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</si>
  <si>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</si>
  <si>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</si>
  <si>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</si>
  <si>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</si>
  <si>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</si>
  <si>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</si>
  <si>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</si>
  <si>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</si>
  <si>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</si>
  <si>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</si>
  <si>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</si>
  <si>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</si>
  <si>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</si>
  <si>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</si>
  <si>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</si>
  <si>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</si>
  <si>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</si>
  <si>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</si>
  <si>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</si>
  <si>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</si>
  <si>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</si>
  <si>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</si>
  <si>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</si>
  <si>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</si>
  <si>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</si>
  <si>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</si>
  <si>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</si>
  <si>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</si>
  <si>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</si>
  <si>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</si>
  <si>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</si>
  <si>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</si>
  <si>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</si>
  <si>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</si>
  <si>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</si>
  <si>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</si>
  <si>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</si>
  <si>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</si>
  <si>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</si>
  <si>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</si>
  <si>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</si>
  <si>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</si>
  <si>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</si>
  <si>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</si>
  <si>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</si>
  <si>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</si>
  <si>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</si>
  <si>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</si>
  <si>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</si>
  <si>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</si>
  <si>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</si>
  <si>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</si>
  <si>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</si>
  <si>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</si>
  <si>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</si>
  <si>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</si>
  <si>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</si>
  <si>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</si>
  <si>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</si>
  <si>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</si>
  <si>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</si>
  <si>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</si>
  <si>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</si>
  <si>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</si>
  <si>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</si>
  <si>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</si>
  <si>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</si>
  <si>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</si>
  <si>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</si>
  <si>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</si>
  <si>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</si>
  <si>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</si>
  <si>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</si>
  <si>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</si>
  <si>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</si>
  <si>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</si>
  <si>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</si>
  <si>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</si>
  <si>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</si>
  <si>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</si>
  <si>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</si>
  <si>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</si>
  <si>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</si>
  <si>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</si>
  <si>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</si>
  <si>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</si>
  <si>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</si>
  <si>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</si>
  <si>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</si>
  <si>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</si>
  <si>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</si>
  <si>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</si>
  <si>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</si>
  <si>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</si>
  <si>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</si>
  <si>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</si>
  <si>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</si>
  <si>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</si>
  <si>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</si>
  <si>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</si>
  <si>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</si>
  <si>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</si>
  <si>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</si>
  <si>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</si>
  <si>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</si>
  <si>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</si>
  <si>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</si>
  <si>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</si>
  <si>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</si>
  <si>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</si>
  <si>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</si>
  <si>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</si>
  <si>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</si>
  <si>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</si>
  <si>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</si>
  <si>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</si>
  <si>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</si>
  <si>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</si>
  <si>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</si>
  <si>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</si>
  <si>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</si>
  <si>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</si>
  <si>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</si>
  <si>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</si>
  <si>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</si>
  <si>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</si>
  <si>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</si>
  <si>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</si>
  <si>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</si>
  <si>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</si>
  <si>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</si>
  <si>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</si>
  <si>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</si>
  <si>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</si>
  <si>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</si>
  <si>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</si>
  <si>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</si>
  <si>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</si>
  <si>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</si>
  <si>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</si>
  <si>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</si>
  <si>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</si>
  <si>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</si>
  <si>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</si>
  <si>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</si>
  <si>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</si>
  <si>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</si>
  <si>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</si>
  <si>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</si>
  <si>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</si>
  <si>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</si>
  <si>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</si>
  <si>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</si>
  <si>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</si>
  <si>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</si>
  <si>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</si>
  <si>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</si>
  <si>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</si>
  <si>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</si>
  <si>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</si>
  <si>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</si>
  <si>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</si>
  <si>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</si>
  <si>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</si>
  <si>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</si>
  <si>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</si>
  <si>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</si>
  <si>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</si>
  <si>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</si>
  <si>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</si>
  <si>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</si>
  <si>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</si>
  <si>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</si>
  <si>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</si>
  <si>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</si>
  <si>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</si>
  <si>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</si>
  <si>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</si>
  <si>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</si>
  <si>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</si>
  <si>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</si>
  <si>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</si>
  <si>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</si>
  <si>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</si>
  <si>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</si>
  <si>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</si>
  <si>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</si>
  <si>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</si>
  <si>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</si>
  <si>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</si>
  <si>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</si>
  <si>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</si>
  <si>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</si>
  <si>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</si>
  <si>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</si>
  <si>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</si>
  <si>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</si>
  <si>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</si>
  <si>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</si>
  <si>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</si>
  <si>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</si>
  <si>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</si>
  <si>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</si>
  <si>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</si>
  <si>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</si>
  <si>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</si>
  <si>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</si>
  <si>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</si>
  <si>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</si>
  <si>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</si>
  <si>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</si>
  <si>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</si>
  <si>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</si>
  <si>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</si>
  <si>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</si>
  <si>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</si>
  <si>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</si>
  <si>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</si>
  <si>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</si>
  <si>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</si>
  <si>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</si>
  <si>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</si>
  <si>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</si>
  <si>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</si>
  <si>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</si>
  <si>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</si>
  <si>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</si>
  <si>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</si>
  <si>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</si>
  <si>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</si>
  <si>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</si>
  <si>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</si>
  <si>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</si>
  <si>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</si>
  <si>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</si>
  <si>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</si>
  <si>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</si>
  <si>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</si>
  <si>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</si>
  <si>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</si>
  <si>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</si>
  <si>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</si>
  <si>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</si>
  <si>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</si>
  <si>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</si>
  <si>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</si>
  <si>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</si>
  <si>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</si>
  <si>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</si>
  <si>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</si>
  <si>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</si>
  <si>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</si>
  <si>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</si>
  <si>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</si>
  <si>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</si>
  <si>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</si>
  <si>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</si>
  <si>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</si>
  <si>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</si>
  <si>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</si>
  <si>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</si>
  <si>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</si>
  <si>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</si>
  <si>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</si>
  <si>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</si>
  <si>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</si>
  <si>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</si>
  <si>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</si>
  <si>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</si>
  <si>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</si>
  <si>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</si>
  <si>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</si>
  <si>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</si>
  <si>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</si>
  <si>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</si>
  <si>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</si>
  <si>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</si>
  <si>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</si>
  <si>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</si>
  <si>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</si>
  <si>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</si>
  <si>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</si>
  <si>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</si>
  <si>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</si>
  <si>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</si>
  <si>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</si>
  <si>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</si>
  <si>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</si>
  <si>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</si>
  <si>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</si>
  <si>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</si>
  <si>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</si>
  <si>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</si>
  <si>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</si>
  <si>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</si>
  <si>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</si>
  <si>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</si>
  <si>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</si>
  <si>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</si>
  <si>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</si>
  <si>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</si>
  <si>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</si>
  <si>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</si>
  <si>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</si>
  <si>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</si>
  <si>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</si>
  <si>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</si>
  <si>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</si>
  <si>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</si>
  <si>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</si>
  <si>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</si>
  <si>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</si>
  <si>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</si>
  <si>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</si>
  <si>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</si>
  <si>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</si>
  <si>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</si>
  <si>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</si>
  <si>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</si>
  <si>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</si>
  <si>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</si>
  <si>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</si>
  <si>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</si>
  <si>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</si>
  <si>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</si>
  <si>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</si>
  <si>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</si>
  <si>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</si>
  <si>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</si>
  <si>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</si>
  <si>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</si>
  <si>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</si>
  <si>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</si>
  <si>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</si>
  <si>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</si>
  <si>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</si>
  <si>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</si>
  <si>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</si>
  <si>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</si>
  <si>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</si>
  <si>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</si>
  <si>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</si>
  <si>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</si>
  <si>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</si>
  <si>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</si>
  <si>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</si>
  <si>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</si>
  <si>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</si>
  <si>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</si>
  <si>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</si>
  <si>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</si>
  <si>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</si>
  <si>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</si>
  <si>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</si>
  <si>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</si>
  <si>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</si>
  <si>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</si>
  <si>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</si>
  <si>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</si>
  <si>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</si>
  <si>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</si>
  <si>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</si>
  <si>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</si>
  <si>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</si>
  <si>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</si>
  <si>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</si>
  <si>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</si>
  <si>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</si>
  <si>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</si>
  <si>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</si>
  <si>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</si>
  <si>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</si>
  <si>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</si>
  <si>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</si>
  <si>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</si>
  <si>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</si>
  <si>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</si>
  <si>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</si>
  <si>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</si>
  <si>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</si>
  <si>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</si>
  <si>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</si>
  <si>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</si>
  <si>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</si>
  <si>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</si>
  <si>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</si>
  <si>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</si>
  <si>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</si>
  <si>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</si>
  <si>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</si>
  <si>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</si>
  <si>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</si>
  <si>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</si>
  <si>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</si>
  <si>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</si>
  <si>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</si>
  <si>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</si>
  <si>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</si>
  <si>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</si>
  <si>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</si>
  <si>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</si>
  <si>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</si>
  <si>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</si>
  <si>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</si>
  <si>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</si>
  <si>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</si>
  <si>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</si>
  <si>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</si>
  <si>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</si>
  <si>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</si>
  <si>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</si>
  <si>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</si>
  <si>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</si>
  <si>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</si>
  <si>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</si>
  <si>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</si>
  <si>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</si>
  <si>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</si>
  <si>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</si>
  <si>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</si>
  <si>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</si>
  <si>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</si>
  <si>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</si>
  <si>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</si>
  <si>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</si>
  <si>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</si>
  <si>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</si>
  <si>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</si>
  <si>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</si>
  <si>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</si>
  <si>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</si>
  <si>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</si>
  <si>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</si>
  <si>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</si>
  <si>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</si>
  <si>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</si>
  <si>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</si>
  <si>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</si>
  <si>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</si>
  <si>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</si>
  <si>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</si>
  <si>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</si>
  <si>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</si>
  <si>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</si>
  <si>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</si>
  <si>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</si>
  <si>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</si>
  <si>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</si>
  <si>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</si>
  <si>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</si>
  <si>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</si>
  <si>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</si>
  <si>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</si>
  <si>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</si>
  <si>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</si>
  <si>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</si>
  <si>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</si>
  <si>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</si>
  <si>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</si>
  <si>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</si>
  <si>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</si>
  <si>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</si>
  <si>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</si>
  <si>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</si>
  <si>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</si>
  <si>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</si>
  <si>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</si>
  <si>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</si>
  <si>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</si>
  <si>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</si>
  <si>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</si>
  <si>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</si>
  <si>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</si>
  <si>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</si>
  <si>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</si>
  <si>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</si>
  <si>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</si>
  <si>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</si>
  <si>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</si>
  <si>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</si>
  <si>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</si>
  <si>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</si>
  <si>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</si>
  <si>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</si>
  <si>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</si>
  <si>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</si>
  <si>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</si>
  <si>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</si>
  <si>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</si>
  <si>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</si>
  <si>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</si>
  <si>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</si>
  <si>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</si>
  <si>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</si>
  <si>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</si>
  <si>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</si>
  <si>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</si>
  <si>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</si>
  <si>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</si>
  <si>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</si>
  <si>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</si>
  <si>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</si>
  <si>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</si>
  <si>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</si>
  <si>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</si>
  <si>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</si>
  <si>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</si>
  <si>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</si>
  <si>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</si>
  <si>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</si>
  <si>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</si>
  <si>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</si>
  <si>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</si>
  <si>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</si>
  <si>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</si>
  <si>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</si>
  <si>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</si>
  <si>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</si>
  <si>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</si>
  <si>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</si>
  <si>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</si>
  <si>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</si>
  <si>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</si>
  <si>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</si>
  <si>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</si>
  <si>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</si>
  <si>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</si>
  <si>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</si>
  <si>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</si>
  <si>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</si>
  <si>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</si>
  <si>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</si>
  <si>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</si>
  <si>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</si>
  <si>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</si>
  <si>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</si>
  <si>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</si>
  <si>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</si>
  <si>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</si>
  <si>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</si>
  <si>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</si>
  <si>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</si>
  <si>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</si>
  <si>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</si>
  <si>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</si>
  <si>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</si>
  <si>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</si>
  <si>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</si>
  <si>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</si>
  <si>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</si>
  <si>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</si>
  <si>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</si>
  <si>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</si>
  <si>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</si>
  <si>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</si>
  <si>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</si>
  <si>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</si>
  <si>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</si>
  <si>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</si>
  <si>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</si>
  <si>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</si>
  <si>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</si>
  <si>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</si>
  <si>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</si>
  <si>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</si>
  <si>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</si>
  <si>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</si>
  <si>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</si>
  <si>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</si>
  <si>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</si>
  <si>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</si>
  <si>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</si>
  <si>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</si>
  <si>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</si>
  <si>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</si>
  <si>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</si>
  <si>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</si>
  <si>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</si>
  <si>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</si>
  <si>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</si>
  <si>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</si>
  <si>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</si>
  <si>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</si>
  <si>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</si>
  <si>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</si>
  <si>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</si>
  <si>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</si>
  <si>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</si>
  <si>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</si>
  <si>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</si>
  <si>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</si>
  <si>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</si>
  <si>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</si>
  <si>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</si>
  <si>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</si>
  <si>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</si>
  <si>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</si>
  <si>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</si>
  <si>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</si>
  <si>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</si>
  <si>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</si>
  <si>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</si>
  <si>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</si>
  <si>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</si>
  <si>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</si>
  <si>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</si>
  <si>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</si>
  <si>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</si>
  <si>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</si>
  <si>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</si>
  <si>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</si>
  <si>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</si>
  <si>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</si>
  <si>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</si>
  <si>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</si>
  <si>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</si>
  <si>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</si>
  <si>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</si>
  <si>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</si>
  <si>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</si>
  <si>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</si>
  <si>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</si>
  <si>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</si>
  <si>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</si>
  <si>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</si>
  <si>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</si>
  <si>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</si>
  <si>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</si>
  <si>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</si>
  <si>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</si>
  <si>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</si>
  <si>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</si>
  <si>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</si>
  <si>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</si>
  <si>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</si>
  <si>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</si>
  <si>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</si>
  <si>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</si>
  <si>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</si>
  <si>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</si>
  <si>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</si>
  <si>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</si>
  <si>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</si>
  <si>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</si>
  <si>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</si>
  <si>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</si>
  <si>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</si>
  <si>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</si>
  <si>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</si>
  <si>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</si>
  <si>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</si>
  <si>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</si>
  <si>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</si>
  <si>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</si>
  <si>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</si>
  <si>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</si>
  <si>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</si>
  <si>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</si>
  <si>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</si>
  <si>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</si>
  <si>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</si>
  <si>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</si>
  <si>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</si>
  <si>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</si>
  <si>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</si>
  <si>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</si>
  <si>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</si>
  <si>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</si>
  <si>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</si>
  <si>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</si>
  <si>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</si>
  <si>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</si>
  <si>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</si>
  <si>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</si>
  <si>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</si>
  <si>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</si>
  <si>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</si>
  <si>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</si>
  <si>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</si>
  <si>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</si>
  <si>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</si>
  <si>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</si>
  <si>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</si>
  <si>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</si>
  <si>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</si>
  <si>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</si>
  <si>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</si>
  <si>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</si>
  <si>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</si>
  <si>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</si>
  <si>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</si>
  <si>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</si>
  <si>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</si>
  <si>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</si>
  <si>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</si>
  <si>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</si>
  <si>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</si>
  <si>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</si>
  <si>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</si>
  <si>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</si>
  <si>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</si>
  <si>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</si>
  <si>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</si>
  <si>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</si>
  <si>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</si>
  <si>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</si>
  <si>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</si>
  <si>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</si>
  <si>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</si>
  <si>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</si>
  <si>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</si>
  <si>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</si>
  <si>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</si>
  <si>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</si>
  <si>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</si>
  <si>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</si>
  <si>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</si>
  <si>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</si>
  <si>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</si>
  <si>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</si>
  <si>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</si>
  <si>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</si>
  <si>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</si>
  <si>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</si>
  <si>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</si>
  <si>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</si>
  <si>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</si>
  <si>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</si>
  <si>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</si>
  <si>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</si>
  <si>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</si>
  <si>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</si>
  <si>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</si>
  <si>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</si>
  <si>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</si>
  <si>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</si>
  <si>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</si>
  <si>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</si>
  <si>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</si>
  <si>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</si>
  <si>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</si>
  <si>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</si>
  <si>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</si>
  <si>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</si>
  <si>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</si>
  <si>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</si>
  <si>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</si>
  <si>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</si>
  <si>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</si>
  <si>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</si>
  <si>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</si>
  <si>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</si>
  <si>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</si>
  <si>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</si>
  <si>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</si>
  <si>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</si>
  <si>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</si>
  <si>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</si>
  <si>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</si>
  <si>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</si>
  <si>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</si>
  <si>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</si>
  <si>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</si>
  <si>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</si>
  <si>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</si>
  <si>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</si>
  <si>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</si>
  <si>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</si>
  <si>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</si>
  <si>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</si>
  <si>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</si>
  <si>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</si>
  <si>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</si>
  <si>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</si>
  <si>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</si>
  <si>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</si>
  <si>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</si>
  <si>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</si>
  <si>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</si>
  <si>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</si>
  <si>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</si>
  <si>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</si>
  <si>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</si>
  <si>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</si>
  <si>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</si>
  <si>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</si>
  <si>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</si>
  <si>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</si>
  <si>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</si>
  <si>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</si>
  <si>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</si>
  <si>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</si>
  <si>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</si>
  <si>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</si>
  <si>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</si>
  <si>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</si>
  <si>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</si>
  <si>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</si>
  <si>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</si>
  <si>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</si>
  <si>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</si>
  <si>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</si>
  <si>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</si>
  <si>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</si>
  <si>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</si>
  <si>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</si>
  <si>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</si>
  <si>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</si>
  <si>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</si>
  <si>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</si>
  <si>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</si>
  <si>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</si>
  <si>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</si>
  <si>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</si>
  <si>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</si>
  <si>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</si>
  <si>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</si>
  <si>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</si>
  <si>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</si>
  <si>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</si>
  <si>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</si>
  <si>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</si>
  <si>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</si>
  <si>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</si>
  <si>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</si>
  <si>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</si>
  <si>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</si>
  <si>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</si>
  <si>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</si>
  <si>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</si>
  <si>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</si>
  <si>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</si>
  <si>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</si>
  <si>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</si>
  <si>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</si>
  <si>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</si>
  <si>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</si>
  <si>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</si>
  <si>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</si>
  <si>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</si>
  <si>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</si>
  <si>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</si>
  <si>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</si>
  <si>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</si>
  <si>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</si>
  <si>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</si>
  <si>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</si>
  <si>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</si>
  <si>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</si>
  <si>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</si>
  <si>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</si>
  <si>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</si>
  <si>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</si>
  <si>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</si>
  <si>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</si>
  <si>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</si>
  <si>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</si>
  <si>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</si>
  <si>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</si>
  <si>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</si>
  <si>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</si>
  <si>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</si>
  <si>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</si>
  <si>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</si>
  <si>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</si>
  <si>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</si>
  <si>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</si>
  <si>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</si>
  <si>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</si>
  <si>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</si>
  <si>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</si>
  <si>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</si>
  <si>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</si>
  <si>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</si>
  <si>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</si>
  <si>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</si>
  <si>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</si>
  <si>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</si>
  <si>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</si>
  <si>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</si>
  <si>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</si>
  <si>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</si>
  <si>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</si>
  <si>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</si>
  <si>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</si>
  <si>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</si>
  <si>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</si>
  <si>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</si>
  <si>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</si>
  <si>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</si>
  <si>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</si>
  <si>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</si>
  <si>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</si>
  <si>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</si>
  <si>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</si>
  <si>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</si>
  <si>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</si>
  <si>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</si>
  <si>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</si>
  <si>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</si>
  <si>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</si>
  <si>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</si>
  <si>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</si>
  <si>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</si>
  <si>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</si>
  <si>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 xml:space="preserve">Number Successful 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</si>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</sst>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[StarterBook_IA.xlsx]Pivot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2647786568445057E-2"/>
          <c:y val="9.5338983050847453E-2"/>
          <c:w val="0.83389685477859421"/>
          <c:h val="0.855512144668357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0F-7845-BFF9-FC9D167CBBF7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0F-7845-BFF9-FC9D167CBBF7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0F-7845-BFF9-FC9D167CBBF7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0F-7845-BFF9-FC9D167C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5224063"/>
        <c:axId val="1247543487"/>
      </c:barChart>
      <c:catAx>
        <c:axId val="124522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543487"/>
        <c:crosses val="autoZero"/>
        <c:auto val="1"/>
        <c:lblAlgn val="ctr"/>
        <c:lblOffset val="100"/>
        <c:noMultiLvlLbl val="0"/>
      </c:catAx>
      <c:valAx>
        <c:axId val="124754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22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[StarterBook_IA.xlsx]Pivot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2-7849-9E78-AA710CAD200C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E2-7849-9E78-AA710CAD200C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BE2-7849-9E78-AA710CAD200C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BE2-7849-9E78-AA710CAD2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9686911"/>
        <c:axId val="1182775487"/>
      </c:barChart>
      <c:catAx>
        <c:axId val="124968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775487"/>
        <c:crosses val="autoZero"/>
        <c:auto val="1"/>
        <c:lblAlgn val="ctr"/>
        <c:lblOffset val="100"/>
        <c:noMultiLvlLbl val="0"/>
      </c:catAx>
      <c:valAx>
        <c:axId val="118277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68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[StarterBook_IA.xlsx]Pivot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E6-D44E-9E78-59D6A655EAC9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E6-D44E-9E78-59D6A655EAC9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E6-D44E-9E78-59D6A655E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130543"/>
        <c:axId val="349188559"/>
      </c:lineChart>
      <c:catAx>
        <c:axId val="34913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188559"/>
        <c:crosses val="autoZero"/>
        <c:auto val="1"/>
        <c:lblAlgn val="ctr"/>
        <c:lblOffset val="100"/>
        <c:noMultiLvlLbl val="0"/>
      </c:catAx>
      <c:valAx>
        <c:axId val="34918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13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78-E547-BE4D-31CB39A14B63}"/>
            </c:ext>
          </c:extLst>
        </c:ser>
        <c:ser>
          <c:idx val="1"/>
          <c:order val="1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78-E547-BE4D-31CB39A14B63}"/>
            </c:ext>
          </c:extLst>
        </c:ser>
        <c:ser>
          <c:idx val="2"/>
          <c:order val="2"/>
          <c:tx>
            <c:strRef>
              <c:f>Sheet4!$H$1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78-E547-BE4D-31CB39A14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092911"/>
        <c:axId val="349402367"/>
      </c:lineChart>
      <c:catAx>
        <c:axId val="33909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402367"/>
        <c:crosses val="autoZero"/>
        <c:auto val="1"/>
        <c:lblAlgn val="ctr"/>
        <c:lblOffset val="100"/>
        <c:noMultiLvlLbl val="0"/>
      </c:catAx>
      <c:valAx>
        <c:axId val="3494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9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1</xdr:row>
      <xdr:rowOff>101600</xdr:rowOff>
    </xdr:from>
    <xdr:to>
      <xdr:col>16</xdr:col>
      <xdr:colOff>266700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687D4-B6F4-4942-A0DE-ABCF7142E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</xdr:row>
      <xdr:rowOff>63500</xdr:rowOff>
    </xdr:from>
    <xdr:to>
      <xdr:col>17</xdr:col>
      <xdr:colOff>88900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BF367-48DA-644D-A8B3-58E06A942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</xdr:colOff>
      <xdr:row>0</xdr:row>
      <xdr:rowOff>69850</xdr:rowOff>
    </xdr:from>
    <xdr:to>
      <xdr:col>23</xdr:col>
      <xdr:colOff>469900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346EB1-8884-654C-A452-4D89283DF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1</xdr:row>
      <xdr:rowOff>127000</xdr:rowOff>
    </xdr:from>
    <xdr:to>
      <xdr:col>17</xdr:col>
      <xdr:colOff>482600</xdr:colOff>
      <xdr:row>24</xdr:row>
      <xdr:rowOff>82550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71C277-1B99-2648-91C8-7F2F7E826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3.539848958331" createdVersion="6" refreshedVersion="6" minRefreshableVersion="3" recordCount="4114" xr:uid="{CD0F0A8E-F17B-2A4F-9C6D-DC7C9267A06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8.407458449074" createdVersion="6" refreshedVersion="6" minRefreshableVersion="3" recordCount="4114" xr:uid="{C5920F41-1005-9F40-889F-373B7034AE4A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0" base="18">
        <rangePr groupBy="months" startDate="2009-05-16T21:55:13" endDate="2017-03-15T09:30:07"/>
        <groupItems count="14">
          <s v="&lt;16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s" numFmtId="0" databaseField="0">
      <fieldGroup base="18">
        <rangePr groupBy="years" startDate="2009-05-16T21:55:13" endDate="2017-03-15T09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 pivotCacheId="85748752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BD48C-E94D-F346-BC7E-2941E091915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94609-31D2-D448-A4A1-E2515BEA39C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55C49-5DE5-9047-A018-F7CB75155C1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topLeftCell="E1" zoomScale="90" zoomScaleNormal="90" workbookViewId="0">
      <selection activeCell="I7" sqref="I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4.5" bestFit="1" customWidth="1"/>
    <col min="17" max="17" width="11" bestFit="1" customWidth="1"/>
    <col min="18" max="18" width="11.1640625" bestFit="1" customWidth="1"/>
    <col min="19" max="19" width="25.6640625" bestFit="1" customWidth="1"/>
    <col min="20" max="20" width="24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E2/L2</f>
        <v>63.917582417582416</v>
      </c>
      <c r="Q2" t="str">
        <f t="shared" ref="Q2:Q65" si="2">LEFT(N2, FIND("/",N2)-1)</f>
        <v>film &amp; video</v>
      </c>
      <c r="R2" t="str">
        <f t="shared" ref="R2:R65" si="3">RIGHT(N2,LEN(N2)-FIND("/",N2))</f>
        <v>television</v>
      </c>
      <c r="S2" s="10">
        <f t="shared" ref="S2:S65" si="4">(J2/86400)+25569+(-6/24)</f>
        <v>42176.757071759261</v>
      </c>
      <c r="T2" s="10">
        <f t="shared" ref="T2:T65" si="5">(I2/86400)+25569+(-6/24)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0">
        <f t="shared" si="4"/>
        <v>42766.350497685184</v>
      </c>
      <c r="T3" s="10">
        <f t="shared" si="5"/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42515.797071759254</v>
      </c>
      <c r="T9" s="10">
        <f t="shared" si="5"/>
        <v>42555.797071759254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41869.292314814811</v>
      </c>
      <c r="T20" s="10">
        <f t="shared" si="5"/>
        <v>41899.292314814811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42200.508240740739</v>
      </c>
      <c r="T22" s="10">
        <f t="shared" si="5"/>
        <v>42260.508240740739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42262.568749999999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41374.807222222225</v>
      </c>
      <c r="T40" s="10">
        <f t="shared" si="5"/>
        <v>41404.807222222225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41873.848807870367</v>
      </c>
      <c r="T46" s="10">
        <f t="shared" si="5"/>
        <v>41918.848807870367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42323.71497685185</v>
      </c>
      <c r="T48" s="10">
        <f t="shared" si="5"/>
        <v>42353.71497685185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42196.678668981476</v>
      </c>
      <c r="T53" s="10">
        <f t="shared" si="5"/>
        <v>42226.678668981476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42149.298888888894</v>
      </c>
      <c r="T58" s="10">
        <f t="shared" si="5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42089.58289351852</v>
      </c>
      <c r="T59" s="10">
        <f t="shared" si="5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42229.985833333332</v>
      </c>
      <c r="T61" s="10">
        <f t="shared" si="5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41701.651817129634</v>
      </c>
      <c r="T62" s="10">
        <f t="shared" si="5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41409.564317129625</v>
      </c>
      <c r="T63" s="10">
        <f t="shared" si="5"/>
        <v>41431.564317129625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ref="P66:P129" si="7">E66/L66</f>
        <v>86.666666666666671</v>
      </c>
      <c r="Q66" t="str">
        <f t="shared" ref="Q66:Q129" si="8">LEFT(N66, FIND("/",N66)-1)</f>
        <v>film &amp; video</v>
      </c>
      <c r="R66" t="str">
        <f t="shared" ref="R66:R129" si="9">RIGHT(N66,LEN(N66)-FIND("/",N66))</f>
        <v>shorts</v>
      </c>
      <c r="S66" s="10">
        <f t="shared" ref="S66:S129" si="10">(J66/86400)+25569+(-6/24)</f>
        <v>41432.76829861111</v>
      </c>
      <c r="T66" s="10">
        <f t="shared" ref="T66:T129" si="11">(I66/86400)+25569+(-6/24)</f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0">
        <f t="shared" si="10"/>
        <v>41835.571226851855</v>
      </c>
      <c r="T67" s="10">
        <f t="shared" si="11"/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41207.760196759264</v>
      </c>
      <c r="T74" s="10">
        <f t="shared" si="11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40996.894872685181</v>
      </c>
      <c r="T79" s="10">
        <f t="shared" si="11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41099.908877314811</v>
      </c>
      <c r="T83" s="10">
        <f t="shared" si="11"/>
        <v>41103.876388888893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42291.306076388893</v>
      </c>
      <c r="T88" s="10">
        <f t="shared" si="11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40322.289386574077</v>
      </c>
      <c r="T89" s="10">
        <f t="shared" si="11"/>
        <v>40331.820138888885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41402.502222222218</v>
      </c>
      <c r="T91" s="10">
        <f t="shared" si="11"/>
        <v>41427.502222222218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41065.608067129629</v>
      </c>
      <c r="T95" s="10">
        <f t="shared" si="11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40324.412511574075</v>
      </c>
      <c r="T98" s="10">
        <f t="shared" si="11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41214.544837962967</v>
      </c>
      <c r="T100" s="10">
        <f t="shared" si="11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42485.474768518514</v>
      </c>
      <c r="T107" s="10">
        <f t="shared" si="11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40987.526631944442</v>
      </c>
      <c r="T108" s="10">
        <f t="shared" si="11"/>
        <v>41001.526631944442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41557.699687500004</v>
      </c>
      <c r="T112" s="10">
        <f t="shared" si="11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41717.793032407411</v>
      </c>
      <c r="T114" s="10">
        <f t="shared" si="11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40753.508425925924</v>
      </c>
      <c r="T115" s="10">
        <f t="shared" si="11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40918.488935185189</v>
      </c>
      <c r="T117" s="10">
        <f t="shared" si="11"/>
        <v>40943.488935185189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ref="P130:P193" si="13">E130/L130</f>
        <v>311.16666666666669</v>
      </c>
      <c r="Q130" t="str">
        <f t="shared" ref="Q130:Q193" si="14">LEFT(N130, FIND("/",N130)-1)</f>
        <v>film &amp; video</v>
      </c>
      <c r="R130" t="str">
        <f t="shared" ref="R130:R193" si="15">RIGHT(N130,LEN(N130)-FIND("/",N130))</f>
        <v>science fiction</v>
      </c>
      <c r="S130" s="10">
        <f t="shared" ref="S130:S193" si="16">(J130/86400)+25569+(-6/24)</f>
        <v>42627.97792824074</v>
      </c>
      <c r="T130" s="10">
        <f t="shared" ref="T130:T193" si="17">(I130/86400)+25569+(-6/24)</f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0">
        <f t="shared" si="16"/>
        <v>41882.687303240738</v>
      </c>
      <c r="T131" s="10">
        <f t="shared" si="17"/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41778.66541666667</v>
      </c>
      <c r="T132" s="10">
        <f t="shared" si="17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42558.814143518517</v>
      </c>
      <c r="T145" s="10">
        <f t="shared" si="17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41969.517824074079</v>
      </c>
      <c r="T149" s="10">
        <f t="shared" si="17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41874.827546296292</v>
      </c>
      <c r="T154" s="10">
        <f t="shared" si="17"/>
        <v>41904.827546296292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41933.336157407408</v>
      </c>
      <c r="T155" s="10">
        <f t="shared" si="17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42171.663090277776</v>
      </c>
      <c r="T162" s="10">
        <f t="shared" si="17"/>
        <v>42231.663090277776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42243.711273148147</v>
      </c>
      <c r="T165" s="10">
        <f t="shared" si="17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42351.408842592587</v>
      </c>
      <c r="T167" s="10">
        <f t="shared" si="17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42160.677488425921</v>
      </c>
      <c r="T169" s="10">
        <f t="shared" si="17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42047.144942129627</v>
      </c>
      <c r="T174" s="10">
        <f t="shared" si="17"/>
        <v>42082.103275462963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41855.527905092589</v>
      </c>
      <c r="T177" s="10">
        <f t="shared" si="17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41825.541226851856</v>
      </c>
      <c r="T186" s="10">
        <f t="shared" si="17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ref="P194:P257" si="19">E194/L194</f>
        <v>5.666666666666667</v>
      </c>
      <c r="Q194" t="str">
        <f t="shared" ref="Q194:Q257" si="20">LEFT(N194, FIND("/",N194)-1)</f>
        <v>film &amp; video</v>
      </c>
      <c r="R194" t="str">
        <f t="shared" ref="R194:R257" si="21">RIGHT(N194,LEN(N194)-FIND("/",N194))</f>
        <v>drama</v>
      </c>
      <c r="S194" s="10">
        <f t="shared" ref="S194:S257" si="22">(J194/86400)+25569+(-6/24)</f>
        <v>41899.542037037041</v>
      </c>
      <c r="T194" s="10">
        <f t="shared" ref="T194:T257" si="23">(I194/86400)+25569+(-6/24)</f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0">
        <f t="shared" si="22"/>
        <v>41911.684791666667</v>
      </c>
      <c r="T195" s="10">
        <f t="shared" si="23"/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42259.292800925927</v>
      </c>
      <c r="T198" s="10">
        <f t="shared" si="23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42741.598379629635</v>
      </c>
      <c r="T199" s="10">
        <f t="shared" si="23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41866.833368055552</v>
      </c>
      <c r="T202" s="10">
        <f t="shared" si="23"/>
        <v>41896.833368055552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42255.677824074075</v>
      </c>
      <c r="T204" s="10">
        <f t="shared" si="23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42566.754432870366</v>
      </c>
      <c r="T208" s="10">
        <f t="shared" si="23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42235.909918981481</v>
      </c>
      <c r="T213" s="10">
        <f t="shared" si="23"/>
        <v>42265.909918981481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42195.393865740742</v>
      </c>
      <c r="T222" s="10">
        <f t="shared" si="23"/>
        <v>42236.587500000001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42031.587546296301</v>
      </c>
      <c r="T223" s="10">
        <f t="shared" si="23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42481.798032407409</v>
      </c>
      <c r="T225" s="10">
        <f t="shared" si="23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42164.643993055557</v>
      </c>
      <c r="T229" s="10">
        <f t="shared" si="23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42129.52721064815</v>
      </c>
      <c r="T232" s="10">
        <f t="shared" si="23"/>
        <v>42159.52721064815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42341.708923611106</v>
      </c>
      <c r="T233" s="10">
        <f t="shared" si="23"/>
        <v>42371.708923611106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42320.834479166668</v>
      </c>
      <c r="T238" s="10">
        <f t="shared" si="23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42713.712500000001</v>
      </c>
      <c r="T240" s="10">
        <f t="shared" si="23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42296.860300925924</v>
      </c>
      <c r="T241" s="10">
        <f t="shared" si="23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40213.073599537034</v>
      </c>
      <c r="T246" s="10">
        <f t="shared" si="23"/>
        <v>40253.045833333337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40266.41270833333</v>
      </c>
      <c r="T254" s="10">
        <f t="shared" si="23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42263.702662037038</v>
      </c>
      <c r="T256" s="10">
        <f t="shared" si="23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ref="P258:P321" si="25">E258/L258</f>
        <v>65.756363636363631</v>
      </c>
      <c r="Q258" t="str">
        <f t="shared" ref="Q258:Q321" si="26">LEFT(N258, FIND("/",N258)-1)</f>
        <v>film &amp; video</v>
      </c>
      <c r="R258" t="str">
        <f t="shared" ref="R258:R321" si="27">RIGHT(N258,LEN(N258)-FIND("/",N258))</f>
        <v>documentary</v>
      </c>
      <c r="S258" s="10">
        <f t="shared" ref="S258:S321" si="28">(J258/86400)+25569+(-6/24)</f>
        <v>41319.519293981481</v>
      </c>
      <c r="T258" s="10">
        <f t="shared" ref="T258:T321" si="29">(I258/86400)+25569+(-6/24)</f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0">
        <f t="shared" si="28"/>
        <v>42479.376875000002</v>
      </c>
      <c r="T259" s="10">
        <f t="shared" si="29"/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40266.995717592596</v>
      </c>
      <c r="T267" s="10">
        <f t="shared" si="2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40637.61655092593</v>
      </c>
      <c r="T272" s="10">
        <f t="shared" si="2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41611.850243055553</v>
      </c>
      <c r="T273" s="10">
        <f t="shared" si="2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41192.782013888893</v>
      </c>
      <c r="T277" s="10">
        <f t="shared" si="2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40966.831875000003</v>
      </c>
      <c r="T278" s="10">
        <f t="shared" si="2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41744.340682870374</v>
      </c>
      <c r="T282" s="10">
        <f t="shared" si="29"/>
        <v>41789.340682870374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40194.670046296298</v>
      </c>
      <c r="T284" s="10">
        <f t="shared" si="2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41313.566250000003</v>
      </c>
      <c r="T288" s="10">
        <f t="shared" si="2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42089.478020833332</v>
      </c>
      <c r="T299" s="10">
        <f t="shared" si="2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41031.821134259255</v>
      </c>
      <c r="T305" s="10">
        <f t="shared" si="29"/>
        <v>41061.821134259255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41333.587187500001</v>
      </c>
      <c r="T308" s="10">
        <f t="shared" si="29"/>
        <v>41353.54552083333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41282.694456018522</v>
      </c>
      <c r="T309" s="10">
        <f t="shared" si="29"/>
        <v>41312.694456018522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ref="P322:P385" si="31">E322/L322</f>
        <v>134.91139240506328</v>
      </c>
      <c r="Q322" t="str">
        <f t="shared" ref="Q322:Q385" si="32">LEFT(N322, FIND("/",N322)-1)</f>
        <v>film &amp; video</v>
      </c>
      <c r="R322" t="str">
        <f t="shared" ref="R322:R385" si="33">RIGHT(N322,LEN(N322)-FIND("/",N322))</f>
        <v>documentary</v>
      </c>
      <c r="S322" s="10">
        <f t="shared" ref="S322:S385" si="34">(J322/86400)+25569+(-6/24)</f>
        <v>42331.301307870366</v>
      </c>
      <c r="T322" s="10">
        <f t="shared" ref="T322:T385" si="35">(I322/86400)+25569+(-6/24)</f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0">
        <f t="shared" si="34"/>
        <v>42647.196597222224</v>
      </c>
      <c r="T323" s="10">
        <f t="shared" si="35"/>
        <v>42682.238263888888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42473.32</v>
      </c>
      <c r="T324" s="10">
        <f t="shared" si="35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42688.937881944439</v>
      </c>
      <c r="T327" s="10">
        <f t="shared" si="35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42291.21674768519</v>
      </c>
      <c r="T331" s="10">
        <f t="shared" si="35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42261.250243055554</v>
      </c>
      <c r="T348" s="10">
        <f t="shared" si="35"/>
        <v>42291.250243055554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42297.541886574079</v>
      </c>
      <c r="T355" s="10">
        <f t="shared" si="35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42507.610196759255</v>
      </c>
      <c r="T360" s="10">
        <f t="shared" si="35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41934.820486111115</v>
      </c>
      <c r="T361" s="10">
        <f t="shared" si="35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41019.543032407411</v>
      </c>
      <c r="T368" s="10">
        <f t="shared" si="35"/>
        <v>41049.543032407411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42043.355578703704</v>
      </c>
      <c r="T370" s="10">
        <f t="shared" si="35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42292.000787037032</v>
      </c>
      <c r="T379" s="10">
        <f t="shared" si="35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41144.459490740745</v>
      </c>
      <c r="T384" s="10">
        <f t="shared" si="35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ref="P386:P449" si="37">E386/L386</f>
        <v>58.540469973890339</v>
      </c>
      <c r="Q386" t="str">
        <f t="shared" ref="Q386:Q449" si="38">LEFT(N386, FIND("/",N386)-1)</f>
        <v>film &amp; video</v>
      </c>
      <c r="R386" t="str">
        <f t="shared" ref="R386:R449" si="39">RIGHT(N386,LEN(N386)-FIND("/",N386))</f>
        <v>documentary</v>
      </c>
      <c r="S386" s="10">
        <f t="shared" ref="S386:S449" si="40">(J386/86400)+25569+(-6/24)</f>
        <v>41980.531793981485</v>
      </c>
      <c r="T386" s="10">
        <f t="shared" ref="T386:T449" si="41">(I386/86400)+25569+(-6/24)</f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0">
        <f t="shared" si="40"/>
        <v>41934.334502314814</v>
      </c>
      <c r="T387" s="10">
        <f t="shared" si="41"/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42200.42659722222</v>
      </c>
      <c r="T389" s="10">
        <f t="shared" si="41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42548.826157407406</v>
      </c>
      <c r="T390" s="10">
        <f t="shared" si="41"/>
        <v>42578.826157407406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41673.813078703708</v>
      </c>
      <c r="T391" s="10">
        <f t="shared" si="41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40864.792256944442</v>
      </c>
      <c r="T393" s="10">
        <f t="shared" si="41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40990.659259259257</v>
      </c>
      <c r="T397" s="10">
        <f t="shared" si="41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41082.314884259264</v>
      </c>
      <c r="T398" s="10">
        <f t="shared" si="41"/>
        <v>41097.314884259264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41646.378032407403</v>
      </c>
      <c r="T406" s="10">
        <f t="shared" si="41"/>
        <v>41675.711111111115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40806.620949074073</v>
      </c>
      <c r="T409" s="10">
        <f t="shared" si="41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42543.612777777773</v>
      </c>
      <c r="T411" s="10">
        <f t="shared" si="41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42113.731446759259</v>
      </c>
      <c r="T412" s="10">
        <f t="shared" si="41"/>
        <v>42173.731446759259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41904.601875</v>
      </c>
      <c r="T417" s="10">
        <f t="shared" si="41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41360.720601851848</v>
      </c>
      <c r="T419" s="10">
        <f t="shared" si="41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41863.010381944448</v>
      </c>
      <c r="T424" s="10">
        <f t="shared" si="41"/>
        <v>41893.010381944448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42285.65902777778</v>
      </c>
      <c r="T429" s="10">
        <f t="shared" si="41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42526.621331018519</v>
      </c>
      <c r="T433" s="10">
        <f t="shared" si="41"/>
        <v>42556.621331018519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42228.379884259259</v>
      </c>
      <c r="T435" s="10">
        <f t="shared" si="41"/>
        <v>42288.379884259259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41919.511782407411</v>
      </c>
      <c r="T441" s="10">
        <f t="shared" si="41"/>
        <v>41929.511782407411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42423.735567129625</v>
      </c>
      <c r="T442" s="10">
        <f t="shared" si="41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41331.305127314816</v>
      </c>
      <c r="T449" s="10">
        <f t="shared" si="41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ref="P450:P513" si="43">E450/L450</f>
        <v>20.502500000000001</v>
      </c>
      <c r="Q450" t="str">
        <f t="shared" ref="Q450:Q513" si="44">LEFT(N450, FIND("/",N450)-1)</f>
        <v>film &amp; video</v>
      </c>
      <c r="R450" t="str">
        <f t="shared" ref="R450:R513" si="45">RIGHT(N450,LEN(N450)-FIND("/",N450))</f>
        <v>animation</v>
      </c>
      <c r="S450" s="10">
        <f t="shared" ref="S450:S513" si="46">(J450/86400)+25569+(-6/24)</f>
        <v>41753.508043981477</v>
      </c>
      <c r="T450" s="10">
        <f t="shared" ref="T450:T513" si="47">(I450/86400)+25569+(-6/24)</f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0">
        <f t="shared" si="46"/>
        <v>41534.318113425928</v>
      </c>
      <c r="T451" s="10">
        <f t="shared" si="47"/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41654.696759259255</v>
      </c>
      <c r="T452" s="10">
        <f t="shared" si="47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42107.453877314816</v>
      </c>
      <c r="T454" s="10">
        <f t="shared" si="47"/>
        <v>42137.453877314816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40970.752569444448</v>
      </c>
      <c r="T457" s="10">
        <f t="shared" si="47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41547.444456018522</v>
      </c>
      <c r="T458" s="10">
        <f t="shared" si="47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40800.3903587963</v>
      </c>
      <c r="T461" s="10">
        <f t="shared" si="47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40704.87663194444</v>
      </c>
      <c r="T464" s="10">
        <f t="shared" si="47"/>
        <v>40764.87663194444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42488.59878472222</v>
      </c>
      <c r="T466" s="10">
        <f t="shared" si="47"/>
        <v>42508.59878472222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41040.917627314819</v>
      </c>
      <c r="T470" s="10">
        <f t="shared" si="47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42099.836145833338</v>
      </c>
      <c r="T477" s="10">
        <f t="shared" si="47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41465.250173611115</v>
      </c>
      <c r="T482" s="10">
        <f t="shared" si="47"/>
        <v>41495.250173611115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42447.646874999999</v>
      </c>
      <c r="T484" s="10">
        <f t="shared" si="47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41381.255775462967</v>
      </c>
      <c r="T487" s="10">
        <f t="shared" si="47"/>
        <v>41411.255775462967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41113.718576388885</v>
      </c>
      <c r="T492" s="10">
        <f t="shared" si="47"/>
        <v>41143.718576388885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42366.732627314814</v>
      </c>
      <c r="T493" s="10">
        <f t="shared" si="47"/>
        <v>42396.732627314814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42595.78506944445</v>
      </c>
      <c r="T494" s="10">
        <f t="shared" si="47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42114.476134259261</v>
      </c>
      <c r="T495" s="10">
        <f t="shared" si="47"/>
        <v>42144.476134259261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40247.636006944442</v>
      </c>
      <c r="T502" s="10">
        <f t="shared" si="47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40702.984386574077</v>
      </c>
      <c r="T503" s="10">
        <f t="shared" si="47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ref="P514:P577" si="49">E514/L514</f>
        <v>5.5</v>
      </c>
      <c r="Q514" t="str">
        <f t="shared" ref="Q514:Q577" si="50">LEFT(N514, FIND("/",N514)-1)</f>
        <v>film &amp; video</v>
      </c>
      <c r="R514" t="str">
        <f t="shared" ref="R514:R577" si="51">RIGHT(N514,LEN(N514)-FIND("/",N514))</f>
        <v>animation</v>
      </c>
      <c r="S514" s="10">
        <f t="shared" ref="S514:S577" si="52">(J514/86400)+25569+(-6/24)</f>
        <v>42649.492210648154</v>
      </c>
      <c r="T514" s="10">
        <f t="shared" ref="T514:T577" si="53">(I514/86400)+25569+(-6/24)</f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0">
        <f t="shared" si="52"/>
        <v>42552.403993055559</v>
      </c>
      <c r="T515" s="10">
        <f t="shared" si="53"/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41218.141446759255</v>
      </c>
      <c r="T521" s="10">
        <f t="shared" si="53"/>
        <v>41248.141446759255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42711.29519675926</v>
      </c>
      <c r="T537" s="10">
        <f t="shared" si="53"/>
        <v>42741.29519675926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42179.094988425924</v>
      </c>
      <c r="T538" s="10">
        <f t="shared" si="53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42282.518414351856</v>
      </c>
      <c r="T539" s="10">
        <f t="shared" si="53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42692.139062499999</v>
      </c>
      <c r="T564" s="10">
        <f t="shared" si="53"/>
        <v>42722.139062499999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42165.53528935185</v>
      </c>
      <c r="T567" s="10">
        <f t="shared" si="53"/>
        <v>42195.53528935185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42388.548252314809</v>
      </c>
      <c r="T572" s="10">
        <f t="shared" si="53"/>
        <v>42418.548252314809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42282.466296296298</v>
      </c>
      <c r="T574" s="10">
        <f t="shared" si="53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41962.800127314811</v>
      </c>
      <c r="T575" s="10">
        <f t="shared" si="53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ref="P578:P641" si="55">E578/L578</f>
        <v>1</v>
      </c>
      <c r="Q578" t="str">
        <f t="shared" ref="Q578:Q641" si="56">LEFT(N578, FIND("/",N578)-1)</f>
        <v>technology</v>
      </c>
      <c r="R578" t="str">
        <f t="shared" ref="R578:R641" si="57">RIGHT(N578,LEN(N578)-FIND("/",N578))</f>
        <v>web</v>
      </c>
      <c r="S578" s="10">
        <f t="shared" ref="S578:S641" si="58">(J578/86400)+25569+(-6/24)</f>
        <v>42031.221666666665</v>
      </c>
      <c r="T578" s="10">
        <f t="shared" ref="T578:T641" si="59">(I578/86400)+25569+(-6/24)</f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0">
        <f t="shared" si="58"/>
        <v>42450.339143518519</v>
      </c>
      <c r="T579" s="10">
        <f t="shared" si="59"/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42055.489803240736</v>
      </c>
      <c r="T584" s="10">
        <f t="shared" si="5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42283.1409375</v>
      </c>
      <c r="T587" s="10">
        <f t="shared" si="5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42631.519513888888</v>
      </c>
      <c r="T590" s="10">
        <f t="shared" si="5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41945.982175925928</v>
      </c>
      <c r="T594" s="10">
        <f t="shared" si="5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42082.819884259261</v>
      </c>
      <c r="T597" s="10">
        <f t="shared" si="59"/>
        <v>42127.819884259261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42194.107731481483</v>
      </c>
      <c r="T607" s="10">
        <f t="shared" si="59"/>
        <v>42239.107731481483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42102.400567129633</v>
      </c>
      <c r="T608" s="10">
        <f t="shared" si="5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42306.784074074079</v>
      </c>
      <c r="T611" s="10">
        <f t="shared" si="5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42584.781782407408</v>
      </c>
      <c r="T614" s="10">
        <f t="shared" si="59"/>
        <v>42614.781782407408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42241.872210648144</v>
      </c>
      <c r="T617" s="10">
        <f t="shared" si="5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42761.126238425924</v>
      </c>
      <c r="T618" s="10">
        <f t="shared" si="59"/>
        <v>42791.126238425924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42121.759224537032</v>
      </c>
      <c r="T625" s="10">
        <f t="shared" si="5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42790.645567129628</v>
      </c>
      <c r="T627" s="10">
        <f t="shared" si="5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42507.049328703702</v>
      </c>
      <c r="T635" s="10">
        <f t="shared" si="5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42131.205439814818</v>
      </c>
      <c r="T638" s="10">
        <f t="shared" si="5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42759.343310185184</v>
      </c>
      <c r="T640" s="10">
        <f t="shared" si="5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ref="P642:P705" si="61">E642/L642</f>
        <v>50.5</v>
      </c>
      <c r="Q642" t="str">
        <f t="shared" ref="Q642:Q705" si="62">LEFT(N642, FIND("/",N642)-1)</f>
        <v>technology</v>
      </c>
      <c r="R642" t="str">
        <f t="shared" ref="R642:R705" si="63">RIGHT(N642,LEN(N642)-FIND("/",N642))</f>
        <v>wearables</v>
      </c>
      <c r="S642" s="10">
        <f t="shared" ref="S642:S705" si="64">(J642/86400)+25569+(-6/24)</f>
        <v>42683.170312499999</v>
      </c>
      <c r="T642" s="10">
        <f t="shared" ref="T642:T705" si="65">(I642/86400)+25569+(-6/24)</f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0">
        <f t="shared" si="64"/>
        <v>42199.32</v>
      </c>
      <c r="T643" s="10">
        <f t="shared" si="65"/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41955.767488425925</v>
      </c>
      <c r="T653" s="10">
        <f t="shared" si="65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42417.554618055554</v>
      </c>
      <c r="T658" s="10">
        <f t="shared" si="65"/>
        <v>42477.51295138889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42178.910752314812</v>
      </c>
      <c r="T660" s="10">
        <f t="shared" si="65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41922.491655092592</v>
      </c>
      <c r="T662" s="10">
        <f t="shared" si="65"/>
        <v>41952.533321759256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41838.582152777773</v>
      </c>
      <c r="T668" s="10">
        <f t="shared" si="65"/>
        <v>41868.582152777773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42012.51829861111</v>
      </c>
      <c r="T678" s="10">
        <f t="shared" si="65"/>
        <v>42042.51829861111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42778.515300925923</v>
      </c>
      <c r="T684" s="10">
        <f t="shared" si="65"/>
        <v>42808.473634259259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42634.650046296301</v>
      </c>
      <c r="T685" s="10">
        <f t="shared" si="65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42579.384733796294</v>
      </c>
      <c r="T692" s="10">
        <f t="shared" si="65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41866.681076388893</v>
      </c>
      <c r="T700" s="10">
        <f t="shared" si="65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42668.476701388892</v>
      </c>
      <c r="T704" s="10">
        <f t="shared" si="65"/>
        <v>42698.518368055556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42711.700798611113</v>
      </c>
      <c r="T705" s="10">
        <f t="shared" si="65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ref="P706:P769" si="67">E706/L706</f>
        <v>120.25</v>
      </c>
      <c r="Q706" t="str">
        <f t="shared" ref="Q706:Q769" si="68">LEFT(N706, FIND("/",N706)-1)</f>
        <v>technology</v>
      </c>
      <c r="R706" t="str">
        <f t="shared" ref="R706:R769" si="69">RIGHT(N706,LEN(N706)-FIND("/",N706))</f>
        <v>wearables</v>
      </c>
      <c r="S706" s="10">
        <f t="shared" ref="S706:S769" si="70">(J706/86400)+25569+(-6/24)</f>
        <v>42725.942916666667</v>
      </c>
      <c r="T706" s="10">
        <f t="shared" ref="T706:T769" si="71">(I706/86400)+25569+(-6/24)</f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0">
        <f t="shared" si="70"/>
        <v>42726.241643518515</v>
      </c>
      <c r="T707" s="10">
        <f t="shared" si="71"/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41837.734976851854</v>
      </c>
      <c r="T712" s="10">
        <f t="shared" si="71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42678.209120370375</v>
      </c>
      <c r="T713" s="10">
        <f t="shared" si="71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42384.430925925924</v>
      </c>
      <c r="T714" s="10">
        <f t="shared" si="71"/>
        <v>42414.430925925924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41940.408645833333</v>
      </c>
      <c r="T718" s="10">
        <f t="shared" si="71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41857.604189814811</v>
      </c>
      <c r="T719" s="10">
        <f t="shared" si="71"/>
        <v>41887.604189814811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40909.399201388893</v>
      </c>
      <c r="T722" s="10">
        <f t="shared" si="71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42184.56653935185</v>
      </c>
      <c r="T725" s="10">
        <f t="shared" si="71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40694.388460648144</v>
      </c>
      <c r="T726" s="10">
        <f t="shared" si="71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41246.770243055558</v>
      </c>
      <c r="T729" s="10">
        <f t="shared" si="71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40879.545682870368</v>
      </c>
      <c r="T733" s="10">
        <f t="shared" si="71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41598.170046296298</v>
      </c>
      <c r="T735" s="10">
        <f t="shared" si="71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41945.779467592591</v>
      </c>
      <c r="T737" s="10">
        <f t="shared" si="71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41943.354097222225</v>
      </c>
      <c r="T740" s="10">
        <f t="shared" si="71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42733.69131944445</v>
      </c>
      <c r="T751" s="10">
        <f t="shared" si="71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42639.171493055561</v>
      </c>
      <c r="T754" s="10">
        <f t="shared" si="71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42670.514039351852</v>
      </c>
      <c r="T762" s="10">
        <f t="shared" si="71"/>
        <v>42700.555706018524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42690.608449074076</v>
      </c>
      <c r="T764" s="10">
        <f t="shared" si="71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41471.196851851855</v>
      </c>
      <c r="T765" s="10">
        <f t="shared" si="71"/>
        <v>41501.196851851855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 t="e">
        <f t="shared" ref="P770:P833" si="73">E770/L770</f>
        <v>#DIV/0!</v>
      </c>
      <c r="Q770" t="str">
        <f t="shared" ref="Q770:Q833" si="74">LEFT(N770, FIND("/",N770)-1)</f>
        <v>publishing</v>
      </c>
      <c r="R770" t="str">
        <f t="shared" ref="R770:R833" si="75">RIGHT(N770,LEN(N770)-FIND("/",N770))</f>
        <v>fiction</v>
      </c>
      <c r="S770" s="10">
        <f t="shared" ref="S770:S833" si="76">(J770/86400)+25569+(-6/24)</f>
        <v>41593.957060185188</v>
      </c>
      <c r="T770" s="10">
        <f t="shared" ref="T770:T833" si="77">(I770/86400)+25569+(-6/24)</f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0">
        <f t="shared" si="76"/>
        <v>41604.746458333335</v>
      </c>
      <c r="T771" s="10">
        <f t="shared" si="77"/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41289.7496412037</v>
      </c>
      <c r="T772" s="10">
        <f t="shared" si="77"/>
        <v>41329.7496412037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42100.485937500001</v>
      </c>
      <c r="T775" s="10">
        <f t="shared" si="77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41402.750856481478</v>
      </c>
      <c r="T783" s="10">
        <f t="shared" si="77"/>
        <v>41432.750856481478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41116.508125</v>
      </c>
      <c r="T784" s="10">
        <f t="shared" si="77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41303.343923611115</v>
      </c>
      <c r="T787" s="10">
        <f t="shared" si="77"/>
        <v>41333.343923611115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40982.805949074071</v>
      </c>
      <c r="T788" s="10">
        <f t="shared" si="77"/>
        <v>41040.407638888893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41276.936111111107</v>
      </c>
      <c r="T791" s="10">
        <f t="shared" si="77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41555.62364583333</v>
      </c>
      <c r="T794" s="10">
        <f t="shared" si="77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41122.772268518514</v>
      </c>
      <c r="T804" s="10">
        <f t="shared" si="77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40729.855624999997</v>
      </c>
      <c r="T806" s="10">
        <f t="shared" si="77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41768.591921296298</v>
      </c>
      <c r="T822" s="10">
        <f t="shared" si="77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41072.800717592589</v>
      </c>
      <c r="T830" s="10">
        <f t="shared" si="77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ref="P834:P897" si="79">E834/L834</f>
        <v>97.993896103896105</v>
      </c>
      <c r="Q834" t="str">
        <f t="shared" ref="Q834:Q897" si="80">LEFT(N834, FIND("/",N834)-1)</f>
        <v>music</v>
      </c>
      <c r="R834" t="str">
        <f t="shared" ref="R834:R897" si="81">RIGHT(N834,LEN(N834)-FIND("/",N834))</f>
        <v>rock</v>
      </c>
      <c r="S834" s="10">
        <f t="shared" ref="S834:S897" si="82">(J834/86400)+25569+(-6/24)</f>
        <v>40869.425173611111</v>
      </c>
      <c r="T834" s="10">
        <f t="shared" ref="T834:T897" si="83">(I834/86400)+25569+(-6/24)</f>
        <v>40929.092361111107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0">
        <f t="shared" si="82"/>
        <v>41718.628182870372</v>
      </c>
      <c r="T835" s="10">
        <f t="shared" si="83"/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41005.20784722222</v>
      </c>
      <c r="T837" s="10">
        <f t="shared" si="83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41923.588692129633</v>
      </c>
      <c r="T843" s="10">
        <f t="shared" si="83"/>
        <v>41953.630358796298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41526.34239583333</v>
      </c>
      <c r="T844" s="10">
        <f t="shared" si="83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42165.548333333332</v>
      </c>
      <c r="T849" s="10">
        <f t="shared" si="83"/>
        <v>42195.548333333332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42452.577743055561</v>
      </c>
      <c r="T852" s="10">
        <f t="shared" si="83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42656.555497685185</v>
      </c>
      <c r="T854" s="10">
        <f t="shared" si="83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42544.875196759254</v>
      </c>
      <c r="T857" s="10">
        <f t="shared" si="83"/>
        <v>42574.875196759254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42128.570231481484</v>
      </c>
      <c r="T861" s="10">
        <f t="shared" si="83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41559.3049537037</v>
      </c>
      <c r="T864" s="10">
        <f t="shared" si="83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41230.523113425923</v>
      </c>
      <c r="T867" s="10">
        <f t="shared" si="83"/>
        <v>41290.523113425923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41342.595567129625</v>
      </c>
      <c r="T871" s="10">
        <f t="shared" si="83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41577.311284722222</v>
      </c>
      <c r="T873" s="10">
        <f t="shared" si="83"/>
        <v>41607.352951388893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41183.917129629626</v>
      </c>
      <c r="T875" s="10">
        <f t="shared" si="83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42248.473738425921</v>
      </c>
      <c r="T877" s="10">
        <f t="shared" si="83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41597.538888888885</v>
      </c>
      <c r="T879" s="10">
        <f t="shared" si="83"/>
        <v>41627.538888888885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40981.552615740744</v>
      </c>
      <c r="T886" s="10">
        <f t="shared" si="83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40751.503298611111</v>
      </c>
      <c r="T890" s="10">
        <f t="shared" si="83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41887.534062500003</v>
      </c>
      <c r="T891" s="10">
        <f t="shared" si="83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42496.73159722222</v>
      </c>
      <c r="T896" s="10">
        <f t="shared" si="83"/>
        <v>42526.73159722222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ref="P898:P961" si="85">E898/L898</f>
        <v>44.444444444444443</v>
      </c>
      <c r="Q898" t="str">
        <f t="shared" ref="Q898:Q961" si="86">LEFT(N898, FIND("/",N898)-1)</f>
        <v>music</v>
      </c>
      <c r="R898" t="str">
        <f t="shared" ref="R898:R961" si="87">RIGHT(N898,LEN(N898)-FIND("/",N898))</f>
        <v>indie rock</v>
      </c>
      <c r="S898" s="10">
        <f t="shared" ref="S898:S961" si="88">(J898/86400)+25569+(-6/24)</f>
        <v>42218.622986111106</v>
      </c>
      <c r="T898" s="10">
        <f t="shared" ref="T898:T961" si="89">(I898/86400)+25569+(-6/24)</f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0">
        <f t="shared" si="88"/>
        <v>41211.438750000001</v>
      </c>
      <c r="T899" s="10">
        <f t="shared" si="89"/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42429.59956018519</v>
      </c>
      <c r="T902" s="10">
        <f t="shared" si="8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41193.859340277777</v>
      </c>
      <c r="T914" s="10">
        <f t="shared" si="89"/>
        <v>41253.901006944448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41116.513275462959</v>
      </c>
      <c r="T916" s="10">
        <f t="shared" si="89"/>
        <v>41146.513275462959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41562.421550925923</v>
      </c>
      <c r="T922" s="10">
        <f t="shared" si="8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40846.921018518522</v>
      </c>
      <c r="T923" s="10">
        <f t="shared" si="8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41288.692928240736</v>
      </c>
      <c r="T926" s="10">
        <f t="shared" si="89"/>
        <v>41318.692928240736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41180.61241898148</v>
      </c>
      <c r="T930" s="10">
        <f t="shared" si="8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41680.109976851854</v>
      </c>
      <c r="T933" s="10">
        <f t="shared" si="8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41710.919085648144</v>
      </c>
      <c r="T935" s="10">
        <f t="shared" si="89"/>
        <v>41770.919085648144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41733.487083333333</v>
      </c>
      <c r="T936" s="10">
        <f t="shared" si="8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41551.548113425924</v>
      </c>
      <c r="T939" s="10">
        <f t="shared" si="89"/>
        <v>41581.589780092589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42382.593287037038</v>
      </c>
      <c r="T944" s="10">
        <f t="shared" si="89"/>
        <v>42418.593287037038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42673.41788194445</v>
      </c>
      <c r="T945" s="10">
        <f t="shared" si="8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42732.622986111106</v>
      </c>
      <c r="T947" s="10">
        <f t="shared" si="8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42480.403611111113</v>
      </c>
      <c r="T953" s="10">
        <f t="shared" si="89"/>
        <v>42525.403611111113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42662.363564814819</v>
      </c>
      <c r="T954" s="10">
        <f t="shared" si="89"/>
        <v>42692.405231481476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42060.663877314815</v>
      </c>
      <c r="T958" s="10">
        <f t="shared" si="8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42660.302465277782</v>
      </c>
      <c r="T959" s="10">
        <f t="shared" si="8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ref="P962:P1025" si="91">E962/L962</f>
        <v>136.46276595744681</v>
      </c>
      <c r="Q962" t="str">
        <f t="shared" ref="Q962:Q1025" si="92">LEFT(N962, FIND("/",N962)-1)</f>
        <v>technology</v>
      </c>
      <c r="R962" t="str">
        <f t="shared" ref="R962:R1025" si="93">RIGHT(N962,LEN(N962)-FIND("/",N962))</f>
        <v>wearables</v>
      </c>
      <c r="S962" s="10">
        <f t="shared" ref="S962:S1025" si="94">(J962/86400)+25569+(-6/24)</f>
        <v>42766.376793981486</v>
      </c>
      <c r="T962" s="10">
        <f t="shared" ref="T962:T1025" si="95">(I962/86400)+25569+(-6/24)</f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0">
        <f t="shared" si="94"/>
        <v>42740.443692129629</v>
      </c>
      <c r="T963" s="10">
        <f t="shared" si="95"/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42625.385636574079</v>
      </c>
      <c r="T965" s="10">
        <f t="shared" si="95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42506.166990740741</v>
      </c>
      <c r="T981" s="10">
        <f t="shared" si="95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42574.417650462958</v>
      </c>
      <c r="T985" s="10">
        <f t="shared" si="95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42060.86583333333</v>
      </c>
      <c r="T986" s="10">
        <f t="shared" si="95"/>
        <v>42090.824166666665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42748.80972222222</v>
      </c>
      <c r="T1002" s="10">
        <f t="shared" si="95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42276.374803240746</v>
      </c>
      <c r="T1007" s="10">
        <f t="shared" si="95"/>
        <v>42307.374803240746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42676.333599537036</v>
      </c>
      <c r="T1009" s="10">
        <f t="shared" si="95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42421.857129629629</v>
      </c>
      <c r="T1018" s="10">
        <f t="shared" si="95"/>
        <v>42466.815462962964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42111.396724537037</v>
      </c>
      <c r="T1024" s="10">
        <f t="shared" si="95"/>
        <v>42141.396724537037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ref="P1026:P1089" si="97">E1026/L1026</f>
        <v>388.9762295081967</v>
      </c>
      <c r="Q1026" t="str">
        <f t="shared" ref="Q1026:Q1089" si="98">LEFT(N1026, FIND("/",N1026)-1)</f>
        <v>music</v>
      </c>
      <c r="R1026" t="str">
        <f t="shared" ref="R1026:R1089" si="99">RIGHT(N1026,LEN(N1026)-FIND("/",N1026))</f>
        <v>electronic music</v>
      </c>
      <c r="S1026" s="10">
        <f t="shared" ref="S1026:S1089" si="100">(J1026/86400)+25569+(-6/24)</f>
        <v>42370.330590277779</v>
      </c>
      <c r="T1026" s="10">
        <f t="shared" ref="T1026:T1089" si="101">(I1026/86400)+25569+(-6/24)</f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0">
        <f t="shared" si="100"/>
        <v>42049.583761574075</v>
      </c>
      <c r="T1027" s="10">
        <f t="shared" si="101"/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42688.482407407406</v>
      </c>
      <c r="T1035" s="10">
        <f t="shared" si="101"/>
        <v>42716.482407407406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41830.81009259259</v>
      </c>
      <c r="T1043" s="10">
        <f t="shared" si="101"/>
        <v>41850.81009259259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41844.624421296292</v>
      </c>
      <c r="T1047" s="10">
        <f t="shared" si="101"/>
        <v>41874.624421296292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41918.568460648152</v>
      </c>
      <c r="T1049" s="10">
        <f t="shared" si="101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41849.764178240745</v>
      </c>
      <c r="T1053" s="10">
        <f t="shared" si="101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42058.469641203701</v>
      </c>
      <c r="T1058" s="10">
        <f t="shared" si="101"/>
        <v>42118.427974537037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42678.621331018519</v>
      </c>
      <c r="T1059" s="10">
        <f t="shared" si="101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42047.650960648149</v>
      </c>
      <c r="T1060" s="10">
        <f t="shared" si="101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41445.712754629625</v>
      </c>
      <c r="T1068" s="10">
        <f t="shared" si="101"/>
        <v>41490.712754629625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42440.121111111112</v>
      </c>
      <c r="T1070" s="10">
        <f t="shared" si="101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42479.316388888888</v>
      </c>
      <c r="T1081" s="10">
        <f t="shared" si="101"/>
        <v>42504.316388888888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41101.656111111108</v>
      </c>
      <c r="T1084" s="10">
        <f t="shared" si="101"/>
        <v>41131.656111111108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41775.463969907403</v>
      </c>
      <c r="T1089" s="10">
        <f t="shared" si="101"/>
        <v>41805.463969907403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ref="P1090:P1153" si="103">E1090/L1090</f>
        <v>43.41727891156463</v>
      </c>
      <c r="Q1090" t="str">
        <f t="shared" ref="Q1090:Q1153" si="104">LEFT(N1090, FIND("/",N1090)-1)</f>
        <v>games</v>
      </c>
      <c r="R1090" t="str">
        <f t="shared" ref="R1090:R1153" si="105">RIGHT(N1090,LEN(N1090)-FIND("/",N1090))</f>
        <v>video games</v>
      </c>
      <c r="S1090" s="10">
        <f t="shared" ref="S1090:S1153" si="106">(J1090/86400)+25569+(-6/24)</f>
        <v>41723.549386574072</v>
      </c>
      <c r="T1090" s="10">
        <f t="shared" ref="T1090:T1153" si="107">(I1090/86400)+25569+(-6/24)</f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0">
        <f t="shared" si="106"/>
        <v>42150.939525462964</v>
      </c>
      <c r="T1091" s="10">
        <f t="shared" si="107"/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42440.570277777777</v>
      </c>
      <c r="T1093" s="10">
        <f t="shared" si="107"/>
        <v>42470.528611111113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40795.46334490741</v>
      </c>
      <c r="T1096" s="10">
        <f t="shared" si="107"/>
        <v>40825.46334490741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41576.795428240745</v>
      </c>
      <c r="T1104" s="10">
        <f t="shared" si="107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42662.502199074079</v>
      </c>
      <c r="T1111" s="10">
        <f t="shared" si="107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41220.683124999996</v>
      </c>
      <c r="T1112" s="10">
        <f t="shared" si="107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42346.953587962962</v>
      </c>
      <c r="T1113" s="10">
        <f t="shared" si="107"/>
        <v>42376.953587962962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41526.095914351856</v>
      </c>
      <c r="T1116" s="10">
        <f t="shared" si="107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41009.597314814819</v>
      </c>
      <c r="T1118" s="10">
        <f t="shared" si="107"/>
        <v>41069.597314814819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41722.542407407411</v>
      </c>
      <c r="T1121" s="10">
        <f t="shared" si="107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41718.2737037037</v>
      </c>
      <c r="T1125" s="10">
        <f t="shared" si="107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42535.077476851853</v>
      </c>
      <c r="T1128" s="10">
        <f t="shared" si="107"/>
        <v>42565.077476851853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42558.73951388889</v>
      </c>
      <c r="T1137" s="10">
        <f t="shared" si="107"/>
        <v>42588.73951388889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42327.421631944446</v>
      </c>
      <c r="T1138" s="10">
        <f t="shared" si="107"/>
        <v>42357.421631944446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41975.09752314815</v>
      </c>
      <c r="T1141" s="10">
        <f t="shared" si="107"/>
        <v>42005.09752314815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42021.756099537037</v>
      </c>
      <c r="T1144" s="10">
        <f t="shared" si="107"/>
        <v>42051.756099537037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41854.49759259259</v>
      </c>
      <c r="T1147" s="10">
        <f t="shared" si="107"/>
        <v>41914.49759259259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41723.7033912037</v>
      </c>
      <c r="T1148" s="10">
        <f t="shared" si="107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42223.852581018524</v>
      </c>
      <c r="T1153" s="10">
        <f t="shared" si="107"/>
        <v>42253.852581018524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ref="P1154:P1217" si="109">E1154/L1154</f>
        <v>60.733333333333334</v>
      </c>
      <c r="Q1154" t="str">
        <f t="shared" ref="Q1154:Q1217" si="110">LEFT(N1154, FIND("/",N1154)-1)</f>
        <v>food</v>
      </c>
      <c r="R1154" t="str">
        <f t="shared" ref="R1154:R1217" si="111">RIGHT(N1154,LEN(N1154)-FIND("/",N1154))</f>
        <v>food trucks</v>
      </c>
      <c r="S1154" s="10">
        <f t="shared" ref="S1154:S1217" si="112">(J1154/86400)+25569+(-6/24)</f>
        <v>42109.459629629629</v>
      </c>
      <c r="T1154" s="10">
        <f t="shared" ref="T1154:T1217" si="113">(I1154/86400)+25569+(-6/24)</f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0">
        <f t="shared" si="112"/>
        <v>42143.464178240742</v>
      </c>
      <c r="T1155" s="10">
        <f t="shared" si="113"/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41918.378240740742</v>
      </c>
      <c r="T1159" s="10">
        <f t="shared" si="113"/>
        <v>41978.419907407406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42060.904930555553</v>
      </c>
      <c r="T1162" s="10">
        <f t="shared" si="113"/>
        <v>42090.863263888888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41791.964467592596</v>
      </c>
      <c r="T1167" s="10">
        <f t="shared" si="113"/>
        <v>41825.964467592596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41841.432314814811</v>
      </c>
      <c r="T1174" s="10">
        <f t="shared" si="113"/>
        <v>41871.432314814811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42468.59174768519</v>
      </c>
      <c r="T1176" s="10">
        <f t="shared" si="113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42656.61137731481</v>
      </c>
      <c r="T1185" s="10">
        <f t="shared" si="113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42123.61336805555</v>
      </c>
      <c r="T1188" s="10">
        <f t="shared" si="113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42419.353703703702</v>
      </c>
      <c r="T1193" s="10">
        <f t="shared" si="113"/>
        <v>42449.312037037038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42409.526076388887</v>
      </c>
      <c r="T1195" s="10">
        <f t="shared" si="113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42333.369050925925</v>
      </c>
      <c r="T1200" s="10">
        <f t="shared" si="113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42152.038819444446</v>
      </c>
      <c r="T1204" s="10">
        <f t="shared" si="113"/>
        <v>42182.038819444446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42772.526076388887</v>
      </c>
      <c r="T1208" s="10">
        <f t="shared" si="113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42423.459074074075</v>
      </c>
      <c r="T1210" s="10">
        <f t="shared" si="113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ref="P1218:P1281" si="115">E1218/L1218</f>
        <v>91.882882882882882</v>
      </c>
      <c r="Q1218" t="str">
        <f t="shared" ref="Q1218:Q1281" si="116">LEFT(N1218, FIND("/",N1218)-1)</f>
        <v>photography</v>
      </c>
      <c r="R1218" t="str">
        <f t="shared" ref="R1218:R1281" si="117">RIGHT(N1218,LEN(N1218)-FIND("/",N1218))</f>
        <v>photobooks</v>
      </c>
      <c r="S1218" s="10">
        <f t="shared" ref="S1218:S1281" si="118">(J1218/86400)+25569+(-6/24)</f>
        <v>42247.366400462968</v>
      </c>
      <c r="T1218" s="10">
        <f t="shared" ref="T1218:T1281" si="119">(I1218/86400)+25569+(-6/24)</f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0">
        <f t="shared" si="118"/>
        <v>42535.559490740736</v>
      </c>
      <c r="T1219" s="10">
        <f t="shared" si="119"/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42633.211956018524</v>
      </c>
      <c r="T1221" s="10">
        <f t="shared" si="119"/>
        <v>42663.211956018524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41506.598032407404</v>
      </c>
      <c r="T1234" s="10">
        <f t="shared" si="119"/>
        <v>41553.598032407404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42007.538680555561</v>
      </c>
      <c r="T1236" s="10">
        <f t="shared" si="11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41355.575497685189</v>
      </c>
      <c r="T1246" s="10">
        <f t="shared" si="11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41774.34993055556</v>
      </c>
      <c r="T1247" s="10">
        <f t="shared" si="119"/>
        <v>41804.34993055556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41067.490868055553</v>
      </c>
      <c r="T1251" s="10">
        <f t="shared" si="119"/>
        <v>41097.490868055553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40921.669340277775</v>
      </c>
      <c r="T1258" s="10">
        <f t="shared" si="119"/>
        <v>40951.669340277775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40586.835532407407</v>
      </c>
      <c r="T1259" s="10">
        <f t="shared" si="11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40465.405266203699</v>
      </c>
      <c r="T1267" s="10">
        <f t="shared" si="11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42445.573055555556</v>
      </c>
      <c r="T1271" s="10">
        <f t="shared" si="11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40933.60696759259</v>
      </c>
      <c r="T1272" s="10">
        <f t="shared" si="11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ref="P1282:P1345" si="121">E1282/L1282</f>
        <v>127.97523076923076</v>
      </c>
      <c r="Q1282" t="str">
        <f t="shared" ref="Q1282:Q1345" si="122">LEFT(N1282, FIND("/",N1282)-1)</f>
        <v>music</v>
      </c>
      <c r="R1282" t="str">
        <f t="shared" ref="R1282:R1345" si="123">RIGHT(N1282,LEN(N1282)-FIND("/",N1282))</f>
        <v>rock</v>
      </c>
      <c r="S1282" s="10">
        <f t="shared" ref="S1282:S1345" si="124">(J1282/86400)+25569+(-6/24)</f>
        <v>40513.507569444446</v>
      </c>
      <c r="T1282" s="10">
        <f t="shared" ref="T1282:T1345" si="125">(I1282/86400)+25569+(-6/24)</f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0">
        <f t="shared" si="124"/>
        <v>41463.493472222224</v>
      </c>
      <c r="T1283" s="10">
        <f t="shared" si="125"/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41586.225173611107</v>
      </c>
      <c r="T1284" s="10">
        <f t="shared" si="125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42708.884780092594</v>
      </c>
      <c r="T1291" s="10">
        <f t="shared" si="125"/>
        <v>42738.884780092594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42256.514212962968</v>
      </c>
      <c r="T1294" s="10">
        <f t="shared" si="125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42292.451053240744</v>
      </c>
      <c r="T1295" s="10">
        <f t="shared" si="125"/>
        <v>42322.492719907408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42458.430925925924</v>
      </c>
      <c r="T1300" s="10">
        <f t="shared" si="125"/>
        <v>42488.430925925924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41947.207569444443</v>
      </c>
      <c r="T1308" s="10">
        <f t="shared" si="125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42387.253229166672</v>
      </c>
      <c r="T1309" s="10">
        <f t="shared" si="125"/>
        <v>42417.253229166672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42556.417245370365</v>
      </c>
      <c r="T1312" s="10">
        <f t="shared" si="125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42604.419675925921</v>
      </c>
      <c r="T1316" s="10">
        <f t="shared" si="125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42393.711909722224</v>
      </c>
      <c r="T1318" s="10">
        <f t="shared" si="125"/>
        <v>42428.711909722224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41974.541990740741</v>
      </c>
      <c r="T1328" s="10">
        <f t="shared" si="125"/>
        <v>42019.541990740741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42767.327303240745</v>
      </c>
      <c r="T1339" s="10">
        <f t="shared" si="125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42172.566423611112</v>
      </c>
      <c r="T1344" s="10">
        <f t="shared" si="125"/>
        <v>42202.566423611112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ref="P1346:P1409" si="127">E1346/L1346</f>
        <v>40.762589928057551</v>
      </c>
      <c r="Q1346" t="str">
        <f t="shared" ref="Q1346:Q1409" si="128">LEFT(N1346, FIND("/",N1346)-1)</f>
        <v>publishing</v>
      </c>
      <c r="R1346" t="str">
        <f t="shared" ref="R1346:R1409" si="129">RIGHT(N1346,LEN(N1346)-FIND("/",N1346))</f>
        <v>nonfiction</v>
      </c>
      <c r="S1346" s="10">
        <f t="shared" ref="S1346:S1409" si="130">(J1346/86400)+25569+(-6/24)</f>
        <v>42522.539803240739</v>
      </c>
      <c r="T1346" s="10">
        <f t="shared" ref="T1346:T1409" si="131">(I1346/86400)+25569+(-6/24)</f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0">
        <f t="shared" si="130"/>
        <v>41799.564340277779</v>
      </c>
      <c r="T1347" s="10">
        <f t="shared" si="131"/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41963.256168981483</v>
      </c>
      <c r="T1350" s="10">
        <f t="shared" si="131"/>
        <v>41991.256168981483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41429.788888888885</v>
      </c>
      <c r="T1358" s="10">
        <f t="shared" si="131"/>
        <v>41459.788888888885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41951.4456712963</v>
      </c>
      <c r="T1366" s="10">
        <f t="shared" si="131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42145.940902777773</v>
      </c>
      <c r="T1370" s="10">
        <f t="shared" si="131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42423.911898148144</v>
      </c>
      <c r="T1376" s="10">
        <f t="shared" si="131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42677.419050925921</v>
      </c>
      <c r="T1378" s="10">
        <f t="shared" si="131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42568.509375000001</v>
      </c>
      <c r="T1380" s="10">
        <f t="shared" si="131"/>
        <v>42583.509375000001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42130.241620370369</v>
      </c>
      <c r="T1381" s="10">
        <f t="shared" si="131"/>
        <v>42160.241620370369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42141.512800925921</v>
      </c>
      <c r="T1382" s="10">
        <f t="shared" si="131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42160.485208333332</v>
      </c>
      <c r="T1386" s="10">
        <f t="shared" si="131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42087.553310185191</v>
      </c>
      <c r="T1392" s="10">
        <f t="shared" si="131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42751.894976851851</v>
      </c>
      <c r="T1396" s="10">
        <f t="shared" si="131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42064.803368055553</v>
      </c>
      <c r="T1404" s="10">
        <f t="shared" si="131"/>
        <v>42124.761701388888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ref="P1410:P1473" si="133">E1410/L1410</f>
        <v>12</v>
      </c>
      <c r="Q1410" t="str">
        <f t="shared" ref="Q1410:Q1473" si="134">LEFT(N1410, FIND("/",N1410)-1)</f>
        <v>publishing</v>
      </c>
      <c r="R1410" t="str">
        <f t="shared" ref="R1410:R1473" si="135">RIGHT(N1410,LEN(N1410)-FIND("/",N1410))</f>
        <v>translations</v>
      </c>
      <c r="S1410" s="10">
        <f t="shared" ref="S1410:S1473" si="136">(J1410/86400)+25569+(-6/24)</f>
        <v>42291.622175925921</v>
      </c>
      <c r="T1410" s="10">
        <f t="shared" ref="T1410:T1473" si="137">(I1410/86400)+25569+(-6/24)</f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0">
        <f t="shared" si="136"/>
        <v>41944.883506944447</v>
      </c>
      <c r="T1411" s="10">
        <f t="shared" si="137"/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42231.90016203704</v>
      </c>
      <c r="T1419" s="10">
        <f t="shared" si="137"/>
        <v>42262.21597222222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42073.810671296298</v>
      </c>
      <c r="T1431" s="10">
        <f t="shared" si="137"/>
        <v>42103.810671296298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41961.563518518524</v>
      </c>
      <c r="T1432" s="10">
        <f t="shared" si="137"/>
        <v>41992.563518518524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42175.530416666668</v>
      </c>
      <c r="T1434" s="10">
        <f t="shared" si="137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42040.579872685186</v>
      </c>
      <c r="T1441" s="10">
        <f t="shared" si="137"/>
        <v>42070.579872685186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42795.446145833332</v>
      </c>
      <c r="T1455" s="10">
        <f t="shared" si="137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40645.764456018514</v>
      </c>
      <c r="T1470" s="10">
        <f t="shared" si="137"/>
        <v>40705.764456018514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42073.707569444443</v>
      </c>
      <c r="T1473" s="10">
        <f t="shared" si="137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ref="P1474:P1537" si="139">E1474/L1474</f>
        <v>103.20238095238095</v>
      </c>
      <c r="Q1474" t="str">
        <f t="shared" ref="Q1474:Q1537" si="140">LEFT(N1474, FIND("/",N1474)-1)</f>
        <v>publishing</v>
      </c>
      <c r="R1474" t="str">
        <f t="shared" ref="R1474:R1537" si="141">RIGHT(N1474,LEN(N1474)-FIND("/",N1474))</f>
        <v>radio &amp; podcasts</v>
      </c>
      <c r="S1474" s="10">
        <f t="shared" ref="S1474:S1537" si="142">(J1474/86400)+25569+(-6/24)</f>
        <v>41533.292858796296</v>
      </c>
      <c r="T1474" s="10">
        <f t="shared" ref="T1474:T1537" si="143">(I1474/86400)+25569+(-6/24)</f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0">
        <f t="shared" si="142"/>
        <v>40939.729618055557</v>
      </c>
      <c r="T1475" s="10">
        <f t="shared" si="143"/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41500.47791666667</v>
      </c>
      <c r="T1476" s="10">
        <f t="shared" si="143"/>
        <v>41530.47791666667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41136.608055555553</v>
      </c>
      <c r="T1484" s="10">
        <f t="shared" si="143"/>
        <v>41159.077083333337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41052.950960648144</v>
      </c>
      <c r="T1486" s="10">
        <f t="shared" si="143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41411.616608796292</v>
      </c>
      <c r="T1495" s="10">
        <f t="shared" si="143"/>
        <v>41441.616608796292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42163.333599537036</v>
      </c>
      <c r="T1503" s="10">
        <f t="shared" si="143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40254.200335648144</v>
      </c>
      <c r="T1509" s="10">
        <f t="shared" si="143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41809.135162037041</v>
      </c>
      <c r="T1512" s="10">
        <f t="shared" si="143"/>
        <v>41839.135162037041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42415.003437499996</v>
      </c>
      <c r="T1517" s="10">
        <f t="shared" si="143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41760.5700462963</v>
      </c>
      <c r="T1520" s="10">
        <f t="shared" si="143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42780.350532407407</v>
      </c>
      <c r="T1529" s="10">
        <f t="shared" si="143"/>
        <v>42808.308865740742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42275.51730324074</v>
      </c>
      <c r="T1532" s="10">
        <f t="shared" si="143"/>
        <v>42300.51730324074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42221.424328703702</v>
      </c>
      <c r="T1536" s="10">
        <f t="shared" si="143"/>
        <v>42251.424328703702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ref="P1538:P1601" si="145">E1538/L1538</f>
        <v>66.015406593406595</v>
      </c>
      <c r="Q1538" t="str">
        <f t="shared" ref="Q1538:Q1601" si="146">LEFT(N1538, FIND("/",N1538)-1)</f>
        <v>photography</v>
      </c>
      <c r="R1538" t="str">
        <f t="shared" ref="R1538:R1601" si="147">RIGHT(N1538,LEN(N1538)-FIND("/",N1538))</f>
        <v>photobooks</v>
      </c>
      <c r="S1538" s="10">
        <f t="shared" ref="S1538:S1601" si="148">(J1538/86400)+25569+(-6/24)</f>
        <v>42213.552199074074</v>
      </c>
      <c r="T1538" s="10">
        <f t="shared" ref="T1538:T1601" si="149">(I1538/86400)+25569+(-6/24)</f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0">
        <f t="shared" si="148"/>
        <v>42552.065127314811</v>
      </c>
      <c r="T1539" s="10">
        <f t="shared" si="149"/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42705.66920138889</v>
      </c>
      <c r="T1541" s="10">
        <f t="shared" si="149"/>
        <v>42738.66920138889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41935.259652777779</v>
      </c>
      <c r="T1545" s="10">
        <f t="shared" si="14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42286.63217592593</v>
      </c>
      <c r="T1550" s="10">
        <f t="shared" si="149"/>
        <v>42316.673842592594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42188.002199074079</v>
      </c>
      <c r="T1556" s="10">
        <f t="shared" si="14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42107.803229166668</v>
      </c>
      <c r="T1561" s="10">
        <f t="shared" si="149"/>
        <v>42122.803229166668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41554.791701388887</v>
      </c>
      <c r="T1563" s="10">
        <f t="shared" si="149"/>
        <v>41584.833368055552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41671.68686342593</v>
      </c>
      <c r="T1569" s="10">
        <f t="shared" si="14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42144.519479166665</v>
      </c>
      <c r="T1573" s="10">
        <f t="shared" si="149"/>
        <v>42174.519479166665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41799.274259259255</v>
      </c>
      <c r="T1577" s="10">
        <f t="shared" si="149"/>
        <v>41829.274259259255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41054.597777777773</v>
      </c>
      <c r="T1579" s="10">
        <f t="shared" si="149"/>
        <v>41114.597777777773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40989.800069444442</v>
      </c>
      <c r="T1582" s="10">
        <f t="shared" si="149"/>
        <v>41049.800069444442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42068.854421296295</v>
      </c>
      <c r="T1588" s="10">
        <f t="shared" si="14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42445.462754629625</v>
      </c>
      <c r="T1596" s="10">
        <f t="shared" si="149"/>
        <v>42505.431250000001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41779.800092592595</v>
      </c>
      <c r="T1597" s="10">
        <f t="shared" si="149"/>
        <v>41808.592361111107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42438.28907407407</v>
      </c>
      <c r="T1601" s="10">
        <f t="shared" si="14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ref="P1602:P1665" si="151">E1602/L1602</f>
        <v>40.777777777777779</v>
      </c>
      <c r="Q1602" t="str">
        <f t="shared" ref="Q1602:Q1665" si="152">LEFT(N1602, FIND("/",N1602)-1)</f>
        <v>photography</v>
      </c>
      <c r="R1602" t="str">
        <f t="shared" ref="R1602:R1665" si="153">RIGHT(N1602,LEN(N1602)-FIND("/",N1602))</f>
        <v>places</v>
      </c>
      <c r="S1602" s="10">
        <f t="shared" ref="S1602:S1665" si="154">(J1602/86400)+25569+(-6/24)</f>
        <v>41790.807314814811</v>
      </c>
      <c r="T1602" s="10">
        <f t="shared" ref="T1602:T1665" si="155">(I1602/86400)+25569+(-6/24)</f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0">
        <f t="shared" si="154"/>
        <v>40637.842974537038</v>
      </c>
      <c r="T1603" s="10">
        <f t="shared" si="155"/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40945.595312500001</v>
      </c>
      <c r="T1606" s="10">
        <f t="shared" si="155"/>
        <v>40985.553645833337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41607.58085648148</v>
      </c>
      <c r="T1610" s="10">
        <f t="shared" si="155"/>
        <v>41639.976388888885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41228.674884259257</v>
      </c>
      <c r="T1612" s="10">
        <f t="shared" si="155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41794.731122685189</v>
      </c>
      <c r="T1616" s="10">
        <f t="shared" si="155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41875.936180555553</v>
      </c>
      <c r="T1621" s="10">
        <f t="shared" si="155"/>
        <v>41896.936180555553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41950.044837962967</v>
      </c>
      <c r="T1624" s="10">
        <f t="shared" si="155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41135.449687500004</v>
      </c>
      <c r="T1627" s="10">
        <f t="shared" si="155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41579.597997685181</v>
      </c>
      <c r="T1628" s="10">
        <f t="shared" si="155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40750.090902777782</v>
      </c>
      <c r="T1634" s="10">
        <f t="shared" si="155"/>
        <v>40810.090902777782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40122.501620370371</v>
      </c>
      <c r="T1639" s="10">
        <f t="shared" si="155"/>
        <v>40178.735416666663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41962.346574074079</v>
      </c>
      <c r="T1643" s="10">
        <f t="shared" si="155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41174.80972222222</v>
      </c>
      <c r="T1646" s="10">
        <f t="shared" si="155"/>
        <v>41234.851388888885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41521.367361111115</v>
      </c>
      <c r="T1647" s="10">
        <f t="shared" si="155"/>
        <v>41535.367361111115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41833.200266203705</v>
      </c>
      <c r="T1648" s="10">
        <f t="shared" si="155"/>
        <v>41865.507638888885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ref="P1666:P1729" si="157">E1666/L1666</f>
        <v>34.384494382022467</v>
      </c>
      <c r="Q1666" t="str">
        <f t="shared" ref="Q1666:Q1729" si="158">LEFT(N1666, FIND("/",N1666)-1)</f>
        <v>music</v>
      </c>
      <c r="R1666" t="str">
        <f t="shared" ref="R1666:R1729" si="159">RIGHT(N1666,LEN(N1666)-FIND("/",N1666))</f>
        <v>pop</v>
      </c>
      <c r="S1666" s="10">
        <f t="shared" ref="S1666:S1729" si="160">(J1666/86400)+25569+(-6/24)</f>
        <v>40939.511782407411</v>
      </c>
      <c r="T1666" s="10">
        <f t="shared" ref="T1666:T1729" si="161">(I1666/86400)+25569+(-6/24)</f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0">
        <f t="shared" si="160"/>
        <v>40564.399456018517</v>
      </c>
      <c r="T1667" s="10">
        <f t="shared" si="161"/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41681.8205787037</v>
      </c>
      <c r="T1669" s="10">
        <f t="shared" si="161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40844.899756944447</v>
      </c>
      <c r="T1670" s="10">
        <f t="shared" si="161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40313.680543981478</v>
      </c>
      <c r="T1672" s="10">
        <f t="shared" si="161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42039.628379629634</v>
      </c>
      <c r="T1675" s="10">
        <f t="shared" si="161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40973.476238425923</v>
      </c>
      <c r="T1678" s="10">
        <f t="shared" si="161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42783.565289351856</v>
      </c>
      <c r="T1686" s="10">
        <f t="shared" si="161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42788.0002662037</v>
      </c>
      <c r="T1687" s="10">
        <f t="shared" si="161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42804.284652777773</v>
      </c>
      <c r="T1690" s="10">
        <f t="shared" si="161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42795.451481481483</v>
      </c>
      <c r="T1693" s="10">
        <f t="shared" si="161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42804.782962962963</v>
      </c>
      <c r="T1699" s="10">
        <f t="shared" si="161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42187.031678240739</v>
      </c>
      <c r="T1705" s="10">
        <f t="shared" si="161"/>
        <v>42247.031678240739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41841.313819444447</v>
      </c>
      <c r="T1711" s="10">
        <f t="shared" si="161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42341.341296296298</v>
      </c>
      <c r="T1712" s="10">
        <f t="shared" si="161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42673.327534722222</v>
      </c>
      <c r="T1718" s="10">
        <f t="shared" si="161"/>
        <v>42713.369201388894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42460.731921296298</v>
      </c>
      <c r="T1719" s="10">
        <f t="shared" si="161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42129.57540509259</v>
      </c>
      <c r="T1725" s="10">
        <f t="shared" si="161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42044.677974537037</v>
      </c>
      <c r="T1729" s="10">
        <f t="shared" si="161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ref="P1730:P1793" si="163">E1730/L1730</f>
        <v>122.14285714285714</v>
      </c>
      <c r="Q1730" t="str">
        <f t="shared" ref="Q1730:Q1793" si="164">LEFT(N1730, FIND("/",N1730)-1)</f>
        <v>music</v>
      </c>
      <c r="R1730" t="str">
        <f t="shared" ref="R1730:R1793" si="165">RIGHT(N1730,LEN(N1730)-FIND("/",N1730))</f>
        <v>faith</v>
      </c>
      <c r="S1730" s="10">
        <f t="shared" ref="S1730:S1793" si="166">(J1730/86400)+25569+(-6/24)</f>
        <v>42268.375856481478</v>
      </c>
      <c r="T1730" s="10">
        <f t="shared" ref="T1730:T1793" si="167">(I1730/86400)+25569+(-6/24)</f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0">
        <f t="shared" si="166"/>
        <v>42470.802152777775</v>
      </c>
      <c r="T1731" s="10">
        <f t="shared" si="167"/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42271.837766203702</v>
      </c>
      <c r="T1732" s="10">
        <f t="shared" si="167"/>
        <v>42301.837766203702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42559.56417824074</v>
      </c>
      <c r="T1737" s="10">
        <f t="shared" si="167"/>
        <v>42589.56417824074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42175.698981481481</v>
      </c>
      <c r="T1739" s="10">
        <f t="shared" si="167"/>
        <v>42205.698981481481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42435.624212962968</v>
      </c>
      <c r="T1741" s="10">
        <f t="shared" si="167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42171.567384259259</v>
      </c>
      <c r="T1742" s="10">
        <f t="shared" si="167"/>
        <v>42201.567384259259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42710.626967592594</v>
      </c>
      <c r="T1744" s="10">
        <f t="shared" si="167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42292.185532407406</v>
      </c>
      <c r="T1749" s="10">
        <f t="shared" si="167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42052.5315162037</v>
      </c>
      <c r="T1753" s="10">
        <f t="shared" si="167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42067.626770833333</v>
      </c>
      <c r="T1756" s="10">
        <f t="shared" si="167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42570.917465277773</v>
      </c>
      <c r="T1758" s="10">
        <f t="shared" si="167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41905.729629629626</v>
      </c>
      <c r="T1773" s="10">
        <f t="shared" si="167"/>
        <v>41935.729629629626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41891.726388888885</v>
      </c>
      <c r="T1777" s="10">
        <f t="shared" si="167"/>
        <v>41936.726388888885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42045.61336805555</v>
      </c>
      <c r="T1780" s="10">
        <f t="shared" si="167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42493.350810185184</v>
      </c>
      <c r="T1782" s="10">
        <f t="shared" si="167"/>
        <v>42553.350810185184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42010.424513888887</v>
      </c>
      <c r="T1792" s="10">
        <f t="shared" si="167"/>
        <v>42040.424513888887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ref="P1794:P1857" si="169">E1794/L1794</f>
        <v>109.93525179856115</v>
      </c>
      <c r="Q1794" t="str">
        <f t="shared" ref="Q1794:Q1857" si="170">LEFT(N1794, FIND("/",N1794)-1)</f>
        <v>photography</v>
      </c>
      <c r="R1794" t="str">
        <f t="shared" ref="R1794:R1857" si="171">RIGHT(N1794,LEN(N1794)-FIND("/",N1794))</f>
        <v>photobooks</v>
      </c>
      <c r="S1794" s="10">
        <f t="shared" ref="S1794:S1857" si="172">(J1794/86400)+25569+(-6/24)</f>
        <v>42188.781041666662</v>
      </c>
      <c r="T1794" s="10">
        <f t="shared" ref="T1794:T1857" si="173">(I1794/86400)+25569+(-6/24)</f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0">
        <f t="shared" si="172"/>
        <v>41940.641666666663</v>
      </c>
      <c r="T1795" s="10">
        <f t="shared" si="173"/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42159.22256944445</v>
      </c>
      <c r="T1804" s="10">
        <f t="shared" si="173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42017.821550925924</v>
      </c>
      <c r="T1805" s="10">
        <f t="shared" si="173"/>
        <v>42048.821550925924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42029.657858796301</v>
      </c>
      <c r="T1811" s="10">
        <f t="shared" si="173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42524.068703703699</v>
      </c>
      <c r="T1814" s="10">
        <f t="shared" si="173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42172.656678240739</v>
      </c>
      <c r="T1817" s="10">
        <f t="shared" si="173"/>
        <v>42186.656678240739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42064.834374999999</v>
      </c>
      <c r="T1822" s="10">
        <f t="shared" si="173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41634.547013888892</v>
      </c>
      <c r="T1824" s="10">
        <f t="shared" si="173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41626.666284722218</v>
      </c>
      <c r="T1826" s="10">
        <f t="shared" si="173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40576.289664351854</v>
      </c>
      <c r="T1834" s="10">
        <f t="shared" si="173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40925.797858796301</v>
      </c>
      <c r="T1839" s="10">
        <f t="shared" si="173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41800.709490740745</v>
      </c>
      <c r="T1852" s="10">
        <f t="shared" si="173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42081.52143518519</v>
      </c>
      <c r="T1854" s="10">
        <f t="shared" si="173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ref="P1858:P1921" si="175">E1858/L1858</f>
        <v>53.289473684210527</v>
      </c>
      <c r="Q1858" t="str">
        <f t="shared" ref="Q1858:Q1921" si="176">LEFT(N1858, FIND("/",N1858)-1)</f>
        <v>music</v>
      </c>
      <c r="R1858" t="str">
        <f t="shared" ref="R1858:R1921" si="177">RIGHT(N1858,LEN(N1858)-FIND("/",N1858))</f>
        <v>rock</v>
      </c>
      <c r="S1858" s="10">
        <f t="shared" ref="S1858:S1921" si="178">(J1858/86400)+25569+(-6/24)</f>
        <v>41817.604999999996</v>
      </c>
      <c r="T1858" s="10">
        <f t="shared" ref="T1858:T1921" si="179">(I1858/86400)+25569+(-6/24)</f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0">
        <f t="shared" si="178"/>
        <v>41864.51866898148</v>
      </c>
      <c r="T1859" s="10">
        <f t="shared" si="179"/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41655.45930555556</v>
      </c>
      <c r="T1862" s="10">
        <f t="shared" si="179"/>
        <v>41676.45930555556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42000.050243055557</v>
      </c>
      <c r="T1863" s="10">
        <f t="shared" si="17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42755.242754629631</v>
      </c>
      <c r="T1864" s="10">
        <f t="shared" si="17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42645.117442129631</v>
      </c>
      <c r="T1867" s="10">
        <f t="shared" si="179"/>
        <v>42680.159108796295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42529.719131944439</v>
      </c>
      <c r="T1876" s="10">
        <f t="shared" si="17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41776.034780092596</v>
      </c>
      <c r="T1878" s="10">
        <f t="shared" si="179"/>
        <v>41806.034780092596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42042.902650462958</v>
      </c>
      <c r="T1883" s="10">
        <f t="shared" si="17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41204.948321759257</v>
      </c>
      <c r="T1886" s="10">
        <f t="shared" si="17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41925.656689814816</v>
      </c>
      <c r="T1888" s="10">
        <f t="shared" si="17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40920.65489583333</v>
      </c>
      <c r="T1896" s="10">
        <f t="shared" si="179"/>
        <v>40951.65489583333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41680.333402777775</v>
      </c>
      <c r="T1899" s="10">
        <f t="shared" si="17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42365.942974537036</v>
      </c>
      <c r="T1900" s="10">
        <f t="shared" si="17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42037.539895833332</v>
      </c>
      <c r="T1904" s="10">
        <f t="shared" si="17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42656.467303240745</v>
      </c>
      <c r="T1918" s="10">
        <f t="shared" si="17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42746.020057870366</v>
      </c>
      <c r="T1919" s="10">
        <f t="shared" si="17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42113.625567129631</v>
      </c>
      <c r="T1921" s="10">
        <f t="shared" si="179"/>
        <v>42143.625567129631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ref="P1922:P1985" si="181">E1922/L1922</f>
        <v>40.980952380952381</v>
      </c>
      <c r="Q1922" t="str">
        <f t="shared" ref="Q1922:Q1985" si="182">LEFT(N1922, FIND("/",N1922)-1)</f>
        <v>technology</v>
      </c>
      <c r="R1922" t="str">
        <f t="shared" ref="R1922:R1985" si="183">RIGHT(N1922,LEN(N1922)-FIND("/",N1922))</f>
        <v>gadgets</v>
      </c>
      <c r="S1922" s="10">
        <f t="shared" ref="S1922:S1985" si="184">(J1922/86400)+25569+(-6/24)</f>
        <v>42270.625706018516</v>
      </c>
      <c r="T1922" s="10">
        <f t="shared" ref="T1922:T1985" si="185">(I1922/86400)+25569+(-6/24)</f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0">
        <f t="shared" si="184"/>
        <v>41073.971562500003</v>
      </c>
      <c r="T1923" s="10">
        <f t="shared" si="185"/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40772.598749999997</v>
      </c>
      <c r="T1925" s="10">
        <f t="shared" si="185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41371.3980787037</v>
      </c>
      <c r="T1930" s="10">
        <f t="shared" si="185"/>
        <v>41401.3980787037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40911.559872685189</v>
      </c>
      <c r="T1934" s="10">
        <f t="shared" si="185"/>
        <v>40932.559872685189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41773.682534722218</v>
      </c>
      <c r="T1937" s="10">
        <f t="shared" si="185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42157.001828703702</v>
      </c>
      <c r="T1947" s="10">
        <f t="shared" si="185"/>
        <v>42197.001828703702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41688.900011574078</v>
      </c>
      <c r="T1948" s="10">
        <f t="shared" si="185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41800.173043981486</v>
      </c>
      <c r="T1951" s="10">
        <f t="shared" si="185"/>
        <v>41830.173043981486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41178.848530092597</v>
      </c>
      <c r="T1959" s="10">
        <f t="shared" si="185"/>
        <v>41208.848530092597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41326.737974537034</v>
      </c>
      <c r="T1960" s="10">
        <f t="shared" si="185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41871.595601851848</v>
      </c>
      <c r="T1961" s="10">
        <f t="shared" si="185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41964.112743055557</v>
      </c>
      <c r="T1962" s="10">
        <f t="shared" si="185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41323.943298611113</v>
      </c>
      <c r="T1972" s="10">
        <f t="shared" si="185"/>
        <v>41383.901631944442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ref="P1986:P2049" si="187">E1986/L1986</f>
        <v>453.14285714285717</v>
      </c>
      <c r="Q1986" t="str">
        <f t="shared" ref="Q1986:Q2049" si="188">LEFT(N1986, FIND("/",N1986)-1)</f>
        <v>photography</v>
      </c>
      <c r="R1986" t="str">
        <f t="shared" ref="R1986:R2049" si="189">RIGHT(N1986,LEN(N1986)-FIND("/",N1986))</f>
        <v>people</v>
      </c>
      <c r="S1986" s="10">
        <f t="shared" ref="S1986:S2049" si="190">(J1986/86400)+25569+(-6/24)</f>
        <v>41913.540289351848</v>
      </c>
      <c r="T1986" s="10">
        <f t="shared" ref="T1986:T2049" si="191">(I1986/86400)+25569+(-6/24)</f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0">
        <f t="shared" si="190"/>
        <v>42555.448738425926</v>
      </c>
      <c r="T1987" s="10">
        <f t="shared" si="191"/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42413.183831018519</v>
      </c>
      <c r="T1988" s="10">
        <f t="shared" si="191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42022.893414351856</v>
      </c>
      <c r="T1994" s="10">
        <f t="shared" si="191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42329.338391203702</v>
      </c>
      <c r="T1995" s="10">
        <f t="shared" si="191"/>
        <v>42359.338391203702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40346.875601851854</v>
      </c>
      <c r="T2005" s="10">
        <f t="shared" si="191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41312.630775462967</v>
      </c>
      <c r="T2018" s="10">
        <f t="shared" si="191"/>
        <v>41342.630775462967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41736.847500000003</v>
      </c>
      <c r="T2022" s="10">
        <f t="shared" si="191"/>
        <v>41773.711111111115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42048.563877314809</v>
      </c>
      <c r="T2029" s="10">
        <f t="shared" si="191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41738.614803240736</v>
      </c>
      <c r="T2038" s="10">
        <f t="shared" si="191"/>
        <v>41768.614803240736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41578.677118055552</v>
      </c>
      <c r="T2042" s="10">
        <f t="shared" si="191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42654.275775462964</v>
      </c>
      <c r="T2043" s="10">
        <f t="shared" si="191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41068.838506944448</v>
      </c>
      <c r="T2047" s="10">
        <f t="shared" si="191"/>
        <v>41098.838506944448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ref="P2050:P2113" si="193">E2050/L2050</f>
        <v>91.82989803350327</v>
      </c>
      <c r="Q2050" t="str">
        <f t="shared" ref="Q2050:Q2113" si="194">LEFT(N2050, FIND("/",N2050)-1)</f>
        <v>technology</v>
      </c>
      <c r="R2050" t="str">
        <f t="shared" ref="R2050:R2113" si="195">RIGHT(N2050,LEN(N2050)-FIND("/",N2050))</f>
        <v>hardware</v>
      </c>
      <c r="S2050" s="10">
        <f t="shared" ref="S2050:S2113" si="196">(J2050/86400)+25569+(-6/24)</f>
        <v>41387.401516203703</v>
      </c>
      <c r="T2050" s="10">
        <f t="shared" ref="T2050:T2113" si="197">(I2050/86400)+25569+(-6/24)</f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0">
        <f t="shared" si="196"/>
        <v>41575.277349537035</v>
      </c>
      <c r="T2051" s="10">
        <f t="shared" si="197"/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42423.1330787037</v>
      </c>
      <c r="T2064" s="10">
        <f t="shared" si="197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42340.722118055557</v>
      </c>
      <c r="T2071" s="10">
        <f t="shared" si="197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42289.707175925927</v>
      </c>
      <c r="T2082" s="10">
        <f t="shared" si="197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41003.90688657407</v>
      </c>
      <c r="T2083" s="10">
        <f t="shared" si="197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40810.870324074072</v>
      </c>
      <c r="T2084" s="10">
        <f t="shared" si="197"/>
        <v>40870.911990740744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41731.583124999997</v>
      </c>
      <c r="T2086" s="10">
        <f t="shared" si="197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40395.464722222227</v>
      </c>
      <c r="T2090" s="10">
        <f t="shared" si="197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41299.131423611107</v>
      </c>
      <c r="T2092" s="10">
        <f t="shared" si="197"/>
        <v>41329.131423611107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40555.072662037041</v>
      </c>
      <c r="T2093" s="10">
        <f t="shared" si="197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40758.483483796299</v>
      </c>
      <c r="T2097" s="10">
        <f t="shared" si="197"/>
        <v>40818.483483796299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40818.334895833337</v>
      </c>
      <c r="T2099" s="10">
        <f t="shared" si="197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41192.504942129628</v>
      </c>
      <c r="T2105" s="10">
        <f t="shared" si="197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ref="P2114:P2177" si="199">E2114/L2114</f>
        <v>27.272727272727273</v>
      </c>
      <c r="Q2114" t="str">
        <f t="shared" ref="Q2114:Q2177" si="200">LEFT(N2114, FIND("/",N2114)-1)</f>
        <v>music</v>
      </c>
      <c r="R2114" t="str">
        <f t="shared" ref="R2114:R2177" si="201">RIGHT(N2114,LEN(N2114)-FIND("/",N2114))</f>
        <v>indie rock</v>
      </c>
      <c r="S2114" s="10">
        <f t="shared" ref="S2114:S2177" si="202">(J2114/86400)+25569+(-6/24)</f>
        <v>41365.678159722222</v>
      </c>
      <c r="T2114" s="10">
        <f t="shared" ref="T2114:T2177" si="203">(I2114/86400)+25569+(-6/24)</f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0">
        <f t="shared" si="202"/>
        <v>41870.61546296296</v>
      </c>
      <c r="T2115" s="10">
        <f t="shared" si="203"/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41136.527812500004</v>
      </c>
      <c r="T2118" s="10">
        <f t="shared" si="203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40718.589537037034</v>
      </c>
      <c r="T2120" s="10">
        <f t="shared" si="203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41591.714537037034</v>
      </c>
      <c r="T2122" s="10">
        <f t="shared" si="203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40463.778182870374</v>
      </c>
      <c r="T2126" s="10">
        <f t="shared" si="203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42045.255358796298</v>
      </c>
      <c r="T2129" s="10">
        <f t="shared" si="203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41156.71334490741</v>
      </c>
      <c r="T2137" s="10">
        <f t="shared" si="203"/>
        <v>41186.71334490741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42066.483587962968</v>
      </c>
      <c r="T2150" s="10">
        <f t="shared" si="203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42520.597384259258</v>
      </c>
      <c r="T2153" s="10">
        <f t="shared" si="203"/>
        <v>42550.597384259258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40710.481180555558</v>
      </c>
      <c r="T2161" s="10">
        <f t="shared" si="203"/>
        <v>40740.481180555558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42240.602534722224</v>
      </c>
      <c r="T2163" s="10">
        <f t="shared" si="203"/>
        <v>42270.602534722224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42141.70711805555</v>
      </c>
      <c r="T2173" s="10">
        <f t="shared" si="203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42082.330092592594</v>
      </c>
      <c r="T2174" s="10">
        <f t="shared" si="203"/>
        <v>42112.330092592594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ref="P2178:P2241" si="205">E2178/L2178</f>
        <v>88.74647887323944</v>
      </c>
      <c r="Q2178" t="str">
        <f t="shared" ref="Q2178:Q2241" si="206">LEFT(N2178, FIND("/",N2178)-1)</f>
        <v>music</v>
      </c>
      <c r="R2178" t="str">
        <f t="shared" ref="R2178:R2241" si="207">RIGHT(N2178,LEN(N2178)-FIND("/",N2178))</f>
        <v>rock</v>
      </c>
      <c r="S2178" s="10">
        <f t="shared" ref="S2178:S2241" si="208">(J2178/86400)+25569+(-6/24)</f>
        <v>42096.383206018523</v>
      </c>
      <c r="T2178" s="10">
        <f t="shared" ref="T2178:T2241" si="209">(I2178/86400)+25569+(-6/24)</f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0">
        <f t="shared" si="208"/>
        <v>42502.000775462962</v>
      </c>
      <c r="T2179" s="10">
        <f t="shared" si="209"/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42745.115474537037</v>
      </c>
      <c r="T2185" s="10">
        <f t="shared" si="20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42380.440289351856</v>
      </c>
      <c r="T2186" s="10">
        <f t="shared" si="20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41319.099988425922</v>
      </c>
      <c r="T2187" s="10">
        <f t="shared" si="209"/>
        <v>41359.099988425922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42163.375787037032</v>
      </c>
      <c r="T2202" s="10">
        <f t="shared" si="20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41276.596817129626</v>
      </c>
      <c r="T2203" s="10">
        <f t="shared" si="209"/>
        <v>41290.596817129626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41031.571631944447</v>
      </c>
      <c r="T2207" s="10">
        <f t="shared" si="209"/>
        <v>41061.571631944447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40955.816087962965</v>
      </c>
      <c r="T2212" s="10">
        <f t="shared" si="209"/>
        <v>41013.483333333337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42194.50167824074</v>
      </c>
      <c r="T2218" s="10">
        <f t="shared" si="209"/>
        <v>42208.50167824074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42152.390833333338</v>
      </c>
      <c r="T2225" s="10">
        <f t="shared" si="20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42331.128923611112</v>
      </c>
      <c r="T2235" s="10">
        <f t="shared" si="20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42061.772118055553</v>
      </c>
      <c r="T2237" s="10">
        <f t="shared" si="209"/>
        <v>42091.730451388888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ref="P2242:P2305" si="211">E2242/L2242</f>
        <v>140.97916666666666</v>
      </c>
      <c r="Q2242" t="str">
        <f t="shared" ref="Q2242:Q2305" si="212">LEFT(N2242, FIND("/",N2242)-1)</f>
        <v>games</v>
      </c>
      <c r="R2242" t="str">
        <f t="shared" ref="R2242:R2305" si="213">RIGHT(N2242,LEN(N2242)-FIND("/",N2242))</f>
        <v>tabletop games</v>
      </c>
      <c r="S2242" s="10">
        <f t="shared" ref="S2242:S2305" si="214">(J2242/86400)+25569+(-6/24)</f>
        <v>42452.575740740736</v>
      </c>
      <c r="T2242" s="10">
        <f t="shared" ref="T2242:T2305" si="215">(I2242/86400)+25569+(-6/24)</f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0">
        <f t="shared" si="214"/>
        <v>42766.577546296292</v>
      </c>
      <c r="T2243" s="10">
        <f t="shared" si="215"/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41569.325613425928</v>
      </c>
      <c r="T2244" s="10">
        <f t="shared" si="215"/>
        <v>41604.876388888893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41660.45853009259</v>
      </c>
      <c r="T2247" s="10">
        <f t="shared" si="215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42200.416261574079</v>
      </c>
      <c r="T2249" s="10">
        <f t="shared" si="215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41336.453298611115</v>
      </c>
      <c r="T2251" s="10">
        <f t="shared" si="215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42676.755474537036</v>
      </c>
      <c r="T2252" s="10">
        <f t="shared" si="215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42505.686678240745</v>
      </c>
      <c r="T2259" s="10">
        <f t="shared" si="215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41694.766782407409</v>
      </c>
      <c r="T2262" s="10">
        <f t="shared" si="215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42775.832349537042</v>
      </c>
      <c r="T2270" s="10">
        <f t="shared" si="215"/>
        <v>42805.832349537042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42315.449490740742</v>
      </c>
      <c r="T2274" s="10">
        <f t="shared" si="215"/>
        <v>42345.449490740742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42781.299097222218</v>
      </c>
      <c r="T2275" s="10">
        <f t="shared" si="215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41965.366655092592</v>
      </c>
      <c r="T2277" s="10">
        <f t="shared" si="215"/>
        <v>41995.366655092592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42338.459108796298</v>
      </c>
      <c r="T2280" s="10">
        <f t="shared" si="215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42020.556701388894</v>
      </c>
      <c r="T2281" s="10">
        <f t="shared" si="215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41058.935682870375</v>
      </c>
      <c r="T2287" s="10">
        <f t="shared" si="215"/>
        <v>41088.935682870375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ref="P2306:P2369" si="217">E2306/L2306</f>
        <v>53.469203539823013</v>
      </c>
      <c r="Q2306" t="str">
        <f t="shared" ref="Q2306:Q2369" si="218">LEFT(N2306, FIND("/",N2306)-1)</f>
        <v>music</v>
      </c>
      <c r="R2306" t="str">
        <f t="shared" ref="R2306:R2369" si="219">RIGHT(N2306,LEN(N2306)-FIND("/",N2306))</f>
        <v>indie rock</v>
      </c>
      <c r="S2306" s="10">
        <f t="shared" ref="S2306:S2369" si="220">(J2306/86400)+25569+(-6/24)</f>
        <v>40502.565868055557</v>
      </c>
      <c r="T2306" s="10">
        <f t="shared" ref="T2306:T2369" si="221">(I2306/86400)+25569+(-6/24)</f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0">
        <f t="shared" si="220"/>
        <v>41834.445277777777</v>
      </c>
      <c r="T2307" s="10">
        <f t="shared" si="221"/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41004.552465277782</v>
      </c>
      <c r="T2309" s="10">
        <f t="shared" si="221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40079.475115740745</v>
      </c>
      <c r="T2318" s="10">
        <f t="shared" si="221"/>
        <v>40156.516666666663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42804.645474537036</v>
      </c>
      <c r="T2324" s="10">
        <f t="shared" si="221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42807.505173611113</v>
      </c>
      <c r="T2325" s="10">
        <f t="shared" si="221"/>
        <v>42814.505173611113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41842.667129629626</v>
      </c>
      <c r="T2329" s="10">
        <f t="shared" si="221"/>
        <v>41877.667129629626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42139.531678240739</v>
      </c>
      <c r="T2330" s="10">
        <f t="shared" si="221"/>
        <v>42169.531678240739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41789.64680555556</v>
      </c>
      <c r="T2340" s="10">
        <f t="shared" si="221"/>
        <v>41819.64680555556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42327.575289351851</v>
      </c>
      <c r="T2345" s="10">
        <f t="shared" si="221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42577.357361111106</v>
      </c>
      <c r="T2349" s="10">
        <f t="shared" si="221"/>
        <v>42607.357361111106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42096.668240740742</v>
      </c>
      <c r="T2357" s="10">
        <f t="shared" si="221"/>
        <v>42126.668240740742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42264.370115740741</v>
      </c>
      <c r="T2359" s="10">
        <f t="shared" si="221"/>
        <v>42294.370115740741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42377.45694444445</v>
      </c>
      <c r="T2362" s="10">
        <f t="shared" si="221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42248.684675925921</v>
      </c>
      <c r="T2366" s="10">
        <f t="shared" si="221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42268.281631944439</v>
      </c>
      <c r="T2368" s="10">
        <f t="shared" si="221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ref="P2370:P2433" si="223">E2370/L2370</f>
        <v>50</v>
      </c>
      <c r="Q2370" t="str">
        <f t="shared" ref="Q2370:Q2433" si="224">LEFT(N2370, FIND("/",N2370)-1)</f>
        <v>technology</v>
      </c>
      <c r="R2370" t="str">
        <f t="shared" ref="R2370:R2433" si="225">RIGHT(N2370,LEN(N2370)-FIND("/",N2370))</f>
        <v>web</v>
      </c>
      <c r="S2370" s="10">
        <f t="shared" ref="S2370:S2433" si="226">(J2370/86400)+25569+(-6/24)</f>
        <v>42063.471817129626</v>
      </c>
      <c r="T2370" s="10">
        <f t="shared" ref="T2370:T2433" si="227">(I2370/86400)+25569+(-6/24)</f>
        <v>42108.430150462962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0">
        <f t="shared" si="226"/>
        <v>42380.562627314815</v>
      </c>
      <c r="T2371" s="10">
        <f t="shared" si="227"/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42215.412314814814</v>
      </c>
      <c r="T2375" s="10">
        <f t="shared" si="227"/>
        <v>42245.412314814814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42017.593287037038</v>
      </c>
      <c r="T2376" s="10">
        <f t="shared" si="227"/>
        <v>42047.593287037038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42064.544490740736</v>
      </c>
      <c r="T2393" s="10">
        <f t="shared" si="227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42399.632615740746</v>
      </c>
      <c r="T2405" s="10">
        <f t="shared" si="227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42027.606990740736</v>
      </c>
      <c r="T2420" s="10">
        <f t="shared" si="227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41993.488298611112</v>
      </c>
      <c r="T2421" s="10">
        <f t="shared" si="227"/>
        <v>42053.488298611112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42044.474953703699</v>
      </c>
      <c r="T2424" s="10">
        <f t="shared" si="227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41909.642453703702</v>
      </c>
      <c r="T2426" s="10">
        <f t="shared" si="227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42163.920046296298</v>
      </c>
      <c r="T2428" s="10">
        <f t="shared" si="227"/>
        <v>42223.920046296298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42412.068668981483</v>
      </c>
      <c r="T2429" s="10">
        <f t="shared" si="227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ref="P2434:P2497" si="229">E2434/L2434</f>
        <v>1</v>
      </c>
      <c r="Q2434" t="str">
        <f t="shared" ref="Q2434:Q2497" si="230">LEFT(N2434, FIND("/",N2434)-1)</f>
        <v>food</v>
      </c>
      <c r="R2434" t="str">
        <f t="shared" ref="R2434:R2497" si="231">RIGHT(N2434,LEN(N2434)-FIND("/",N2434))</f>
        <v>food trucks</v>
      </c>
      <c r="S2434" s="10">
        <f t="shared" ref="S2434:S2497" si="232">(J2434/86400)+25569+(-6/24)</f>
        <v>42040.968715277777</v>
      </c>
      <c r="T2434" s="10">
        <f t="shared" ref="T2434:T2497" si="233">(I2434/86400)+25569+(-6/24)</f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0">
        <f t="shared" si="232"/>
        <v>42397.64980324074</v>
      </c>
      <c r="T2435" s="10">
        <f t="shared" si="233"/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42179.936041666668</v>
      </c>
      <c r="T2436" s="10">
        <f t="shared" si="233"/>
        <v>42219.936041666668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42252.027615740742</v>
      </c>
      <c r="T2437" s="10">
        <f t="shared" si="233"/>
        <v>42282.027615740742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42383.649456018524</v>
      </c>
      <c r="T2442" s="10">
        <f t="shared" si="233"/>
        <v>42413.649456018524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42052.416990740741</v>
      </c>
      <c r="T2444" s="10">
        <f t="shared" si="233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41901.82240740741</v>
      </c>
      <c r="T2452" s="10">
        <f t="shared" si="233"/>
        <v>41939.882638888885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42779.658449074079</v>
      </c>
      <c r="T2453" s="10">
        <f t="shared" si="233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42769.951481481483</v>
      </c>
      <c r="T2456" s="10">
        <f t="shared" si="233"/>
        <v>42804.951481481483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42703.937118055561</v>
      </c>
      <c r="T2462" s="10">
        <f t="shared" si="233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41025.624201388891</v>
      </c>
      <c r="T2469" s="10">
        <f t="shared" si="233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41173.904178240744</v>
      </c>
      <c r="T2470" s="10">
        <f t="shared" si="233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40310.037673611107</v>
      </c>
      <c r="T2477" s="10">
        <f t="shared" si="233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40970.500034722223</v>
      </c>
      <c r="T2485" s="10">
        <f t="shared" si="233"/>
        <v>41030.458368055552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41022.977731481486</v>
      </c>
      <c r="T2492" s="10">
        <f t="shared" si="233"/>
        <v>41082.977731481486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40542.589282407411</v>
      </c>
      <c r="T2493" s="10">
        <f t="shared" si="233"/>
        <v>40558.827083333337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41022.395185185189</v>
      </c>
      <c r="T2496" s="10">
        <f t="shared" si="233"/>
        <v>41052.395185185189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ref="P2498:P2561" si="235">E2498/L2498</f>
        <v>600</v>
      </c>
      <c r="Q2498" t="str">
        <f t="shared" ref="Q2498:Q2561" si="236">LEFT(N2498, FIND("/",N2498)-1)</f>
        <v>music</v>
      </c>
      <c r="R2498" t="str">
        <f t="shared" ref="R2498:R2561" si="237">RIGHT(N2498,LEN(N2498)-FIND("/",N2498))</f>
        <v>indie rock</v>
      </c>
      <c r="S2498" s="10">
        <f t="shared" ref="S2498:S2561" si="238">(J2498/86400)+25569+(-6/24)</f>
        <v>41327.746435185181</v>
      </c>
      <c r="T2498" s="10">
        <f t="shared" ref="T2498:T2561" si="239">(I2498/86400)+25569+(-6/24)</f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0">
        <f t="shared" si="238"/>
        <v>40730.628912037035</v>
      </c>
      <c r="T2499" s="10">
        <f t="shared" si="239"/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41226.398576388892</v>
      </c>
      <c r="T2501" s="10">
        <f t="shared" si="23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41053.522858796292</v>
      </c>
      <c r="T2502" s="10">
        <f t="shared" si="239"/>
        <v>41083.522858796292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42244.526666666672</v>
      </c>
      <c r="T2503" s="10">
        <f t="shared" si="239"/>
        <v>42274.526666666672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42078.747361111113</v>
      </c>
      <c r="T2512" s="10">
        <f t="shared" si="239"/>
        <v>42138.747361111113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41971.626863425925</v>
      </c>
      <c r="T2514" s="10">
        <f t="shared" si="23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41926.430879629632</v>
      </c>
      <c r="T2520" s="10">
        <f t="shared" si="23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42612.350520833337</v>
      </c>
      <c r="T2522" s="10">
        <f t="shared" si="239"/>
        <v>42658.556250000001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41930.725601851853</v>
      </c>
      <c r="T2525" s="10">
        <f t="shared" si="239"/>
        <v>41960.767268518517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41058.594571759255</v>
      </c>
      <c r="T2527" s="10">
        <f t="shared" si="239"/>
        <v>41088.594571759255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42217.584525462968</v>
      </c>
      <c r="T2530" s="10">
        <f t="shared" si="23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41107.599143518521</v>
      </c>
      <c r="T2534" s="10">
        <f t="shared" si="23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40127.450370370367</v>
      </c>
      <c r="T2536" s="10">
        <f t="shared" si="23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41483.199282407411</v>
      </c>
      <c r="T2543" s="10">
        <f t="shared" si="239"/>
        <v>41543.199282407411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42026.888171296298</v>
      </c>
      <c r="T2547" s="10">
        <f t="shared" si="23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41524.608553240745</v>
      </c>
      <c r="T2548" s="10">
        <f t="shared" si="23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42618.375428240739</v>
      </c>
      <c r="T2550" s="10">
        <f t="shared" si="23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41112.949155092589</v>
      </c>
      <c r="T2555" s="10">
        <f t="shared" si="239"/>
        <v>41172.949155092589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42093.610023148147</v>
      </c>
      <c r="T2560" s="10">
        <f t="shared" si="23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ref="P2562:P2625" si="241">E2562/L2562</f>
        <v>143</v>
      </c>
      <c r="Q2562" t="str">
        <f t="shared" ref="Q2562:Q2625" si="242">LEFT(N2562, FIND("/",N2562)-1)</f>
        <v>music</v>
      </c>
      <c r="R2562" t="str">
        <f t="shared" ref="R2562:R2625" si="243">RIGHT(N2562,LEN(N2562)-FIND("/",N2562))</f>
        <v>classical music</v>
      </c>
      <c r="S2562" s="10">
        <f t="shared" ref="S2562:S2625" si="244">(J2562/86400)+25569+(-6/24)</f>
        <v>42039.701087962967</v>
      </c>
      <c r="T2562" s="10">
        <f t="shared" ref="T2562:T2625" si="245">(I2562/86400)+25569+(-6/24)</f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0">
        <f t="shared" si="244"/>
        <v>42260.278807870374</v>
      </c>
      <c r="T2563" s="10">
        <f t="shared" si="245"/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41985.858726851853</v>
      </c>
      <c r="T2577" s="10">
        <f t="shared" si="245"/>
        <v>42015.858726851853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42237.772905092592</v>
      </c>
      <c r="T2580" s="10">
        <f t="shared" si="245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42642.738819444443</v>
      </c>
      <c r="T2584" s="10">
        <f t="shared" si="245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42019.51944444445</v>
      </c>
      <c r="T2585" s="10">
        <f t="shared" si="245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42139.923252314809</v>
      </c>
      <c r="T2586" s="10">
        <f t="shared" si="245"/>
        <v>42169.923252314809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42422.286192129628</v>
      </c>
      <c r="T2591" s="10">
        <f t="shared" si="245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42089.595208333332</v>
      </c>
      <c r="T2595" s="10">
        <f t="shared" si="245"/>
        <v>42119.595208333332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41150.652187500003</v>
      </c>
      <c r="T2603" s="10">
        <f t="shared" si="245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41726.462754629625</v>
      </c>
      <c r="T2608" s="10">
        <f t="shared" si="245"/>
        <v>41758.462754629625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42115.497546296298</v>
      </c>
      <c r="T2623" s="10">
        <f t="shared" si="245"/>
        <v>42145.497546296298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ref="P2626:P2689" si="247">E2626/L2626</f>
        <v>31.820544982698959</v>
      </c>
      <c r="Q2626" t="str">
        <f t="shared" ref="Q2626:Q2689" si="248">LEFT(N2626, FIND("/",N2626)-1)</f>
        <v>technology</v>
      </c>
      <c r="R2626" t="str">
        <f t="shared" ref="R2626:R2689" si="249">RIGHT(N2626,LEN(N2626)-FIND("/",N2626))</f>
        <v>space exploration</v>
      </c>
      <c r="S2626" s="10">
        <f t="shared" ref="S2626:S2689" si="250">(J2626/86400)+25569+(-6/24)</f>
        <v>41144.171550925923</v>
      </c>
      <c r="T2626" s="10">
        <f t="shared" ref="T2626:T2689" si="251">(I2626/86400)+25569+(-6/24)</f>
        <v>41165.171550925923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0">
        <f t="shared" si="250"/>
        <v>42658.560277777782</v>
      </c>
      <c r="T2627" s="10">
        <f t="shared" si="251"/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42304.579409722224</v>
      </c>
      <c r="T2629" s="10">
        <f t="shared" si="251"/>
        <v>42334.621076388888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42612.406493055554</v>
      </c>
      <c r="T2636" s="10">
        <f t="shared" si="251"/>
        <v>42642.406493055554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42535.996620370366</v>
      </c>
      <c r="T2644" s="10">
        <f t="shared" si="251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42689.332349537042</v>
      </c>
      <c r="T2645" s="10">
        <f t="shared" si="251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42327.555659722224</v>
      </c>
      <c r="T2653" s="10">
        <f t="shared" si="251"/>
        <v>42355.555659722224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42055.350995370369</v>
      </c>
      <c r="T2656" s="10">
        <f t="shared" si="251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42767.438518518524</v>
      </c>
      <c r="T2658" s="10">
        <f t="shared" si="251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42551.678854166668</v>
      </c>
      <c r="T2659" s="10">
        <f t="shared" si="251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42551.634189814809</v>
      </c>
      <c r="T2660" s="10">
        <f t="shared" si="251"/>
        <v>42581.634189814809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42081.819560185184</v>
      </c>
      <c r="T2661" s="10">
        <f t="shared" si="251"/>
        <v>42111.819560185184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42275.33871527778</v>
      </c>
      <c r="T2670" s="10">
        <f t="shared" si="251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42318.785833333328</v>
      </c>
      <c r="T2671" s="10">
        <f t="shared" si="251"/>
        <v>42378.785833333328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41962.499027777776</v>
      </c>
      <c r="T2673" s="10">
        <f t="shared" si="251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41792.779432870375</v>
      </c>
      <c r="T2679" s="10">
        <f t="shared" si="251"/>
        <v>41822.779432870375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41932.621990740743</v>
      </c>
      <c r="T2684" s="10">
        <f t="shared" si="251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41820.664641203708</v>
      </c>
      <c r="T2686" s="10">
        <f t="shared" si="251"/>
        <v>41860.664641203708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42061.44594907407</v>
      </c>
      <c r="T2687" s="10">
        <f t="shared" si="251"/>
        <v>42121.404282407406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ref="P2690:P2753" si="253">E2690/L2690</f>
        <v>5.2857142857142856</v>
      </c>
      <c r="Q2690" t="str">
        <f t="shared" ref="Q2690:Q2753" si="254">LEFT(N2690, FIND("/",N2690)-1)</f>
        <v>food</v>
      </c>
      <c r="R2690" t="str">
        <f t="shared" ref="R2690:R2753" si="255">RIGHT(N2690,LEN(N2690)-FIND("/",N2690))</f>
        <v>food trucks</v>
      </c>
      <c r="S2690" s="10">
        <f t="shared" ref="S2690:S2753" si="256">(J2690/86400)+25569+(-6/24)</f>
        <v>42027.86886574074</v>
      </c>
      <c r="T2690" s="10">
        <f t="shared" ref="T2690:T2753" si="257">(I2690/86400)+25569+(-6/24)</f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0">
        <f t="shared" si="256"/>
        <v>42551.711689814816</v>
      </c>
      <c r="T2691" s="10">
        <f t="shared" si="257"/>
        <v>42581.711689814816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41870.624675925923</v>
      </c>
      <c r="T2702" s="10">
        <f t="shared" si="257"/>
        <v>41900.624675925923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42800.551817129628</v>
      </c>
      <c r="T2704" s="10">
        <f t="shared" si="257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41780.495254629626</v>
      </c>
      <c r="T2713" s="10">
        <f t="shared" si="257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41934.664918981478</v>
      </c>
      <c r="T2719" s="10">
        <f t="shared" si="257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42417.781180555554</v>
      </c>
      <c r="T2721" s="10">
        <f t="shared" si="257"/>
        <v>42477.73951388889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42655.215891203705</v>
      </c>
      <c r="T2722" s="10">
        <f t="shared" si="257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42452.329988425925</v>
      </c>
      <c r="T2728" s="10">
        <f t="shared" si="257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42044.781851851847</v>
      </c>
      <c r="T2742" s="10">
        <f t="shared" si="257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41044.398113425923</v>
      </c>
      <c r="T2749" s="10">
        <f t="shared" si="257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41078.649826388893</v>
      </c>
      <c r="T2752" s="10">
        <f t="shared" si="257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41747.637060185181</v>
      </c>
      <c r="T2753" s="10">
        <f t="shared" si="257"/>
        <v>41807.637060185181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ref="P2754:P2817" si="259">E2754/L2754</f>
        <v>39.285714285714285</v>
      </c>
      <c r="Q2754" t="str">
        <f t="shared" ref="Q2754:Q2817" si="260">LEFT(N2754, FIND("/",N2754)-1)</f>
        <v>publishing</v>
      </c>
      <c r="R2754" t="str">
        <f t="shared" ref="R2754:R2817" si="261">RIGHT(N2754,LEN(N2754)-FIND("/",N2754))</f>
        <v>children's books</v>
      </c>
      <c r="S2754" s="10">
        <f t="shared" ref="S2754:S2817" si="262">(J2754/86400)+25569+(-6/24)</f>
        <v>40855.515092592592</v>
      </c>
      <c r="T2754" s="10">
        <f t="shared" ref="T2754:T2817" si="263">(I2754/86400)+25569+(-6/24)</f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0">
        <f t="shared" si="262"/>
        <v>41117.650729166664</v>
      </c>
      <c r="T2755" s="10">
        <f t="shared" si="263"/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41863.386006944442</v>
      </c>
      <c r="T2756" s="10">
        <f t="shared" si="263"/>
        <v>41893.386006944442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41620.650474537033</v>
      </c>
      <c r="T2758" s="10">
        <f t="shared" si="263"/>
        <v>41650.650474537033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42639.191932870366</v>
      </c>
      <c r="T2760" s="10">
        <f t="shared" si="263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40736.418032407411</v>
      </c>
      <c r="T2768" s="10">
        <f t="shared" si="263"/>
        <v>40766.418032407411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41745.576273148152</v>
      </c>
      <c r="T2771" s="10">
        <f t="shared" si="263"/>
        <v>41795.576273148152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42550.451886574076</v>
      </c>
      <c r="T2790" s="10">
        <f t="shared" si="263"/>
        <v>42580.451886574076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42182.981006944443</v>
      </c>
      <c r="T2794" s="10">
        <f t="shared" si="263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42213.255474537036</v>
      </c>
      <c r="T2807" s="10">
        <f t="shared" si="263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42451.246817129635</v>
      </c>
      <c r="T2811" s="10">
        <f t="shared" si="263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42054.49418981481</v>
      </c>
      <c r="T2814" s="10">
        <f t="shared" si="263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ref="P2818:P2881" si="265">E2818/L2818</f>
        <v>25.130177514792898</v>
      </c>
      <c r="Q2818" t="str">
        <f t="shared" ref="Q2818:Q2881" si="266">LEFT(N2818, FIND("/",N2818)-1)</f>
        <v>theater</v>
      </c>
      <c r="R2818" t="str">
        <f t="shared" ref="R2818:R2881" si="267">RIGHT(N2818,LEN(N2818)-FIND("/",N2818))</f>
        <v>plays</v>
      </c>
      <c r="S2818" s="10">
        <f t="shared" ref="S2818:S2881" si="268">(J2818/86400)+25569+(-6/24)</f>
        <v>42188.217499999999</v>
      </c>
      <c r="T2818" s="10">
        <f t="shared" ref="T2818:T2881" si="269">(I2818/86400)+25569+(-6/24)</f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0">
        <f t="shared" si="268"/>
        <v>42023.384976851856</v>
      </c>
      <c r="T2819" s="10">
        <f t="shared" si="269"/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42401.360983796301</v>
      </c>
      <c r="T2822" s="10">
        <f t="shared" si="26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41875.672858796301</v>
      </c>
      <c r="T2823" s="10">
        <f t="shared" si="26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42060.433935185181</v>
      </c>
      <c r="T2824" s="10">
        <f t="shared" si="269"/>
        <v>42090.392268518517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41842.357592592591</v>
      </c>
      <c r="T2840" s="10">
        <f t="shared" si="26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42291.489548611113</v>
      </c>
      <c r="T2843" s="10">
        <f t="shared" si="26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41784.70248842593</v>
      </c>
      <c r="T2844" s="10">
        <f t="shared" si="26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41835.940937499996</v>
      </c>
      <c r="T2855" s="10">
        <f t="shared" si="26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42480.55064814815</v>
      </c>
      <c r="T2862" s="10">
        <f t="shared" si="269"/>
        <v>42540.55064814815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42002.567488425921</v>
      </c>
      <c r="T2875" s="10">
        <f t="shared" si="26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42672.705138888894</v>
      </c>
      <c r="T2879" s="10">
        <f t="shared" si="26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ref="P2882:P2945" si="271">E2882/L2882</f>
        <v>96.551724137931032</v>
      </c>
      <c r="Q2882" t="str">
        <f t="shared" ref="Q2882:Q2945" si="272">LEFT(N2882, FIND("/",N2882)-1)</f>
        <v>theater</v>
      </c>
      <c r="R2882" t="str">
        <f t="shared" ref="R2882:R2945" si="273">RIGHT(N2882,LEN(N2882)-FIND("/",N2882))</f>
        <v>plays</v>
      </c>
      <c r="S2882" s="10">
        <f t="shared" ref="S2882:S2945" si="274">(J2882/86400)+25569+(-6/24)</f>
        <v>42192.655694444446</v>
      </c>
      <c r="T2882" s="10">
        <f t="shared" ref="T2882:T2945" si="275">(I2882/86400)+25569+(-6/24)</f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0">
        <f t="shared" si="274"/>
        <v>41916.347638888888</v>
      </c>
      <c r="T2883" s="10">
        <f t="shared" si="275"/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42370.65320601852</v>
      </c>
      <c r="T2885" s="10">
        <f t="shared" si="275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41869.464166666665</v>
      </c>
      <c r="T2894" s="10">
        <f t="shared" si="275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42701.658807870372</v>
      </c>
      <c r="T2898" s="10">
        <f t="shared" si="275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41982.654386574075</v>
      </c>
      <c r="T2903" s="10">
        <f t="shared" si="275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41940.717951388891</v>
      </c>
      <c r="T2906" s="10">
        <f t="shared" si="275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42444.627743055556</v>
      </c>
      <c r="T2909" s="10">
        <f t="shared" si="275"/>
        <v>42504.627743055556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42499.48170138889</v>
      </c>
      <c r="T2910" s="10">
        <f t="shared" si="275"/>
        <v>42529.48170138889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41863.334120370375</v>
      </c>
      <c r="T2927" s="10">
        <f t="shared" si="275"/>
        <v>41893.334120370375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41754.314328703702</v>
      </c>
      <c r="T2931" s="10">
        <f t="shared" si="275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42101.334074074075</v>
      </c>
      <c r="T2932" s="10">
        <f t="shared" si="275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41775.386157407411</v>
      </c>
      <c r="T2936" s="10">
        <f t="shared" si="275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ref="P2946:P3009" si="277">E2946/L2946</f>
        <v>100</v>
      </c>
      <c r="Q2946" t="str">
        <f t="shared" ref="Q2946:Q3009" si="278">LEFT(N2946, FIND("/",N2946)-1)</f>
        <v>theater</v>
      </c>
      <c r="R2946" t="str">
        <f t="shared" ref="R2946:R3009" si="279">RIGHT(N2946,LEN(N2946)-FIND("/",N2946))</f>
        <v>spaces</v>
      </c>
      <c r="S2946" s="10">
        <f t="shared" ref="S2946:S3009" si="280">(J2946/86400)+25569+(-6/24)</f>
        <v>42132.6643287037</v>
      </c>
      <c r="T2946" s="10">
        <f t="shared" ref="T2946:T3009" si="281">(I2946/86400)+25569+(-6/24)</f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0">
        <f t="shared" si="280"/>
        <v>42117.889583333337</v>
      </c>
      <c r="T2947" s="10">
        <f t="shared" si="281"/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42649.312118055561</v>
      </c>
      <c r="T2949" s="10">
        <f t="shared" si="281"/>
        <v>42698.46597222222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42097.399224537032</v>
      </c>
      <c r="T2950" s="10">
        <f t="shared" si="281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42362.11518518519</v>
      </c>
      <c r="T2952" s="10">
        <f t="shared" si="281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42790.333368055552</v>
      </c>
      <c r="T2956" s="10">
        <f t="shared" si="281"/>
        <v>42810.291701388887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42030.761249999996</v>
      </c>
      <c r="T2959" s="10">
        <f t="shared" si="281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41863.507210648146</v>
      </c>
      <c r="T2962" s="10">
        <f t="shared" si="281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41993.574340277773</v>
      </c>
      <c r="T2981" s="10">
        <f t="shared" si="281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42225.309675925921</v>
      </c>
      <c r="T2983" s="10">
        <f t="shared" si="281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42654.723703703705</v>
      </c>
      <c r="T2987" s="10">
        <f t="shared" si="281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42511.11204861111</v>
      </c>
      <c r="T2990" s="10">
        <f t="shared" si="281"/>
        <v>42541.11204861111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42336.77039351852</v>
      </c>
      <c r="T2991" s="10">
        <f t="shared" si="281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42341.32430555555</v>
      </c>
      <c r="T2992" s="10">
        <f t="shared" si="281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42090.662499999999</v>
      </c>
      <c r="T2998" s="10">
        <f t="shared" si="281"/>
        <v>42150.662499999999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41239.58625</v>
      </c>
      <c r="T3004" s="10">
        <f t="shared" si="281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41957.506840277776</v>
      </c>
      <c r="T3008" s="10">
        <f t="shared" si="281"/>
        <v>41987.506840277776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ref="P3010:P3073" si="283">E3010/L3010</f>
        <v>116.73076923076923</v>
      </c>
      <c r="Q3010" t="str">
        <f t="shared" ref="Q3010:Q3073" si="284">LEFT(N3010, FIND("/",N3010)-1)</f>
        <v>theater</v>
      </c>
      <c r="R3010" t="str">
        <f t="shared" ref="R3010:R3073" si="285">RIGHT(N3010,LEN(N3010)-FIND("/",N3010))</f>
        <v>spaces</v>
      </c>
      <c r="S3010" s="10">
        <f t="shared" ref="S3010:S3073" si="286">(J3010/86400)+25569+(-6/24)</f>
        <v>42359.962025462963</v>
      </c>
      <c r="T3010" s="10">
        <f t="shared" ref="T3010:T3073" si="287">(I3010/86400)+25569+(-6/24)</f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0">
        <f t="shared" si="286"/>
        <v>41939.319907407407</v>
      </c>
      <c r="T3011" s="10">
        <f t="shared" si="287"/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41919.873611111107</v>
      </c>
      <c r="T3016" s="10">
        <f t="shared" si="287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42163.048333333332</v>
      </c>
      <c r="T3020" s="10">
        <f t="shared" si="287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42121.425763888888</v>
      </c>
      <c r="T3025" s="10">
        <f t="shared" si="287"/>
        <v>42166.425763888888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41975.651180555556</v>
      </c>
      <c r="T3050" s="10">
        <f t="shared" si="287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42744.166030092594</v>
      </c>
      <c r="T3053" s="10">
        <f t="shared" si="287"/>
        <v>42774.166030092594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41829.685717592591</v>
      </c>
      <c r="T3061" s="10">
        <f t="shared" si="287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42630.672893518524</v>
      </c>
      <c r="T3065" s="10">
        <f t="shared" si="287"/>
        <v>42665.672893518524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ref="P3074:P3137" si="289">E3074/L3074</f>
        <v>1</v>
      </c>
      <c r="Q3074" t="str">
        <f t="shared" ref="Q3074:Q3137" si="290">LEFT(N3074, FIND("/",N3074)-1)</f>
        <v>theater</v>
      </c>
      <c r="R3074" t="str">
        <f t="shared" ref="R3074:R3137" si="291">RIGHT(N3074,LEN(N3074)-FIND("/",N3074))</f>
        <v>spaces</v>
      </c>
      <c r="S3074" s="10">
        <f t="shared" ref="S3074:S3137" si="292">(J3074/86400)+25569+(-6/24)</f>
        <v>42658.440532407403</v>
      </c>
      <c r="T3074" s="10">
        <f t="shared" ref="T3074:T3137" si="293">(I3074/86400)+25569+(-6/24)</f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0">
        <f t="shared" si="292"/>
        <v>42111.434027777781</v>
      </c>
      <c r="T3075" s="10">
        <f t="shared" si="293"/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42409.321284722224</v>
      </c>
      <c r="T3076" s="10">
        <f t="shared" si="293"/>
        <v>42439.321284722224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42550.852314814816</v>
      </c>
      <c r="T3077" s="10">
        <f t="shared" si="293"/>
        <v>42600.852314814816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42100.473738425921</v>
      </c>
      <c r="T3086" s="10">
        <f t="shared" si="293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42246.633784722224</v>
      </c>
      <c r="T3087" s="10">
        <f t="shared" si="293"/>
        <v>42276.633784722224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41760.659039351856</v>
      </c>
      <c r="T3095" s="10">
        <f t="shared" si="293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42114.575532407413</v>
      </c>
      <c r="T3098" s="10">
        <f t="shared" si="293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42359.542233796295</v>
      </c>
      <c r="T3100" s="10">
        <f t="shared" si="293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42241.179120370369</v>
      </c>
      <c r="T3108" s="10">
        <f t="shared" si="293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42128.564247685186</v>
      </c>
      <c r="T3109" s="10">
        <f t="shared" si="293"/>
        <v>42135.564247685186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41885.345138888893</v>
      </c>
      <c r="T3113" s="10">
        <f t="shared" si="293"/>
        <v>41916.345138888893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42509.124537037038</v>
      </c>
      <c r="T3119" s="10">
        <f t="shared" si="293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42435.692083333328</v>
      </c>
      <c r="T3122" s="10">
        <f t="shared" si="293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42426.768078703702</v>
      </c>
      <c r="T3128" s="10">
        <f t="shared" si="293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42780.575706018513</v>
      </c>
      <c r="T3130" s="10">
        <f t="shared" si="293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42800.470127314809</v>
      </c>
      <c r="T3136" s="10">
        <f t="shared" si="293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ref="P3138:P3201" si="295">E3138/L3138</f>
        <v>29.045454545454547</v>
      </c>
      <c r="Q3138" t="str">
        <f t="shared" ref="Q3138:Q3201" si="296">LEFT(N3138, FIND("/",N3138)-1)</f>
        <v>theater</v>
      </c>
      <c r="R3138" t="str">
        <f t="shared" ref="R3138:R3201" si="297">RIGHT(N3138,LEN(N3138)-FIND("/",N3138))</f>
        <v>plays</v>
      </c>
      <c r="S3138" s="10">
        <f t="shared" ref="S3138:S3201" si="298">(J3138/86400)+25569+(-6/24)</f>
        <v>42789.212430555555</v>
      </c>
      <c r="T3138" s="10">
        <f t="shared" ref="T3138:T3201" si="299">(I3138/86400)+25569+(-6/24)</f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0">
        <f t="shared" si="298"/>
        <v>42807.635057870371</v>
      </c>
      <c r="T3139" s="10">
        <f t="shared" si="299"/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42796.288275462968</v>
      </c>
      <c r="T3146" s="10">
        <f t="shared" si="2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42796.432476851856</v>
      </c>
      <c r="T3148" s="10">
        <f t="shared" si="2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41909.71938657407</v>
      </c>
      <c r="T3149" s="10">
        <f t="shared" si="2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41447.589722222227</v>
      </c>
      <c r="T3160" s="10">
        <f t="shared" si="299"/>
        <v>41477.589722222227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41766.555729166663</v>
      </c>
      <c r="T3166" s="10">
        <f t="shared" si="299"/>
        <v>41799.555729166663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40643.909259259257</v>
      </c>
      <c r="T3167" s="10">
        <f t="shared" si="2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41771.855937500004</v>
      </c>
      <c r="T3170" s="10">
        <f t="shared" si="2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41591.487974537034</v>
      </c>
      <c r="T3171" s="10">
        <f t="shared" si="2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41878.628379629634</v>
      </c>
      <c r="T3175" s="10">
        <f t="shared" si="299"/>
        <v>41908.628379629634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41829.727326388893</v>
      </c>
      <c r="T3187" s="10">
        <f t="shared" si="2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41858.511782407411</v>
      </c>
      <c r="T3201" s="10">
        <f t="shared" si="2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ref="P3202:P3265" si="301">E3202/L3202</f>
        <v>1</v>
      </c>
      <c r="Q3202" t="str">
        <f t="shared" ref="Q3202:Q3265" si="302">LEFT(N3202, FIND("/",N3202)-1)</f>
        <v>theater</v>
      </c>
      <c r="R3202" t="str">
        <f t="shared" ref="R3202:R3265" si="303">RIGHT(N3202,LEN(N3202)-FIND("/",N3202))</f>
        <v>musical</v>
      </c>
      <c r="S3202" s="10">
        <f t="shared" ref="S3202:S3265" si="304">(J3202/86400)+25569+(-6/24)</f>
        <v>42460.070613425924</v>
      </c>
      <c r="T3202" s="10">
        <f t="shared" ref="T3202:T3265" si="305">(I3202/86400)+25569+(-6/24)</f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0">
        <f t="shared" si="304"/>
        <v>41861.517094907409</v>
      </c>
      <c r="T3203" s="10">
        <f t="shared" si="305"/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41778.387245370366</v>
      </c>
      <c r="T3211" s="10">
        <f t="shared" si="305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41834.33657407407</v>
      </c>
      <c r="T3213" s="10">
        <f t="shared" si="305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42206.585370370369</v>
      </c>
      <c r="T3225" s="10">
        <f t="shared" si="305"/>
        <v>42236.585370370369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41897.918124999997</v>
      </c>
      <c r="T3232" s="10">
        <f t="shared" si="305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42734.539444444439</v>
      </c>
      <c r="T3236" s="10">
        <f t="shared" si="305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41918.492175925923</v>
      </c>
      <c r="T3252" s="10">
        <f t="shared" si="305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42602.326712962968</v>
      </c>
      <c r="T3255" s="10">
        <f t="shared" si="305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42058.835752314815</v>
      </c>
      <c r="T3256" s="10">
        <f t="shared" si="305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42303.422662037032</v>
      </c>
      <c r="T3262" s="10">
        <f t="shared" si="305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ref="P3266:P3329" si="307">E3266/L3266</f>
        <v>52.551020408163268</v>
      </c>
      <c r="Q3266" t="str">
        <f t="shared" ref="Q3266:Q3329" si="308">LEFT(N3266, FIND("/",N3266)-1)</f>
        <v>theater</v>
      </c>
      <c r="R3266" t="str">
        <f t="shared" ref="R3266:R3329" si="309">RIGHT(N3266,LEN(N3266)-FIND("/",N3266))</f>
        <v>plays</v>
      </c>
      <c r="S3266" s="10">
        <f t="shared" ref="S3266:S3329" si="310">(J3266/86400)+25569+(-6/24)</f>
        <v>42016.550208333334</v>
      </c>
      <c r="T3266" s="10">
        <f t="shared" ref="T3266:T3329" si="311">(I3266/86400)+25569+(-6/24)</f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0">
        <f t="shared" si="310"/>
        <v>42311.461979166663</v>
      </c>
      <c r="T3267" s="10">
        <f t="shared" si="311"/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42136.286134259259</v>
      </c>
      <c r="T3268" s="10">
        <f t="shared" si="311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42137.145798611113</v>
      </c>
      <c r="T3271" s="10">
        <f t="shared" si="311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42400.454537037032</v>
      </c>
      <c r="T3276" s="10">
        <f t="shared" si="311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41931.432939814811</v>
      </c>
      <c r="T3279" s="10">
        <f t="shared" si="311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42430.852534722224</v>
      </c>
      <c r="T3281" s="10">
        <f t="shared" si="311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42379.49418981481</v>
      </c>
      <c r="T3285" s="10">
        <f t="shared" si="311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42538.485833333332</v>
      </c>
      <c r="T3303" s="10">
        <f t="shared" si="311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42253.678530092591</v>
      </c>
      <c r="T3312" s="10">
        <f t="shared" si="311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42105.017488425925</v>
      </c>
      <c r="T3316" s="10">
        <f t="shared" si="311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42466.053715277776</v>
      </c>
      <c r="T3317" s="10">
        <f t="shared" si="311"/>
        <v>42496.053715277776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41826.621238425927</v>
      </c>
      <c r="T3318" s="10">
        <f t="shared" si="311"/>
        <v>41859.329166666663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42498.789629629631</v>
      </c>
      <c r="T3319" s="10">
        <f t="shared" si="311"/>
        <v>42528.789629629631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ref="P3330:P3393" si="313">E3330/L3330</f>
        <v>292.77777777777777</v>
      </c>
      <c r="Q3330" t="str">
        <f t="shared" ref="Q3330:Q3393" si="314">LEFT(N3330, FIND("/",N3330)-1)</f>
        <v>theater</v>
      </c>
      <c r="R3330" t="str">
        <f t="shared" ref="R3330:R3393" si="315">RIGHT(N3330,LEN(N3330)-FIND("/",N3330))</f>
        <v>plays</v>
      </c>
      <c r="S3330" s="10">
        <f t="shared" ref="S3330:S3393" si="316">(J3330/86400)+25569+(-6/24)</f>
        <v>41822.32503472222</v>
      </c>
      <c r="T3330" s="10">
        <f t="shared" ref="T3330:T3393" si="317">(I3330/86400)+25569+(-6/24)</f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0">
        <f t="shared" si="316"/>
        <v>41837.073009259257</v>
      </c>
      <c r="T3331" s="10">
        <f t="shared" si="317"/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42437.148680555554</v>
      </c>
      <c r="T3338" s="10">
        <f t="shared" si="317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42062.046412037038</v>
      </c>
      <c r="T3344" s="10">
        <f t="shared" si="317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42512.860787037032</v>
      </c>
      <c r="T3351" s="10">
        <f t="shared" si="317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42302.451516203699</v>
      </c>
      <c r="T3352" s="10">
        <f t="shared" si="317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41806.145428240743</v>
      </c>
      <c r="T3353" s="10">
        <f t="shared" si="317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42489.369525462964</v>
      </c>
      <c r="T3357" s="10">
        <f t="shared" si="317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42320.851759259254</v>
      </c>
      <c r="T3367" s="10">
        <f t="shared" si="317"/>
        <v>42350.851759259254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41968.949756944443</v>
      </c>
      <c r="T3370" s="10">
        <f t="shared" si="317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42059.451319444444</v>
      </c>
      <c r="T3378" s="10">
        <f t="shared" si="317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42053.482627314814</v>
      </c>
      <c r="T3379" s="10">
        <f t="shared" si="317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41937.703449074077</v>
      </c>
      <c r="T3382" s="10">
        <f t="shared" si="317"/>
        <v>41972.745115740741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41953.6175</v>
      </c>
      <c r="T3387" s="10">
        <f t="shared" si="317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41947.512592592597</v>
      </c>
      <c r="T3389" s="10">
        <f t="shared" si="317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41815.524826388893</v>
      </c>
      <c r="T3392" s="10">
        <f t="shared" si="317"/>
        <v>41830.524826388893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41830.295694444445</v>
      </c>
      <c r="T3393" s="10">
        <f t="shared" si="317"/>
        <v>41859.686111111107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ref="P3394:P3457" si="319">E3394/L3394</f>
        <v>41.666666666666664</v>
      </c>
      <c r="Q3394" t="str">
        <f t="shared" ref="Q3394:Q3457" si="320">LEFT(N3394, FIND("/",N3394)-1)</f>
        <v>theater</v>
      </c>
      <c r="R3394" t="str">
        <f t="shared" ref="R3394:R3457" si="321">RIGHT(N3394,LEN(N3394)-FIND("/",N3394))</f>
        <v>plays</v>
      </c>
      <c r="S3394" s="10">
        <f t="shared" ref="S3394:S3457" si="322">(J3394/86400)+25569+(-6/24)</f>
        <v>42446.595543981486</v>
      </c>
      <c r="T3394" s="10">
        <f t="shared" ref="T3394:T3457" si="323">(I3394/86400)+25569+(-6/24)</f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0">
        <f t="shared" si="322"/>
        <v>41923.671643518523</v>
      </c>
      <c r="T3395" s="10">
        <f t="shared" si="323"/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42140.462314814809</v>
      </c>
      <c r="T3397" s="10">
        <f t="shared" si="323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41764.196631944447</v>
      </c>
      <c r="T3398" s="10">
        <f t="shared" si="323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41941.502037037033</v>
      </c>
      <c r="T3400" s="10">
        <f t="shared" si="323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42544.564328703702</v>
      </c>
      <c r="T3411" s="10">
        <f t="shared" si="323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41894.66375</v>
      </c>
      <c r="T3419" s="10">
        <f t="shared" si="323"/>
        <v>41937.779861111107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42018.426898148144</v>
      </c>
      <c r="T3426" s="10">
        <f t="shared" si="323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41839.480937500004</v>
      </c>
      <c r="T3433" s="10">
        <f t="shared" si="323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41775.81313657407</v>
      </c>
      <c r="T3435" s="10">
        <f t="shared" si="323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41800.130428240736</v>
      </c>
      <c r="T3436" s="10">
        <f t="shared" si="323"/>
        <v>41830.130428240736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41851.291585648149</v>
      </c>
      <c r="T3438" s="10">
        <f t="shared" si="323"/>
        <v>41872.436111111107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42100.677858796298</v>
      </c>
      <c r="T3440" s="10">
        <f t="shared" si="323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42124.591111111113</v>
      </c>
      <c r="T3444" s="10">
        <f t="shared" si="323"/>
        <v>42154.591111111113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ref="P3458:P3521" si="325">E3458/L3458</f>
        <v>358.6875</v>
      </c>
      <c r="Q3458" t="str">
        <f t="shared" ref="Q3458:Q3521" si="326">LEFT(N3458, FIND("/",N3458)-1)</f>
        <v>theater</v>
      </c>
      <c r="R3458" t="str">
        <f t="shared" ref="R3458:R3521" si="327">RIGHT(N3458,LEN(N3458)-FIND("/",N3458))</f>
        <v>plays</v>
      </c>
      <c r="S3458" s="10">
        <f t="shared" ref="S3458:S3521" si="328">(J3458/86400)+25569+(-6/24)</f>
        <v>41820.955636574072</v>
      </c>
      <c r="T3458" s="10">
        <f t="shared" ref="T3458:T3521" si="329">(I3458/86400)+25569+(-6/24)</f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0">
        <f t="shared" si="328"/>
        <v>42016.456678240742</v>
      </c>
      <c r="T3459" s="10">
        <f t="shared" si="329"/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41852.277222222227</v>
      </c>
      <c r="T3462" s="10">
        <f t="shared" si="329"/>
        <v>41866.277222222227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42200.375833333332</v>
      </c>
      <c r="T3467" s="10">
        <f t="shared" si="32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42053.421666666662</v>
      </c>
      <c r="T3469" s="10">
        <f t="shared" si="32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42605.515381944446</v>
      </c>
      <c r="T3470" s="10">
        <f t="shared" si="32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41841.570486111115</v>
      </c>
      <c r="T3473" s="10">
        <f t="shared" si="32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42053.666921296295</v>
      </c>
      <c r="T3480" s="10">
        <f t="shared" si="32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41781.605092592596</v>
      </c>
      <c r="T3481" s="10">
        <f t="shared" si="329"/>
        <v>41811.605092592596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41988.997546296298</v>
      </c>
      <c r="T3483" s="10">
        <f t="shared" si="329"/>
        <v>42005.997546296298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42506.510405092587</v>
      </c>
      <c r="T3486" s="10">
        <f t="shared" si="32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42267.759224537032</v>
      </c>
      <c r="T3494" s="10">
        <f t="shared" si="32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42688.964988425927</v>
      </c>
      <c r="T3496" s="10">
        <f t="shared" si="32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41915.512835648144</v>
      </c>
      <c r="T3497" s="10">
        <f t="shared" si="32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42511.491944444446</v>
      </c>
      <c r="T3499" s="10">
        <f t="shared" si="32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42419.669421296298</v>
      </c>
      <c r="T3502" s="10">
        <f t="shared" si="32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41794.567523148144</v>
      </c>
      <c r="T3519" s="10">
        <f t="shared" si="32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ref="P3522:P3585" si="331">E3522/L3522</f>
        <v>95.952380952380949</v>
      </c>
      <c r="Q3522" t="str">
        <f t="shared" ref="Q3522:Q3585" si="332">LEFT(N3522, FIND("/",N3522)-1)</f>
        <v>theater</v>
      </c>
      <c r="R3522" t="str">
        <f t="shared" ref="R3522:R3585" si="333">RIGHT(N3522,LEN(N3522)-FIND("/",N3522))</f>
        <v>plays</v>
      </c>
      <c r="S3522" s="10">
        <f t="shared" ref="S3522:S3585" si="334">(J3522/86400)+25569+(-6/24)</f>
        <v>42227.574212962965</v>
      </c>
      <c r="T3522" s="10">
        <f t="shared" ref="T3522:T3585" si="335">(I3522/86400)+25569+(-6/24)</f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0">
        <f t="shared" si="334"/>
        <v>41881.111342592594</v>
      </c>
      <c r="T3523" s="10">
        <f t="shared" si="335"/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42234.539884259255</v>
      </c>
      <c r="T3524" s="10">
        <f t="shared" si="335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42289.511192129634</v>
      </c>
      <c r="T3535" s="10">
        <f t="shared" si="335"/>
        <v>42319.552858796298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42248.390162037038</v>
      </c>
      <c r="T3537" s="10">
        <f t="shared" si="335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41923.104351851856</v>
      </c>
      <c r="T3539" s="10">
        <f t="shared" si="335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42516.753368055557</v>
      </c>
      <c r="T3542" s="10">
        <f t="shared" si="335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42073.410694444443</v>
      </c>
      <c r="T3548" s="10">
        <f t="shared" si="335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42661.192060185189</v>
      </c>
      <c r="T3557" s="10">
        <f t="shared" si="335"/>
        <v>42691.233726851853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42115.639652777776</v>
      </c>
      <c r="T3562" s="10">
        <f t="shared" si="335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42203.430300925931</v>
      </c>
      <c r="T3563" s="10">
        <f t="shared" si="335"/>
        <v>42221.525000000001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42236.373252314814</v>
      </c>
      <c r="T3566" s="10">
        <f t="shared" si="335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41976.081979166665</v>
      </c>
      <c r="T3572" s="10">
        <f t="shared" si="335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41926.692685185189</v>
      </c>
      <c r="T3576" s="10">
        <f t="shared" si="335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42093.536840277782</v>
      </c>
      <c r="T3579" s="10">
        <f t="shared" si="335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42430.512222222227</v>
      </c>
      <c r="T3581" s="10">
        <f t="shared" si="335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ref="P3586:P3649" si="337">E3586/L3586</f>
        <v>30.9375</v>
      </c>
      <c r="Q3586" t="str">
        <f t="shared" ref="Q3586:Q3649" si="338">LEFT(N3586, FIND("/",N3586)-1)</f>
        <v>theater</v>
      </c>
      <c r="R3586" t="str">
        <f t="shared" ref="R3586:R3649" si="339">RIGHT(N3586,LEN(N3586)-FIND("/",N3586))</f>
        <v>plays</v>
      </c>
      <c r="S3586" s="10">
        <f t="shared" ref="S3586:S3649" si="340">(J3586/86400)+25569+(-6/24)</f>
        <v>42168.066481481481</v>
      </c>
      <c r="T3586" s="10">
        <f t="shared" ref="T3586:T3649" si="341">(I3586/86400)+25569+(-6/24)</f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0">
        <f t="shared" si="340"/>
        <v>41964.466319444444</v>
      </c>
      <c r="T3587" s="10">
        <f t="shared" si="341"/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42220.54487268519</v>
      </c>
      <c r="T3601" s="10">
        <f t="shared" si="341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42506.459374999999</v>
      </c>
      <c r="T3610" s="10">
        <f t="shared" si="341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42429.741724537038</v>
      </c>
      <c r="T3611" s="10">
        <f t="shared" si="341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41789.476979166662</v>
      </c>
      <c r="T3614" s="10">
        <f t="shared" si="341"/>
        <v>41799.476979166662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42143.791851851856</v>
      </c>
      <c r="T3616" s="10">
        <f t="shared" si="341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42660.882245370369</v>
      </c>
      <c r="T3621" s="10">
        <f t="shared" si="341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42545.524189814816</v>
      </c>
      <c r="T3626" s="10">
        <f t="shared" si="341"/>
        <v>42605.524189814816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41880.503437499996</v>
      </c>
      <c r="T3633" s="10">
        <f t="shared" si="341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42226.444780092592</v>
      </c>
      <c r="T3638" s="10">
        <f t="shared" si="341"/>
        <v>42261.444780092592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41899.377071759256</v>
      </c>
      <c r="T3643" s="10">
        <f t="shared" si="341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42284.893969907411</v>
      </c>
      <c r="T3645" s="10">
        <f t="shared" si="341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ref="P3650:P3713" si="343">E3650/L3650</f>
        <v>550.04109589041093</v>
      </c>
      <c r="Q3650" t="str">
        <f t="shared" ref="Q3650:Q3713" si="344">LEFT(N3650, FIND("/",N3650)-1)</f>
        <v>theater</v>
      </c>
      <c r="R3650" t="str">
        <f t="shared" ref="R3650:R3713" si="345">RIGHT(N3650,LEN(N3650)-FIND("/",N3650))</f>
        <v>plays</v>
      </c>
      <c r="S3650" s="10">
        <f t="shared" ref="S3650:S3713" si="346">(J3650/86400)+25569+(-6/24)</f>
        <v>41887.042187500003</v>
      </c>
      <c r="T3650" s="10">
        <f t="shared" ref="T3650:T3713" si="347">(I3650/86400)+25569+(-6/24)</f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0">
        <f t="shared" si="346"/>
        <v>41780.462893518517</v>
      </c>
      <c r="T3651" s="10">
        <f t="shared" si="347"/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42737.660138888888</v>
      </c>
      <c r="T3658" s="10">
        <f t="shared" si="347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42499.379849537036</v>
      </c>
      <c r="T3659" s="10">
        <f t="shared" si="347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42173.720127314809</v>
      </c>
      <c r="T3669" s="10">
        <f t="shared" si="347"/>
        <v>42203.720127314809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42142.264016203699</v>
      </c>
      <c r="T3672" s="10">
        <f t="shared" si="347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41802.324282407411</v>
      </c>
      <c r="T3679" s="10">
        <f t="shared" si="347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42627.204097222224</v>
      </c>
      <c r="T3682" s="10">
        <f t="shared" si="347"/>
        <v>42648.204097222224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41940.348182870366</v>
      </c>
      <c r="T3692" s="10">
        <f t="shared" si="347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41809.892199074078</v>
      </c>
      <c r="T3710" s="10">
        <f t="shared" si="347"/>
        <v>41823.892199074078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ref="P3714:P3777" si="349">E3714/L3714</f>
        <v>110.86538461538461</v>
      </c>
      <c r="Q3714" t="str">
        <f t="shared" ref="Q3714:Q3777" si="350">LEFT(N3714, FIND("/",N3714)-1)</f>
        <v>theater</v>
      </c>
      <c r="R3714" t="str">
        <f t="shared" ref="R3714:R3777" si="351">RIGHT(N3714,LEN(N3714)-FIND("/",N3714))</f>
        <v>plays</v>
      </c>
      <c r="S3714" s="10">
        <f t="shared" ref="S3714:S3777" si="352">(J3714/86400)+25569+(-6/24)</f>
        <v>42133.922071759254</v>
      </c>
      <c r="T3714" s="10">
        <f t="shared" ref="T3714:T3777" si="353">(I3714/86400)+25569+(-6/24)</f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0">
        <f t="shared" si="352"/>
        <v>42505.488032407404</v>
      </c>
      <c r="T3715" s="10">
        <f t="shared" si="353"/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42118.306331018517</v>
      </c>
      <c r="T3716" s="10">
        <f t="shared" si="353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42036.745590277773</v>
      </c>
      <c r="T3717" s="10">
        <f t="shared" si="353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42360.637835648144</v>
      </c>
      <c r="T3718" s="10">
        <f t="shared" si="353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42147.479930555557</v>
      </c>
      <c r="T3721" s="10">
        <f t="shared" si="353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41943.503032407403</v>
      </c>
      <c r="T3725" s="10">
        <f t="shared" si="353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42465.241435185184</v>
      </c>
      <c r="T3726" s="10">
        <f t="shared" si="353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42461.890868055554</v>
      </c>
      <c r="T3728" s="10">
        <f t="shared" si="353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42048.461724537032</v>
      </c>
      <c r="T3738" s="10">
        <f t="shared" si="353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42325.670717592591</v>
      </c>
      <c r="T3743" s="10">
        <f t="shared" si="353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41831.447939814811</v>
      </c>
      <c r="T3747" s="10">
        <f t="shared" si="353"/>
        <v>41861.447939814811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42402.785567129627</v>
      </c>
      <c r="T3753" s="10">
        <f t="shared" si="353"/>
        <v>42462.743900462963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42619.552488425921</v>
      </c>
      <c r="T3754" s="10">
        <f t="shared" si="353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42445.616979166662</v>
      </c>
      <c r="T3757" s="10">
        <f t="shared" si="353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41747.221504629633</v>
      </c>
      <c r="T3760" s="10">
        <f t="shared" si="353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42499.592962962968</v>
      </c>
      <c r="T3766" s="10">
        <f t="shared" si="353"/>
        <v>42518.775000000001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42655.755173611113</v>
      </c>
      <c r="T3775" s="10">
        <f t="shared" si="353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ref="P3778:P3841" si="355">E3778/L3778</f>
        <v>90.819148936170208</v>
      </c>
      <c r="Q3778" t="str">
        <f t="shared" ref="Q3778:Q3841" si="356">LEFT(N3778, FIND("/",N3778)-1)</f>
        <v>theater</v>
      </c>
      <c r="R3778" t="str">
        <f t="shared" ref="R3778:R3841" si="357">RIGHT(N3778,LEN(N3778)-FIND("/",N3778))</f>
        <v>musical</v>
      </c>
      <c r="S3778" s="10">
        <f t="shared" ref="S3778:S3841" si="358">(J3778/86400)+25569+(-6/24)</f>
        <v>41814.117800925924</v>
      </c>
      <c r="T3778" s="10">
        <f t="shared" ref="T3778:T3841" si="359">(I3778/86400)+25569+(-6/24)</f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0">
        <f t="shared" si="358"/>
        <v>41886.861354166671</v>
      </c>
      <c r="T3779" s="10">
        <f t="shared" si="359"/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42425.485416666663</v>
      </c>
      <c r="T3781" s="10">
        <f t="shared" si="359"/>
        <v>42455.443749999999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42165.969733796301</v>
      </c>
      <c r="T3782" s="10">
        <f t="shared" si="359"/>
        <v>42198.587500000001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42546.612233796295</v>
      </c>
      <c r="T3784" s="10">
        <f t="shared" si="35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42486.787905092591</v>
      </c>
      <c r="T3788" s="10">
        <f t="shared" si="35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42666.416932870372</v>
      </c>
      <c r="T3792" s="10">
        <f t="shared" si="35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41831.472777777773</v>
      </c>
      <c r="T3800" s="10">
        <f t="shared" si="359"/>
        <v>41861.472777777773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42487.37700231481</v>
      </c>
      <c r="T3813" s="10">
        <f t="shared" si="35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42160.401817129634</v>
      </c>
      <c r="T3822" s="10">
        <f t="shared" si="35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41944.277627314819</v>
      </c>
      <c r="T3830" s="10">
        <f t="shared" si="359"/>
        <v>42004.319293981476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42374.864988425921</v>
      </c>
      <c r="T3834" s="10">
        <f t="shared" si="35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41963.622361111113</v>
      </c>
      <c r="T3835" s="10">
        <f t="shared" si="35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42154.892638888894</v>
      </c>
      <c r="T3841" s="10">
        <f t="shared" si="359"/>
        <v>42214.892638888894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ref="P3842:P3905" si="361">E3842/L3842</f>
        <v>21.666666666666668</v>
      </c>
      <c r="Q3842" t="str">
        <f t="shared" ref="Q3842:Q3905" si="362">LEFT(N3842, FIND("/",N3842)-1)</f>
        <v>theater</v>
      </c>
      <c r="R3842" t="str">
        <f t="shared" ref="R3842:R3905" si="363">RIGHT(N3842,LEN(N3842)-FIND("/",N3842))</f>
        <v>plays</v>
      </c>
      <c r="S3842" s="10">
        <f t="shared" ref="S3842:S3905" si="364">(J3842/86400)+25569+(-6/24)</f>
        <v>42432.451724537037</v>
      </c>
      <c r="T3842" s="10">
        <f t="shared" ref="T3842:T3905" si="365">(I3842/86400)+25569+(-6/24)</f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0">
        <f t="shared" si="364"/>
        <v>41780.535729166666</v>
      </c>
      <c r="T3843" s="10">
        <f t="shared" si="365"/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42248.377013888894</v>
      </c>
      <c r="T3847" s="10">
        <f t="shared" si="365"/>
        <v>42278.377013888894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42128.181064814809</v>
      </c>
      <c r="T3860" s="10">
        <f t="shared" si="365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41833.410995370374</v>
      </c>
      <c r="T3862" s="10">
        <f t="shared" si="365"/>
        <v>41863.410995370374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42509.564108796301</v>
      </c>
      <c r="T3869" s="10">
        <f t="shared" si="365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41865.409780092596</v>
      </c>
      <c r="T3870" s="10">
        <f t="shared" si="365"/>
        <v>41890.409780092596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41792.922199074077</v>
      </c>
      <c r="T3872" s="10">
        <f t="shared" si="365"/>
        <v>41822.922199074077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42763.530671296292</v>
      </c>
      <c r="T3873" s="10">
        <f t="shared" si="365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42006.766458333332</v>
      </c>
      <c r="T3876" s="10">
        <f t="shared" si="365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42372.374166666668</v>
      </c>
      <c r="T3878" s="10">
        <f t="shared" si="365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42682.42768518519</v>
      </c>
      <c r="T3879" s="10">
        <f t="shared" si="365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41867.402280092589</v>
      </c>
      <c r="T3894" s="10">
        <f t="shared" si="365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41779.407870370371</v>
      </c>
      <c r="T3895" s="10">
        <f t="shared" si="365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42032.000208333338</v>
      </c>
      <c r="T3897" s="10">
        <f t="shared" si="365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41792.941875000004</v>
      </c>
      <c r="T3898" s="10">
        <f t="shared" si="365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41843.525011574078</v>
      </c>
      <c r="T3901" s="10">
        <f t="shared" si="365"/>
        <v>41863.525011574078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42317.576377314814</v>
      </c>
      <c r="T3903" s="10">
        <f t="shared" si="365"/>
        <v>42357.576377314814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ref="P3906:P3969" si="367">E3906/L3906</f>
        <v>1.5</v>
      </c>
      <c r="Q3906" t="str">
        <f t="shared" ref="Q3906:Q3969" si="368">LEFT(N3906, FIND("/",N3906)-1)</f>
        <v>theater</v>
      </c>
      <c r="R3906" t="str">
        <f t="shared" ref="R3906:R3969" si="369">RIGHT(N3906,LEN(N3906)-FIND("/",N3906))</f>
        <v>plays</v>
      </c>
      <c r="S3906" s="10">
        <f t="shared" ref="S3906:S3969" si="370">(J3906/86400)+25569+(-6/24)</f>
        <v>42094.979166666672</v>
      </c>
      <c r="T3906" s="10">
        <f t="shared" ref="T3906:T3969" si="371">(I3906/86400)+25569+(-6/24)</f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0">
        <f t="shared" si="370"/>
        <v>42124.373877314814</v>
      </c>
      <c r="T3907" s="10">
        <f t="shared" si="371"/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41906.569513888891</v>
      </c>
      <c r="T3909" s="10">
        <f t="shared" si="371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41939.5622337963</v>
      </c>
      <c r="T3913" s="10">
        <f t="shared" si="371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42114.568935185191</v>
      </c>
      <c r="T3916" s="10">
        <f t="shared" si="371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42657.13726851852</v>
      </c>
      <c r="T3922" s="10">
        <f t="shared" si="371"/>
        <v>42687.178935185184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41786.709745370368</v>
      </c>
      <c r="T3926" s="10">
        <f t="shared" si="371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41830.017407407409</v>
      </c>
      <c r="T3929" s="10">
        <f t="shared" si="371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42433.088749999995</v>
      </c>
      <c r="T3932" s="10">
        <f t="shared" si="371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42221.406782407408</v>
      </c>
      <c r="T3937" s="10">
        <f t="shared" si="371"/>
        <v>42281.406782407408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42151.655717592592</v>
      </c>
      <c r="T3940" s="10">
        <f t="shared" si="371"/>
        <v>42182.655717592592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41915.150219907409</v>
      </c>
      <c r="T3941" s="10">
        <f t="shared" si="371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42213.412905092591</v>
      </c>
      <c r="T3946" s="10">
        <f t="shared" si="371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41829.075497685189</v>
      </c>
      <c r="T3950" s="10">
        <f t="shared" si="371"/>
        <v>41889.075497685189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42457.682025462964</v>
      </c>
      <c r="T3958" s="10">
        <f t="shared" si="371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42513.726319444446</v>
      </c>
      <c r="T3959" s="10">
        <f t="shared" si="371"/>
        <v>42559.726319444446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41816.700370370367</v>
      </c>
      <c r="T3960" s="10">
        <f t="shared" si="371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ref="P3970:P4033" si="373">E3970/L3970</f>
        <v>47.909090909090907</v>
      </c>
      <c r="Q3970" t="str">
        <f t="shared" ref="Q3970:Q4033" si="374">LEFT(N3970, FIND("/",N3970)-1)</f>
        <v>theater</v>
      </c>
      <c r="R3970" t="str">
        <f t="shared" ref="R3970:R4033" si="375">RIGHT(N3970,LEN(N3970)-FIND("/",N3970))</f>
        <v>plays</v>
      </c>
      <c r="S3970" s="10">
        <f t="shared" ref="S3970:S4033" si="376">(J3970/86400)+25569+(-6/24)</f>
        <v>42452.565659722226</v>
      </c>
      <c r="T3970" s="10">
        <f t="shared" ref="T3970:T4033" si="377">(I3970/86400)+25569+(-6/24)</f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0">
        <f t="shared" si="376"/>
        <v>42601.604699074072</v>
      </c>
      <c r="T3971" s="10">
        <f t="shared" si="377"/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42447.613553240742</v>
      </c>
      <c r="T3972" s="10">
        <f t="shared" si="377"/>
        <v>42477.613553240742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41980.817523148144</v>
      </c>
      <c r="T3974" s="10">
        <f t="shared" si="377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41920.713472222225</v>
      </c>
      <c r="T3986" s="10">
        <f t="shared" si="377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42229.83116898148</v>
      </c>
      <c r="T3990" s="10">
        <f t="shared" si="377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41950.016944444447</v>
      </c>
      <c r="T3998" s="10">
        <f t="shared" si="377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42069.141446759255</v>
      </c>
      <c r="T3999" s="10">
        <f t="shared" si="377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41878.793530092589</v>
      </c>
      <c r="T4004" s="10">
        <f t="shared" si="377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42020.337349537032</v>
      </c>
      <c r="T4005" s="10">
        <f t="shared" si="377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41872.557696759257</v>
      </c>
      <c r="T4007" s="10">
        <f t="shared" si="377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41848.522928240738</v>
      </c>
      <c r="T4009" s="10">
        <f t="shared" si="377"/>
        <v>41877.436111111107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42174.530821759261</v>
      </c>
      <c r="T4017" s="10">
        <f t="shared" si="377"/>
        <v>42204.530821759261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41990.334108796298</v>
      </c>
      <c r="T4024" s="10">
        <f t="shared" si="377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42408.749571759261</v>
      </c>
      <c r="T4025" s="10">
        <f t="shared" si="377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42321.77511574074</v>
      </c>
      <c r="T4031" s="10">
        <f t="shared" si="377"/>
        <v>42351.77511574074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42374.405081018514</v>
      </c>
      <c r="T4032" s="10">
        <f t="shared" si="377"/>
        <v>42403.53402777778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ref="P4034:P4097" si="379">E4034/L4034</f>
        <v>59</v>
      </c>
      <c r="Q4034" t="str">
        <f t="shared" ref="Q4034:Q4097" si="380">LEFT(N4034, FIND("/",N4034)-1)</f>
        <v>theater</v>
      </c>
      <c r="R4034" t="str">
        <f t="shared" ref="R4034:R4097" si="381">RIGHT(N4034,LEN(N4034)-FIND("/",N4034))</f>
        <v>plays</v>
      </c>
      <c r="S4034" s="10">
        <f t="shared" ref="S4034:S4097" si="382">(J4034/86400)+25569+(-6/24)</f>
        <v>42293.559212962966</v>
      </c>
      <c r="T4034" s="10">
        <f t="shared" ref="T4034:T4097" si="383">(I4034/86400)+25569+(-6/24)</f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0">
        <f t="shared" si="382"/>
        <v>42614.018796296295</v>
      </c>
      <c r="T4035" s="10">
        <f t="shared" si="383"/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41903.632951388892</v>
      </c>
      <c r="T4037" s="10">
        <f t="shared" si="383"/>
        <v>41933.632951388892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41804.687083333338</v>
      </c>
      <c r="T4038" s="10">
        <f t="shared" si="383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42496.820775462962</v>
      </c>
      <c r="T4039" s="10">
        <f t="shared" si="383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41869.548726851848</v>
      </c>
      <c r="T4040" s="10">
        <f t="shared" si="383"/>
        <v>41929.548726851848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41994.834074074075</v>
      </c>
      <c r="T4044" s="10">
        <f t="shared" si="383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41761.560150462959</v>
      </c>
      <c r="T4053" s="10">
        <f t="shared" si="383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42534.683321759258</v>
      </c>
      <c r="T4058" s="10">
        <f t="shared" si="383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42078.095208333332</v>
      </c>
      <c r="T4075" s="10">
        <f t="shared" si="383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41905.545706018514</v>
      </c>
      <c r="T4078" s="10">
        <f t="shared" si="383"/>
        <v>41933.577083333337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42511.448101851856</v>
      </c>
      <c r="T4082" s="10">
        <f t="shared" si="383"/>
        <v>42535.537499999999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42041.331307870365</v>
      </c>
      <c r="T4083" s="10">
        <f t="shared" si="383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41990.362546296295</v>
      </c>
      <c r="T4090" s="10">
        <f t="shared" si="383"/>
        <v>42020.18472222222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42038.944988425923</v>
      </c>
      <c r="T4094" s="10">
        <f t="shared" si="383"/>
        <v>42098.903321759259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ref="P4098:P4115" si="385">E4098/L4098</f>
        <v>80</v>
      </c>
      <c r="Q4098" t="str">
        <f t="shared" ref="Q4098:Q4115" si="386">LEFT(N4098, FIND("/",N4098)-1)</f>
        <v>theater</v>
      </c>
      <c r="R4098" t="str">
        <f t="shared" ref="R4098:R4115" si="387">RIGHT(N4098,LEN(N4098)-FIND("/",N4098))</f>
        <v>plays</v>
      </c>
      <c r="S4098" s="10">
        <f t="shared" ref="S4098:S4115" si="388">(J4098/86400)+25569+(-6/24)</f>
        <v>42750.280312499999</v>
      </c>
      <c r="T4098" s="10">
        <f t="shared" ref="T4098:T4115" si="389">(I4098/86400)+25569+(-6/24)</f>
        <v>42794.118750000001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0">
        <f t="shared" si="388"/>
        <v>42344.574502314819</v>
      </c>
      <c r="T4099" s="10">
        <f t="shared" si="389"/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42766.781678240739</v>
      </c>
      <c r="T4110" s="10">
        <f t="shared" si="38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42512.376747685186</v>
      </c>
      <c r="T4112" s="10">
        <f t="shared" si="389"/>
        <v>42572.376747685186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42358.323182870372</v>
      </c>
      <c r="T4115" s="10">
        <f t="shared" si="389"/>
        <v>42377.023611111115</v>
      </c>
    </row>
  </sheetData>
  <autoFilter ref="A1:T4115" xr:uid="{D61C90FC-C1E8-3A40-AB7B-25B73F3743BD}">
    <sortState ref="A2:T4115">
      <sortCondition ref="A1:A4115"/>
    </sortState>
  </autoFilter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 tint="0.39997558519241921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9D0C7-7764-7B46-9E68-F396AB9D5738}">
  <sheetPr codeName="Sheet1"/>
  <dimension ref="A1:F14"/>
  <sheetViews>
    <sheetView workbookViewId="0">
      <selection activeCell="E25" sqref="E25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8218</v>
      </c>
    </row>
    <row r="4" spans="1:6" x14ac:dyDescent="0.2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t="s">
        <v>8317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t="s">
        <v>8315</v>
      </c>
      <c r="B8" s="9">
        <v>24</v>
      </c>
      <c r="C8" s="9"/>
      <c r="D8" s="9"/>
      <c r="E8" s="9"/>
      <c r="F8" s="9">
        <v>24</v>
      </c>
    </row>
    <row r="9" spans="1:6" x14ac:dyDescent="0.2">
      <c r="A9" t="s">
        <v>8314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t="s">
        <v>8313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t="s">
        <v>8312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t="s">
        <v>8311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71E60-30F3-CB4C-9743-01750315FDEC}">
  <sheetPr codeName="Sheet2"/>
  <dimension ref="A1:F47"/>
  <sheetViews>
    <sheetView workbookViewId="0">
      <selection activeCell="C37" sqref="C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8363</v>
      </c>
      <c r="B4" s="7" t="s">
        <v>8360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8335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8323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8334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8329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8333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8332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8331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8337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8328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8325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8330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8321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8320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8336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8326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C9CB0-3EE3-1644-8BF1-A66FEFF28661}">
  <sheetPr codeName="Sheet4"/>
  <dimension ref="A1:E18"/>
  <sheetViews>
    <sheetView workbookViewId="0">
      <selection activeCell="B12" sqref="B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3.83203125" bestFit="1" customWidth="1"/>
    <col min="8" max="8" width="3.33203125" bestFit="1" customWidth="1"/>
    <col min="9" max="9" width="4.1640625" bestFit="1" customWidth="1"/>
    <col min="10" max="10" width="4" bestFit="1" customWidth="1"/>
    <col min="11" max="11" width="3.83203125" bestFit="1" customWidth="1"/>
    <col min="12" max="13" width="4.1640625" bestFit="1" customWidth="1"/>
    <col min="14" max="14" width="12.33203125" bestFit="1" customWidth="1"/>
    <col min="15" max="15" width="7.1640625" bestFit="1" customWidth="1"/>
    <col min="16" max="16" width="4.1640625" bestFit="1" customWidth="1"/>
    <col min="17" max="17" width="4.33203125" bestFit="1" customWidth="1"/>
    <col min="18" max="18" width="4.1640625" bestFit="1" customWidth="1"/>
    <col min="19" max="19" width="4.5" bestFit="1" customWidth="1"/>
    <col min="20" max="26" width="4.1640625" bestFit="1" customWidth="1"/>
    <col min="27" max="27" width="9.6640625" bestFit="1" customWidth="1"/>
    <col min="28" max="28" width="5.6640625" bestFit="1" customWidth="1"/>
    <col min="29" max="29" width="4" bestFit="1" customWidth="1"/>
    <col min="30" max="30" width="4.33203125" bestFit="1" customWidth="1"/>
    <col min="31" max="31" width="8.1640625" bestFit="1" customWidth="1"/>
    <col min="32" max="32" width="10.5" bestFit="1" customWidth="1"/>
    <col min="33" max="33" width="4.1640625" bestFit="1" customWidth="1"/>
    <col min="34" max="34" width="4.33203125" bestFit="1" customWidth="1"/>
    <col min="35" max="35" width="4.1640625" bestFit="1" customWidth="1"/>
    <col min="36" max="36" width="4.5" bestFit="1" customWidth="1"/>
    <col min="37" max="43" width="4.1640625" bestFit="1" customWidth="1"/>
    <col min="44" max="44" width="13" bestFit="1" customWidth="1"/>
    <col min="45" max="45" width="10" bestFit="1" customWidth="1"/>
  </cols>
  <sheetData>
    <row r="1" spans="1:5" x14ac:dyDescent="0.2">
      <c r="A1" s="7" t="s">
        <v>8308</v>
      </c>
      <c r="B1" t="s">
        <v>8364</v>
      </c>
    </row>
    <row r="2" spans="1:5" x14ac:dyDescent="0.2">
      <c r="A2" s="7" t="s">
        <v>8399</v>
      </c>
      <c r="B2" t="s">
        <v>8364</v>
      </c>
    </row>
    <row r="4" spans="1:5" x14ac:dyDescent="0.2">
      <c r="A4" s="7" t="s">
        <v>8363</v>
      </c>
      <c r="B4" s="7" t="s">
        <v>8360</v>
      </c>
    </row>
    <row r="5" spans="1:5" x14ac:dyDescent="0.2">
      <c r="A5" s="7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1" t="s">
        <v>8373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2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11" t="s">
        <v>8376</v>
      </c>
      <c r="B9" s="9">
        <v>27</v>
      </c>
      <c r="C9" s="9">
        <v>102</v>
      </c>
      <c r="D9" s="9">
        <v>193</v>
      </c>
      <c r="E9" s="9">
        <v>322</v>
      </c>
    </row>
    <row r="10" spans="1:5" x14ac:dyDescent="0.2">
      <c r="A10" s="11" t="s">
        <v>8367</v>
      </c>
      <c r="B10" s="9">
        <v>26</v>
      </c>
      <c r="C10" s="9">
        <v>126</v>
      </c>
      <c r="D10" s="9">
        <v>232</v>
      </c>
      <c r="E10" s="9">
        <v>384</v>
      </c>
    </row>
    <row r="11" spans="1:5" x14ac:dyDescent="0.2">
      <c r="A11" s="11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1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11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11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11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11" t="s">
        <v>8372</v>
      </c>
      <c r="B16" s="9">
        <v>37</v>
      </c>
      <c r="C16" s="9">
        <v>114</v>
      </c>
      <c r="D16" s="9">
        <v>180</v>
      </c>
      <c r="E16" s="9">
        <v>331</v>
      </c>
    </row>
    <row r="17" spans="1:5" x14ac:dyDescent="0.2">
      <c r="A17" s="11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1D99A-5854-D343-9988-664C1D0D0F77}">
  <sheetPr codeName="Sheet5"/>
  <dimension ref="A1:H14"/>
  <sheetViews>
    <sheetView workbookViewId="0">
      <selection activeCell="H32" sqref="H32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" bestFit="1" customWidth="1"/>
    <col min="8" max="8" width="17.1640625" bestFit="1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>COUNTIFS(Data!$D$2:$D$4115,"&lt;1000", Data!$F$2:$F$4115,"successful")</f>
        <v>322</v>
      </c>
      <c r="C2">
        <f>COUNTIFS(Data!$D$2:$D$4115,"&lt;1000", Data!$F$2:$F$4115,"failed")</f>
        <v>113</v>
      </c>
      <c r="D2">
        <f>COUNTIFS(Data!$D$2:$D$4115,"&lt;1000", Data!$F$2:$F$4115,"canceled")</f>
        <v>18</v>
      </c>
      <c r="E2">
        <f>SUM(B2:D2)</f>
        <v>453</v>
      </c>
      <c r="F2" s="5">
        <f>B2/E2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">
      <c r="A3" t="s">
        <v>8388</v>
      </c>
      <c r="B3">
        <f>COUNTIFS(Data!$D$2:$D$4115,"&lt;=4999",Data!$F$2:$F$4115,"successful")-COUNTIFS(Data!$D$2:$D$4115,"&lt;1000",Data!$F$2:$F$4115,"successful")</f>
        <v>932</v>
      </c>
      <c r="C3">
        <f>COUNTIFS(Data!$D$2:$D$4115,"&lt;=4999",Data!$F$2:$F$4115,"failed")-COUNTIFS(Data!$D$2:$D$4115,"&lt;1000",Data!$F$2:$F$4115,"failed")</f>
        <v>420</v>
      </c>
      <c r="D3">
        <f>COUNTIFS(Data!$D$2:$D$4115,"&lt;=4999",Data!$F$2:$F$4115,"canceled")-COUNTIFS(Data!$D$2:$D$4115,"&lt;1000",Data!$F$2:$F$4115,"canceled")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">
      <c r="A4" t="s">
        <v>8389</v>
      </c>
      <c r="B4">
        <f>COUNTIFS(Data!$D$2:$D$4115,"&lt;=9999",Data!$F$2:$F$4115,"successful")-COUNTIFS(Data!$D$2:$D$4115,"&lt;5000",Data!$F$2:$F$4115,"successful")</f>
        <v>381</v>
      </c>
      <c r="C4">
        <f>COUNTIFS(Data!$D$2:$D$4115,"&lt;=9999",Data!$F$2:$F$4115,"failed")-COUNTIFS(Data!$D$2:$D$4115,"&lt;5000",Data!$F$2:$F$4115,"failed")</f>
        <v>283</v>
      </c>
      <c r="D4">
        <f>COUNTIFS(Data!$D$2:$D$4115,"&lt;=9999",Data!$F$2:$F$4115,"canceled")-COUNTIFS(Data!$D$2:$D$4115,"&lt;5000",Data!$F$2:$F$4115,"canceled")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8390</v>
      </c>
      <c r="B5">
        <f>COUNTIFS(Data!$D$2:$D$4115,"&lt;=14999",Data!$F$2:$F$4115,"successful")-COUNTIFS(Data!$D$2:$D$4115,"&lt;10000",Data!$F$2:$F$4115,"successful")</f>
        <v>168</v>
      </c>
      <c r="C5">
        <f>COUNTIFS(Data!$D$2:$D$4115,"&lt;=14999",Data!$F$2:$F$4115,"failed")-COUNTIFS(Data!$D$2:$D$4115,"&lt;10000",Data!$F$2:$F$4115,"failed")</f>
        <v>144</v>
      </c>
      <c r="D5">
        <f>COUNTIFS(Data!$D$2:$D$4115,"&lt;=14999",Data!$F$2:$F$4115,"canceled")-COUNTIFS(Data!$D$2:$D$4115,"&lt;10000",Data!$F$2:$F$4115,"canceled")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8391</v>
      </c>
      <c r="B6">
        <f>COUNTIFS(Data!$D$2:$D$4115,"&lt;=19999",Data!$F$2:$F$4115,"successful")-COUNTIFS(Data!$D$2:$D$4115,"&lt;15000",Data!$F$2:$F$4115,"successful")</f>
        <v>94</v>
      </c>
      <c r="C6">
        <f>COUNTIFS(Data!$D$2:$D$4115,"&lt;=19999",Data!$F$2:$F$4115,"failed")-COUNTIFS(Data!$D$2:$D$4115,"&lt;15000",Data!$F$2:$F$4115,"failed")</f>
        <v>90</v>
      </c>
      <c r="D6">
        <f>COUNTIFS(Data!$D$2:$D$4115,"&lt;=19999",Data!$F$2:$F$4115,"canceled")-COUNTIFS(Data!$D$2:$D$4115,"&lt;15000",Data!$F$2:$F$4115,"canceled")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8392</v>
      </c>
      <c r="B7">
        <f>COUNTIFS(Data!$D$2:$D$4115,"&lt;=24999",Data!$F$2:$F$4115,"successful")-COUNTIFS(Data!$D$2:$D$4115,"&lt;20000",Data!$F$2:$F$4115,"successful")</f>
        <v>62</v>
      </c>
      <c r="C7">
        <f>COUNTIFS(Data!$D$2:$D$4115,"&lt;=24999",Data!$F$2:$F$4115,"failed")-COUNTIFS(Data!$D$2:$D$4115,"&lt;20000",Data!$F$2:$F$4115,"failed")</f>
        <v>72</v>
      </c>
      <c r="D7">
        <f>COUNTIFS(Data!$D$2:$D$4115,"&lt;=24999",Data!$F$2:$F$4115,"canceled")-COUNTIFS(Data!$D$2:$D$4115,"&lt;20000",Data!$F$2:$F$4115,"canceled")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8393</v>
      </c>
      <c r="B8">
        <f>COUNTIFS(Data!$D$2:$D$4115,"&lt;=29999",Data!$F$2:$F$4115,"successful")-COUNTIFS(Data!$D$2:$D$4115,"&lt;25000",Data!$F$2:$F$4115,"successful")</f>
        <v>55</v>
      </c>
      <c r="C8">
        <f>COUNTIFS(Data!$D$2:$D$4115,"&lt;=29999",Data!$F$2:$F$4115,"failed")-COUNTIFS(Data!$D$2:$D$4115,"&lt;25000",Data!$F$2:$F$4115,"failed")</f>
        <v>64</v>
      </c>
      <c r="D8">
        <f>COUNTIFS(Data!$D$2:$D$4115,"&lt;=29999",Data!$F$2:$F$4115,"canceled")-COUNTIFS(Data!$D$2:$D$4115,"&lt;25000",Data!$F$2:$F$4115,"canceled")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8394</v>
      </c>
      <c r="B9">
        <f>COUNTIFS(Data!$D$2:$D$4115,"&lt;=34999",Data!$F$2:$F$4115,"successful")-COUNTIFS(Data!$D$2:$D$4115,"&lt;30000",Data!$F$2:$F$4115,"successful")</f>
        <v>32</v>
      </c>
      <c r="C9">
        <f>COUNTIFS(Data!$D$2:$D$4115,"&lt;=34999",Data!$F$2:$F$4115,"failed")-COUNTIFS(Data!$D$2:$D$4115,"&lt;30000",Data!$F$2:$F$4115,"failed")</f>
        <v>37</v>
      </c>
      <c r="D9">
        <f>COUNTIFS(Data!$D$2:$D$4115,"&lt;=34999",Data!$F$2:$F$4115,"canceled")-COUNTIFS(Data!$D$2:$D$4115,"&lt;30000",Data!$F$2:$F$4115,"canceled")</f>
        <v>13</v>
      </c>
      <c r="E9">
        <f>SUM(B9:D9)</f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8395</v>
      </c>
      <c r="B10">
        <f>COUNTIFS(Data!$D$2:$D$4115,"&lt;=39999",Data!$F$2:$F$4115,"successful")-COUNTIFS(Data!$D$2:$D$4115,"&lt;35000",Data!$F$2:$F$4115,"successful")</f>
        <v>26</v>
      </c>
      <c r="C10">
        <f>COUNTIFS(Data!$D$2:$D$4115,"&lt;=39999",Data!$F$2:$F$4115,"failed")-COUNTIFS(Data!$D$2:$D$4115,"&lt;35000",Data!$F$2:$F$4115,"failed")</f>
        <v>22</v>
      </c>
      <c r="D10">
        <f>COUNTIFS(Data!$D$2:$D$4115,"&lt;=39999",Data!$F$2:$F$4115,"canceled")-COUNTIFS(Data!$D$2:$D$4115,"&lt;35000",Data!$F$2:$F$4115,"canceled")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8396</v>
      </c>
      <c r="B11">
        <f>COUNTIFS(Data!$D$2:$D$4115,"&lt;=44999",Data!$F$2:$F$4115,"successful")-COUNTIFS(Data!$D$2:$D$4115,"&lt;40000",Data!$F$2:$F$4115,"successful")</f>
        <v>21</v>
      </c>
      <c r="C11">
        <f>COUNTIFS(Data!$D$2:$D$4115,"&lt;=44999",Data!$F$2:$F$4115,"failed")-COUNTIFS(Data!$D$2:$D$4115,"&lt;40000",Data!$F$2:$F$4115,"failed")</f>
        <v>16</v>
      </c>
      <c r="D11">
        <f>COUNTIFS(Data!$D$2:$D$4115,"&lt;=44999",Data!$F$2:$F$4115,"canceled")-COUNTIFS(Data!$D$2:$D$4115,"&lt;40000",Data!$F$2:$F$4115,"canceled")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8397</v>
      </c>
      <c r="B12">
        <f>COUNTIFS(Data!$D$2:$D$4115,"&lt;=49999",Data!$F$2:$F$4115,"successful")-COUNTIFS(Data!$D$2:$D$4115,"&lt;45000",Data!$F$2:$F$4115,"successful")</f>
        <v>6</v>
      </c>
      <c r="C12">
        <f>COUNTIFS(Data!$D$2:$D$4115,"&lt;=49999",Data!$F$2:$F$4115,"failed")-COUNTIFS(Data!$D$2:$D$4115,"&lt;45000",Data!$F$2:$F$4115,"failed")</f>
        <v>11</v>
      </c>
      <c r="D12">
        <f>COUNTIFS(Data!$D$2:$D$4115,"&lt;=49999",Data!$F$2:$F$4115,"canceled")-COUNTIFS(Data!$D$2:$D$4115,"&lt;45000",Data!$F$2:$F$4115,"canceled")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8398</v>
      </c>
      <c r="B13">
        <f>COUNTIFS(Data!$D$2:$D$4115,"&gt;=50000", Data!$F$2:$F$4115,"successful")</f>
        <v>86</v>
      </c>
      <c r="C13">
        <f>COUNTIFS(Data!$D$2:$D$4115,"&gt;=50000", Data!$F$2:$F$4115,"failed")</f>
        <v>258</v>
      </c>
      <c r="D13">
        <f>COUNTIFS(Data!$D$2:$D$4115,"&gt;=50000", Data!$F$2:$F$4115,"canceled")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2">
      <c r="B14">
        <f>SUM(B2:B13)</f>
        <v>2185</v>
      </c>
      <c r="C14">
        <f t="shared" ref="C14:E14" si="4">SUM(C2:C13)</f>
        <v>1530</v>
      </c>
      <c r="D14">
        <f t="shared" si="4"/>
        <v>349</v>
      </c>
      <c r="E14">
        <f t="shared" si="4"/>
        <v>4064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Ibrahim Abdulrahmon</cp:lastModifiedBy>
  <dcterms:created xsi:type="dcterms:W3CDTF">2017-04-20T15:17:24Z</dcterms:created>
  <dcterms:modified xsi:type="dcterms:W3CDTF">2019-02-15T16:05:05Z</dcterms:modified>
</cp:coreProperties>
</file>