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defaultThemeVersion="166925"/>
  <mc:AlternateContent xmlns:mc="http://schemas.openxmlformats.org/markup-compatibility/2006">
    <mc:Choice Requires="x15">
      <x15ac:absPath xmlns:x15ac="http://schemas.microsoft.com/office/spreadsheetml/2010/11/ac" url="C:\Users\mafr4\OneDrive\Desktop\Financial Modeling\FOr GitHub\Financial Statements\"/>
    </mc:Choice>
  </mc:AlternateContent>
  <xr:revisionPtr revIDLastSave="0" documentId="13_ncr:1_{A01F1EF8-B2E7-49C2-92AD-2DFE12B21AF2}" xr6:coauthVersionLast="47" xr6:coauthVersionMax="47" xr10:uidLastSave="{00000000-0000-0000-0000-000000000000}"/>
  <bookViews>
    <workbookView xWindow="-110" yWindow="-110" windowWidth="25820" windowHeight="13900" activeTab="5" xr2:uid="{D708484B-1ADC-46C4-8115-79F73C6527DD}"/>
  </bookViews>
  <sheets>
    <sheet name="Charts of Accounts" sheetId="1" r:id="rId1"/>
    <sheet name="Journal Entries" sheetId="2" r:id="rId2"/>
    <sheet name="Ledgers" sheetId="3" r:id="rId3"/>
    <sheet name="Trial Balance" sheetId="4" r:id="rId4"/>
    <sheet name="Income Statements" sheetId="5" r:id="rId5"/>
    <sheet name="Balance Sheet" sheetId="6" r:id="rId6"/>
  </sheets>
  <externalReferences>
    <externalReference r:id="rId7"/>
  </externalReferences>
  <definedNames>
    <definedName name="_xlnm._FilterDatabase" localSheetId="3" hidden="1">'Trial Balance'!$A$3:$F$19</definedName>
    <definedName name="_xlnm.Print_Area" localSheetId="4">'Income Statements'!$A$1:$E$19</definedName>
    <definedName name="_xlnm.Print_Area" localSheetId="1">'Journal Entries'!$A$1:$G$32</definedName>
    <definedName name="Slicer_Account">#N/A</definedName>
  </definedNames>
  <calcPr calcId="191029"/>
  <pivotCaches>
    <pivotCache cacheId="0" r:id="rId8"/>
  </pivotCaches>
  <extLst>
    <ext xmlns:x14="http://schemas.microsoft.com/office/spreadsheetml/2009/9/main" uri="{BBE1A952-AA13-448e-AADC-164F8A28A991}">
      <x14:slicerCaches>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33" i="6" l="1"/>
  <c r="D28" i="6"/>
  <c r="D27" i="6"/>
  <c r="E30" i="6" s="1"/>
  <c r="D24" i="6"/>
  <c r="D15" i="6"/>
  <c r="D14" i="6"/>
  <c r="D13" i="6"/>
  <c r="D12" i="6"/>
  <c r="E17" i="6" s="1"/>
  <c r="E19" i="6" s="1"/>
  <c r="E7" i="6"/>
  <c r="E9" i="6" s="1"/>
  <c r="D15" i="5"/>
  <c r="D14" i="5"/>
  <c r="D13" i="5"/>
  <c r="D12" i="5"/>
  <c r="E16" i="5" s="1"/>
  <c r="E7" i="5"/>
  <c r="E6" i="5"/>
  <c r="E9" i="5" s="1"/>
  <c r="E17" i="5" s="1"/>
  <c r="F18" i="4"/>
  <c r="F17" i="4"/>
  <c r="E16" i="4"/>
  <c r="F16" i="4" s="1"/>
  <c r="E15" i="4"/>
  <c r="F15" i="4" s="1"/>
  <c r="E14" i="4"/>
  <c r="F14" i="4" s="1"/>
  <c r="E13" i="4"/>
  <c r="F13" i="4" s="1"/>
  <c r="E12" i="4"/>
  <c r="F12" i="4" s="1"/>
  <c r="E11" i="4"/>
  <c r="F11" i="4" s="1"/>
  <c r="E10" i="4"/>
  <c r="F10" i="4" s="1"/>
  <c r="E9" i="4"/>
  <c r="F9" i="4" s="1"/>
  <c r="E8" i="4"/>
  <c r="F8" i="4" s="1"/>
  <c r="E7" i="4"/>
  <c r="F7" i="4" s="1"/>
  <c r="E6" i="4"/>
  <c r="F6" i="4" s="1"/>
  <c r="E5" i="4"/>
  <c r="F5" i="4" s="1"/>
  <c r="E4" i="4"/>
  <c r="F4" i="4" s="1"/>
  <c r="A2" i="3"/>
  <c r="F32" i="2"/>
  <c r="F30" i="2"/>
  <c r="C30" i="2"/>
  <c r="B30" i="2"/>
  <c r="B31" i="2" s="1"/>
  <c r="B32" i="2" s="1"/>
  <c r="F28" i="2"/>
  <c r="C28" i="2"/>
  <c r="B28" i="2"/>
  <c r="F26" i="2"/>
  <c r="C26" i="2"/>
  <c r="B26" i="2"/>
  <c r="F24" i="2"/>
  <c r="C24" i="2"/>
  <c r="B24" i="2"/>
  <c r="F22" i="2"/>
  <c r="C22" i="2"/>
  <c r="B22" i="2"/>
  <c r="F20" i="2"/>
  <c r="B19" i="2"/>
  <c r="B20" i="2" s="1"/>
  <c r="F18" i="2"/>
  <c r="C18" i="2"/>
  <c r="C19" i="2" s="1"/>
  <c r="C20" i="2" s="1"/>
  <c r="B18" i="2"/>
  <c r="F16" i="2"/>
  <c r="C16" i="2"/>
  <c r="B16" i="2"/>
  <c r="F14" i="2"/>
  <c r="C14" i="2"/>
  <c r="B14" i="2"/>
  <c r="F12" i="2"/>
  <c r="C12" i="2"/>
  <c r="B12" i="2"/>
  <c r="F10" i="2"/>
  <c r="C10" i="2"/>
  <c r="B10" i="2"/>
  <c r="F8" i="2"/>
  <c r="C8" i="2"/>
  <c r="B8" i="2"/>
  <c r="F6" i="2"/>
  <c r="B6" i="2"/>
  <c r="E18" i="5" l="1"/>
  <c r="E19" i="5" s="1"/>
  <c r="E34" i="6" s="1"/>
  <c r="E35" i="6" s="1"/>
  <c r="E37" i="6" s="1"/>
  <c r="E40" i="6"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Abdullah Afridi</author>
  </authors>
  <commentList>
    <comment ref="E17" authorId="0" shapeId="0" xr:uid="{8C4C02E9-50A5-4EFF-8143-CD1EB0782119}">
      <text>
        <r>
          <rPr>
            <b/>
            <sz val="9"/>
            <color indexed="81"/>
            <rFont val="Tahoma"/>
            <family val="2"/>
          </rPr>
          <t>Abdullah Afridi:</t>
        </r>
        <r>
          <rPr>
            <sz val="9"/>
            <color indexed="81"/>
            <rFont val="Tahoma"/>
            <family val="2"/>
          </rPr>
          <t xml:space="preserve">
Value assumed that this was the COGS of the inventory we sold on 10th Jul 2023 worth 400,000</t>
        </r>
      </text>
    </comment>
    <comment ref="E19" authorId="0" shapeId="0" xr:uid="{5E76454A-1116-4361-A93A-A86EE8A56A4B}">
      <text>
        <r>
          <rPr>
            <b/>
            <sz val="9"/>
            <color indexed="81"/>
            <rFont val="Tahoma"/>
            <family val="2"/>
          </rPr>
          <t>Abdullah Afridi:</t>
        </r>
        <r>
          <rPr>
            <sz val="9"/>
            <color indexed="81"/>
            <rFont val="Tahoma"/>
            <family val="2"/>
          </rPr>
          <t xml:space="preserve">
Also assumed as COGS  of sold inventory on 14th Jul worth 300,000</t>
        </r>
      </text>
    </comment>
    <comment ref="E31" authorId="0" shapeId="0" xr:uid="{408AEABC-06B9-42CA-8E1F-63D81600E468}">
      <text>
        <r>
          <rPr>
            <b/>
            <sz val="9"/>
            <color indexed="81"/>
            <rFont val="Tahoma"/>
            <family val="2"/>
          </rPr>
          <t>Abdullah Afridi:</t>
        </r>
        <r>
          <rPr>
            <sz val="9"/>
            <color indexed="81"/>
            <rFont val="Tahoma"/>
            <family val="2"/>
          </rPr>
          <t xml:space="preserve">
this value comes from the income statement where we calculatd this. Maybe I should link it with that cell. Or not?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Abdullah Afridi</author>
  </authors>
  <commentList>
    <comment ref="E6" authorId="0" shapeId="0" xr:uid="{1BBF99E8-2216-4C6A-B519-A60D20E7F25F}">
      <text>
        <r>
          <rPr>
            <b/>
            <sz val="9"/>
            <color indexed="81"/>
            <rFont val="Tahoma"/>
            <family val="2"/>
          </rPr>
          <t>Abdullah Afridi:</t>
        </r>
        <r>
          <rPr>
            <sz val="9"/>
            <color indexed="81"/>
            <rFont val="Tahoma"/>
            <family val="2"/>
          </rPr>
          <t xml:space="preserve">
Here this valueis negative (look at D15 cell in Trail Balance sheet, that’s because we added a calculated column in our pivot table) but I don’t want negative value in my sheet so I have taken an absolute of it. </t>
        </r>
      </text>
    </comment>
    <comment ref="E7" authorId="0" shapeId="0" xr:uid="{86D1DBE8-A908-4D99-8462-38A7ABEB65CE}">
      <text>
        <r>
          <rPr>
            <b/>
            <sz val="9"/>
            <color indexed="81"/>
            <rFont val="Tahoma"/>
            <family val="2"/>
          </rPr>
          <t>Abdullah Afridi:</t>
        </r>
        <r>
          <rPr>
            <sz val="9"/>
            <color indexed="81"/>
            <rFont val="Tahoma"/>
            <family val="2"/>
          </rPr>
          <t xml:space="preserve">
Similarly COGS is an expense. But in the source table, it is shown as a positive balance because of the calculated field data in the pivot table in the Trail Balance Sheet. Thats why I made it a negative to assist us in using sum function rater than adding plusses and minuses in my formulas.</t>
        </r>
      </text>
    </comment>
    <comment ref="D12" authorId="0" shapeId="0" xr:uid="{B7631AAC-7D06-4D90-9793-7BD304F09679}">
      <text>
        <r>
          <rPr>
            <b/>
            <sz val="9"/>
            <color indexed="81"/>
            <rFont val="Tahoma"/>
            <family val="2"/>
          </rPr>
          <t>Abdullah Afridi:</t>
        </r>
        <r>
          <rPr>
            <sz val="9"/>
            <color indexed="81"/>
            <rFont val="Tahoma"/>
            <family val="2"/>
          </rPr>
          <t xml:space="preserve">
All these 4 values are negtive in the trail balance because they are expenses. So for simple calculations and applying sum formula easily, we took absolutes of these values</t>
        </r>
      </text>
    </comment>
    <comment ref="E18" authorId="0" shapeId="0" xr:uid="{AEBD97F9-412A-4E43-9C88-A15A0A453544}">
      <text>
        <r>
          <rPr>
            <b/>
            <sz val="9"/>
            <color indexed="81"/>
            <rFont val="Tahoma"/>
            <family val="2"/>
          </rPr>
          <t>Abdullah Afridi:</t>
        </r>
        <r>
          <rPr>
            <sz val="9"/>
            <color indexed="81"/>
            <rFont val="Tahoma"/>
            <family val="2"/>
          </rPr>
          <t xml:space="preserve">
Should have done more dynamically like linked to a tax rate hard data in the harddata worksheet. I will revisit it later</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Abdullah Afridi</author>
  </authors>
  <commentList>
    <comment ref="D27" authorId="0" shapeId="0" xr:uid="{13D86593-C562-41F1-B005-B0D3E7FBF2C4}">
      <text>
        <r>
          <rPr>
            <b/>
            <sz val="9"/>
            <color indexed="81"/>
            <rFont val="Tahoma"/>
            <family val="2"/>
          </rPr>
          <t>Abdullah Afridi:</t>
        </r>
        <r>
          <rPr>
            <sz val="9"/>
            <color indexed="81"/>
            <rFont val="Tahoma"/>
            <family val="2"/>
          </rPr>
          <t xml:space="preserve">
it was negative in the trail balance so that’s why I again took absolute of it to make it easier to apply sum functions</t>
        </r>
      </text>
    </comment>
    <comment ref="D28" authorId="0" shapeId="0" xr:uid="{527FA443-2FF4-4520-8AFA-1C3136E62979}">
      <text>
        <r>
          <rPr>
            <b/>
            <sz val="9"/>
            <color indexed="81"/>
            <rFont val="Tahoma"/>
            <family val="2"/>
          </rPr>
          <t>Abdullah Afridi:</t>
        </r>
        <r>
          <rPr>
            <sz val="9"/>
            <color indexed="81"/>
            <rFont val="Tahoma"/>
            <family val="2"/>
          </rPr>
          <t xml:space="preserve">
it was negative in the trail balance so that’s why I again took absolute of it to make it easier to apply sum functions</t>
        </r>
      </text>
    </comment>
    <comment ref="E33" authorId="0" shapeId="0" xr:uid="{AA8650E4-60AF-489E-A8F0-A52891FAC29B}">
      <text>
        <r>
          <rPr>
            <b/>
            <sz val="9"/>
            <color indexed="81"/>
            <rFont val="Tahoma"/>
            <family val="2"/>
          </rPr>
          <t>Abdullah Afridi:</t>
        </r>
        <r>
          <rPr>
            <sz val="9"/>
            <color indexed="81"/>
            <rFont val="Tahoma"/>
            <family val="2"/>
          </rPr>
          <t xml:space="preserve">
again taking absolute because this value is negative in the trail balance</t>
        </r>
      </text>
    </comment>
  </commentList>
</comments>
</file>

<file path=xl/sharedStrings.xml><?xml version="1.0" encoding="utf-8"?>
<sst xmlns="http://schemas.openxmlformats.org/spreadsheetml/2006/main" count="265" uniqueCount="101">
  <si>
    <t>Charts of Accounts</t>
  </si>
  <si>
    <t>For the Year 30 June 2024</t>
  </si>
  <si>
    <t>Accounts Categories</t>
  </si>
  <si>
    <t>Sub Account</t>
  </si>
  <si>
    <t>Label - Financial Statements</t>
  </si>
  <si>
    <t>Individual Account</t>
  </si>
  <si>
    <t>Assets</t>
  </si>
  <si>
    <t>Non-Current Assets</t>
  </si>
  <si>
    <t>Balance Sheet</t>
  </si>
  <si>
    <t>Cash</t>
  </si>
  <si>
    <t>Current Assets</t>
  </si>
  <si>
    <t>Liabilities</t>
  </si>
  <si>
    <t>Equity</t>
  </si>
  <si>
    <t>Non-Current Liabilities</t>
  </si>
  <si>
    <t>Bank</t>
  </si>
  <si>
    <t>Expenses</t>
  </si>
  <si>
    <t>Current Liabilities</t>
  </si>
  <si>
    <t>Inventory</t>
  </si>
  <si>
    <t>Revenue</t>
  </si>
  <si>
    <t>Mega Mart - Vendor</t>
  </si>
  <si>
    <t>Income Statements</t>
  </si>
  <si>
    <t>Sales</t>
  </si>
  <si>
    <t>Mr. Rehman - Customer</t>
  </si>
  <si>
    <t>Office Supplies</t>
  </si>
  <si>
    <t>Entertainment Expenses</t>
  </si>
  <si>
    <t>Computer</t>
  </si>
  <si>
    <t>Salaries</t>
  </si>
  <si>
    <t>Rent</t>
  </si>
  <si>
    <t>Cost of Goods Sold</t>
  </si>
  <si>
    <t>Tax</t>
  </si>
  <si>
    <t>Govt</t>
  </si>
  <si>
    <t>Entries</t>
  </si>
  <si>
    <t>Started Business with 5,000,000/- with Cash on 1st July 2023.</t>
  </si>
  <si>
    <t>Deposited 1,500,000/- in Bank on 2nd July 2023.</t>
  </si>
  <si>
    <t>Date</t>
  </si>
  <si>
    <t>Description</t>
  </si>
  <si>
    <t>Account</t>
  </si>
  <si>
    <t>Debit</t>
  </si>
  <si>
    <t>Credit</t>
  </si>
  <si>
    <t>Details/Narration</t>
  </si>
  <si>
    <t>Inventory purchased of 750,000 on credit from Mega Mart on 5 July 2023.</t>
  </si>
  <si>
    <t>Established Business</t>
  </si>
  <si>
    <t>Inventory purchased of 500,000 from Multi Media on 7 July 2023.</t>
  </si>
  <si>
    <t>Sold inventory on Credit to Mr. Rehman of 400,000 on 10 July 2023.</t>
  </si>
  <si>
    <t>Cash Deposited into Bank</t>
  </si>
  <si>
    <t>Sold inventory on Cash of 300,000 on 14 July 2023.</t>
  </si>
  <si>
    <t>Expenses incurred in office of 45,000 on 16 July 2023.</t>
  </si>
  <si>
    <t>Inventory Purchased</t>
  </si>
  <si>
    <t>Entertainment Expenses incurred of 70,000 on 18 July 2023.</t>
  </si>
  <si>
    <t>Computer purchased for 250,000 on 27 July 2023.</t>
  </si>
  <si>
    <t>Salary Paid on 1st August for 110,000.</t>
  </si>
  <si>
    <t>Rent paid to Mr. Abbas on 2nd Aug of 35,000.</t>
  </si>
  <si>
    <t>Inventory Sold</t>
  </si>
  <si>
    <t>Inventory Adjustment</t>
  </si>
  <si>
    <t>Adjustment for inventory sold on 10 Jul 2023</t>
  </si>
  <si>
    <t>Adjustment for inventory sold on 14 Jul 2023 Jul 2023</t>
  </si>
  <si>
    <t>Expenses Incurred</t>
  </si>
  <si>
    <t>Computer Purchased</t>
  </si>
  <si>
    <t>Salaries Paid</t>
  </si>
  <si>
    <t>Tax Working Adj.</t>
  </si>
  <si>
    <t>Tax Expense</t>
  </si>
  <si>
    <t>Ledger</t>
  </si>
  <si>
    <t>Sum of Debit</t>
  </si>
  <si>
    <t>Sum of Credit</t>
  </si>
  <si>
    <t>Sum of Balance</t>
  </si>
  <si>
    <t>01-Jul</t>
  </si>
  <si>
    <t>02-Jul</t>
  </si>
  <si>
    <t>05-Jul</t>
  </si>
  <si>
    <t>07-Jul</t>
  </si>
  <si>
    <t>10-Jul</t>
  </si>
  <si>
    <t>14-Jul</t>
  </si>
  <si>
    <t>15-Jul</t>
  </si>
  <si>
    <t>16-Jul</t>
  </si>
  <si>
    <t>18-Jul</t>
  </si>
  <si>
    <t>27-Jul</t>
  </si>
  <si>
    <t>01-Aug</t>
  </si>
  <si>
    <t>02-Aug</t>
  </si>
  <si>
    <t>Grand Total</t>
  </si>
  <si>
    <t>Sub-Accounts</t>
  </si>
  <si>
    <t>Label to FS</t>
  </si>
  <si>
    <t>Income Statement</t>
  </si>
  <si>
    <t>Amount (PKR)</t>
  </si>
  <si>
    <t>Gross Profit</t>
  </si>
  <si>
    <t>Operating Expenses</t>
  </si>
  <si>
    <t>Operating Profit</t>
  </si>
  <si>
    <t>Tax-30%</t>
  </si>
  <si>
    <t>Net Profit</t>
  </si>
  <si>
    <t>Total Non-Current Assets</t>
  </si>
  <si>
    <t xml:space="preserve"> </t>
  </si>
  <si>
    <t>Total Current Assets</t>
  </si>
  <si>
    <t>Total Assets</t>
  </si>
  <si>
    <t>Liabilities and Equity</t>
  </si>
  <si>
    <t>Total Non-Current Liabilities</t>
  </si>
  <si>
    <t>Total Current Liabilities</t>
  </si>
  <si>
    <t>Net Income</t>
  </si>
  <si>
    <t>TotalEquity</t>
  </si>
  <si>
    <t>Total Liabilities and Equity</t>
  </si>
  <si>
    <t>Check</t>
  </si>
  <si>
    <t>XYZ Pvt Limited</t>
  </si>
  <si>
    <t>Trial Balance</t>
  </si>
  <si>
    <t>Journal Entries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</si>
</sst>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_-* #,##0_-;\-* #,##0_-;_-* &quot;-&quot;??_-;_-@_-"/>
    <numFmt numFmtId="165" formatCode="#,##0_ ;\(#,##0\)\ "/>
    <numFmt numFmtId="166" formatCode="#,##0;\(#,##0\)"/>
    <numFmt numFmtId="167" formatCode="#,##0;\(\-#,##0\);\-"/>
  </numFmts>
  <fonts count="17" x14ac:knownFonts="1">
    <font>
      <sz val="11"/>
      <color theme="1"/>
      <name val="Calibri"/>
      <family val="2"/>
      <scheme val="minor"/>
    </font>
    <font>
      <sz val="11"/>
      <color theme="1"/>
      <name val="Calibri"/>
      <family val="2"/>
      <scheme val="minor"/>
    </font>
    <font>
      <i/>
      <sz val="20"/>
      <color theme="1"/>
      <name val="Calibri"/>
      <family val="2"/>
      <scheme val="minor"/>
    </font>
    <font>
      <i/>
      <sz val="13"/>
      <color theme="1"/>
      <name val="Calibri"/>
      <family val="2"/>
      <scheme val="minor"/>
    </font>
    <font>
      <b/>
      <sz val="11"/>
      <color theme="0"/>
      <name val="Calibri"/>
      <family val="2"/>
      <scheme val="minor"/>
    </font>
    <font>
      <sz val="11"/>
      <color rgb="FF0070C0"/>
      <name val="Calibri"/>
      <family val="2"/>
      <scheme val="minor"/>
    </font>
    <font>
      <b/>
      <sz val="9"/>
      <color indexed="81"/>
      <name val="Tahoma"/>
      <family val="2"/>
    </font>
    <font>
      <sz val="9"/>
      <color indexed="81"/>
      <name val="Tahoma"/>
      <family val="2"/>
    </font>
    <font>
      <sz val="18"/>
      <color theme="0"/>
      <name val="Calibri"/>
      <family val="2"/>
      <scheme val="minor"/>
    </font>
    <font>
      <b/>
      <i/>
      <sz val="18"/>
      <color theme="1"/>
      <name val="Calibri"/>
      <family val="2"/>
      <scheme val="minor"/>
    </font>
    <font>
      <b/>
      <sz val="11"/>
      <color theme="1"/>
      <name val="Calibri"/>
      <family val="2"/>
      <scheme val="minor"/>
    </font>
    <font>
      <i/>
      <sz val="13"/>
      <color theme="2" tint="-0.749992370372631"/>
      <name val="Calibri"/>
      <family val="2"/>
      <scheme val="minor"/>
    </font>
    <font>
      <b/>
      <sz val="14"/>
      <color theme="0"/>
      <name val="Calibri"/>
      <family val="2"/>
      <scheme val="minor"/>
    </font>
    <font>
      <b/>
      <sz val="14"/>
      <color theme="1"/>
      <name val="Calibri"/>
      <family val="2"/>
      <scheme val="minor"/>
    </font>
    <font>
      <b/>
      <sz val="16"/>
      <color theme="1"/>
      <name val="Calibri"/>
      <family val="2"/>
      <scheme val="minor"/>
    </font>
    <font>
      <b/>
      <sz val="12"/>
      <color theme="1"/>
      <name val="Calibri"/>
      <family val="2"/>
      <scheme val="minor"/>
    </font>
    <font>
      <sz val="11"/>
      <color theme="0"/>
      <name val="Calibri"/>
      <family val="2"/>
      <scheme val="minor"/>
    </font>
  </fonts>
  <fills count="5">
    <fill>
      <patternFill patternType="none"/>
    </fill>
    <fill>
      <patternFill patternType="gray125"/>
    </fill>
    <fill>
      <patternFill patternType="solid">
        <fgColor rgb="FF002060"/>
        <bgColor indexed="64"/>
      </patternFill>
    </fill>
    <fill>
      <patternFill patternType="solid">
        <fgColor rgb="FFFFFF00"/>
        <bgColor indexed="64"/>
      </patternFill>
    </fill>
    <fill>
      <patternFill patternType="solid">
        <fgColor theme="8" tint="0.79998168889431442"/>
        <bgColor indexed="64"/>
      </patternFill>
    </fill>
  </fills>
  <borders count="5">
    <border>
      <left/>
      <right/>
      <top/>
      <bottom/>
      <diagonal/>
    </border>
    <border>
      <left/>
      <right/>
      <top/>
      <bottom style="thick">
        <color theme="0" tint="-0.34998626667073579"/>
      </bottom>
      <diagonal/>
    </border>
    <border>
      <left/>
      <right/>
      <top/>
      <bottom style="thin">
        <color auto="1"/>
      </bottom>
      <diagonal/>
    </border>
    <border>
      <left/>
      <right/>
      <top style="medium">
        <color auto="1"/>
      </top>
      <bottom style="medium">
        <color auto="1"/>
      </bottom>
      <diagonal/>
    </border>
    <border>
      <left/>
      <right/>
      <top/>
      <bottom style="thick">
        <color theme="0" tint="-0.24994659260841701"/>
      </bottom>
      <diagonal/>
    </border>
  </borders>
  <cellStyleXfs count="2">
    <xf numFmtId="0" fontId="0" fillId="0" borderId="0"/>
    <xf numFmtId="43" fontId="1" fillId="0" borderId="0" applyFont="0" applyFill="0" applyBorder="0" applyAlignment="0" applyProtection="0"/>
  </cellStyleXfs>
  <cellXfs count="43">
    <xf numFmtId="0" fontId="0" fillId="0" borderId="0" xfId="0"/>
    <xf numFmtId="0" fontId="2" fillId="0" borderId="0" xfId="0" applyFont="1"/>
    <xf numFmtId="0" fontId="3" fillId="0" borderId="1" xfId="0" applyFont="1" applyBorder="1"/>
    <xf numFmtId="0" fontId="0" fillId="0" borderId="1" xfId="0" applyBorder="1"/>
    <xf numFmtId="0" fontId="4" fillId="2" borderId="0" xfId="0" applyFont="1" applyFill="1"/>
    <xf numFmtId="3" fontId="0" fillId="0" borderId="0" xfId="0" applyNumberFormat="1"/>
    <xf numFmtId="0" fontId="0" fillId="0" borderId="0" xfId="0" applyAlignment="1">
      <alignment horizontal="left"/>
    </xf>
    <xf numFmtId="0" fontId="3" fillId="0" borderId="0" xfId="0" applyFont="1"/>
    <xf numFmtId="15" fontId="0" fillId="0" borderId="0" xfId="0" applyNumberFormat="1"/>
    <xf numFmtId="3" fontId="5" fillId="0" borderId="0" xfId="0" applyNumberFormat="1" applyFont="1"/>
    <xf numFmtId="0" fontId="8" fillId="2" borderId="0" xfId="0" applyFont="1" applyFill="1" applyAlignment="1">
      <alignment horizontal="center"/>
    </xf>
    <xf numFmtId="0" fontId="9" fillId="0" borderId="0" xfId="0" applyFont="1"/>
    <xf numFmtId="37" fontId="0" fillId="0" borderId="0" xfId="0" applyNumberFormat="1"/>
    <xf numFmtId="0" fontId="0" fillId="3" borderId="0" xfId="0" applyFill="1"/>
    <xf numFmtId="164" fontId="0" fillId="0" borderId="0" xfId="1" applyNumberFormat="1" applyFont="1"/>
    <xf numFmtId="0" fontId="11" fillId="0" borderId="1" xfId="0" applyFont="1" applyBorder="1"/>
    <xf numFmtId="164" fontId="0" fillId="0" borderId="1" xfId="1" applyNumberFormat="1" applyFont="1" applyBorder="1"/>
    <xf numFmtId="0" fontId="12" fillId="2" borderId="0" xfId="0" applyFont="1" applyFill="1"/>
    <xf numFmtId="164" fontId="12" fillId="2" borderId="0" xfId="1" applyNumberFormat="1" applyFont="1" applyFill="1"/>
    <xf numFmtId="165" fontId="0" fillId="0" borderId="0" xfId="1" applyNumberFormat="1" applyFont="1"/>
    <xf numFmtId="0" fontId="0" fillId="4" borderId="0" xfId="0" applyFill="1"/>
    <xf numFmtId="164" fontId="0" fillId="4" borderId="0" xfId="1" applyNumberFormat="1" applyFont="1" applyFill="1"/>
    <xf numFmtId="165" fontId="0" fillId="0" borderId="2" xfId="1" applyNumberFormat="1" applyFont="1" applyBorder="1"/>
    <xf numFmtId="164" fontId="0" fillId="0" borderId="2" xfId="1" applyNumberFormat="1" applyFont="1" applyBorder="1"/>
    <xf numFmtId="165" fontId="0" fillId="4" borderId="0" xfId="1" applyNumberFormat="1" applyFont="1" applyFill="1"/>
    <xf numFmtId="0" fontId="13" fillId="4" borderId="0" xfId="0" applyFont="1" applyFill="1"/>
    <xf numFmtId="164" fontId="10" fillId="4" borderId="3" xfId="1" applyNumberFormat="1" applyFont="1" applyFill="1" applyBorder="1"/>
    <xf numFmtId="0" fontId="0" fillId="0" borderId="0" xfId="0" applyAlignment="1">
      <alignment wrapText="1"/>
    </xf>
    <xf numFmtId="166" fontId="0" fillId="0" borderId="0" xfId="0" applyNumberFormat="1"/>
    <xf numFmtId="0" fontId="11" fillId="0" borderId="4" xfId="0" applyFont="1" applyBorder="1"/>
    <xf numFmtId="0" fontId="0" fillId="0" borderId="4" xfId="0" applyBorder="1"/>
    <xf numFmtId="166" fontId="0" fillId="0" borderId="4" xfId="0" applyNumberFormat="1" applyBorder="1"/>
    <xf numFmtId="0" fontId="12" fillId="2" borderId="0" xfId="0" applyFont="1" applyFill="1" applyAlignment="1">
      <alignment vertical="center"/>
    </xf>
    <xf numFmtId="166" fontId="12" fillId="2" borderId="0" xfId="0" applyNumberFormat="1" applyFont="1" applyFill="1"/>
    <xf numFmtId="166" fontId="0" fillId="4" borderId="0" xfId="0" applyNumberFormat="1" applyFill="1"/>
    <xf numFmtId="166" fontId="0" fillId="0" borderId="2" xfId="0" applyNumberFormat="1" applyBorder="1"/>
    <xf numFmtId="166" fontId="10" fillId="4" borderId="0" xfId="0" applyNumberFormat="1" applyFont="1" applyFill="1"/>
    <xf numFmtId="0" fontId="14" fillId="4" borderId="0" xfId="0" applyFont="1" applyFill="1"/>
    <xf numFmtId="166" fontId="15" fillId="4" borderId="0" xfId="0" applyNumberFormat="1" applyFont="1" applyFill="1" applyAlignment="1">
      <alignment vertical="center"/>
    </xf>
    <xf numFmtId="167" fontId="0" fillId="4" borderId="0" xfId="0" applyNumberFormat="1" applyFill="1"/>
    <xf numFmtId="166" fontId="12" fillId="2" borderId="0" xfId="0" applyNumberFormat="1" applyFont="1" applyFill="1" applyAlignment="1">
      <alignment horizontal="right" vertical="center"/>
    </xf>
    <xf numFmtId="0" fontId="16" fillId="0" borderId="0" xfId="0" applyFont="1"/>
    <xf numFmtId="166" fontId="16" fillId="0" borderId="0" xfId="0" applyNumberFormat="1" applyFont="1"/>
  </cellXfs>
  <cellStyles count="2">
    <cellStyle name="Comma 2" xfId="1" xr:uid="{72313505-BD3F-4D96-8E1F-910E477ED608}"/>
    <cellStyle name="Normal" xfId="0" builtinId="0"/>
  </cellStyles>
  <dxfs count="4">
    <dxf>
      <numFmt numFmtId="5" formatCode="#,##0;\-#,##0"/>
    </dxf>
    <dxf>
      <numFmt numFmtId="3" formatCode="#,##0"/>
    </dxf>
    <dxf>
      <numFmt numFmtId="3" formatCode="#,##0"/>
    </dxf>
    <dxf>
      <border outline="0">
        <top style="thick">
          <color theme="0" tint="-0.34998626667073579"/>
        </top>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1.xml"/></Relationships>
</file>

<file path=xl/drawings/drawing1.xml><?xml version="1.0" encoding="utf-8"?>
<xdr:wsDr xmlns:xdr="http://schemas.openxmlformats.org/drawingml/2006/spreadsheetDrawing" xmlns:a="http://schemas.openxmlformats.org/drawingml/2006/main">
  <xdr:twoCellAnchor editAs="oneCell">
    <xdr:from>
      <xdr:col>5</xdr:col>
      <xdr:colOff>44450</xdr:colOff>
      <xdr:row>0</xdr:row>
      <xdr:rowOff>26227</xdr:rowOff>
    </xdr:from>
    <xdr:to>
      <xdr:col>8</xdr:col>
      <xdr:colOff>51076</xdr:colOff>
      <xdr:row>24</xdr:row>
      <xdr:rowOff>138045</xdr:rowOff>
    </xdr:to>
    <mc:AlternateContent xmlns:mc="http://schemas.openxmlformats.org/markup-compatibility/2006">
      <mc:Choice xmlns:a14="http://schemas.microsoft.com/office/drawing/2010/main" Requires="a14">
        <xdr:graphicFrame macro="">
          <xdr:nvGraphicFramePr>
            <xdr:cNvPr id="2" name="Account">
              <a:extLst>
                <a:ext uri="{FF2B5EF4-FFF2-40B4-BE49-F238E27FC236}">
                  <a16:creationId xmlns:a16="http://schemas.microsoft.com/office/drawing/2014/main" id="{5D60772A-99B7-4709-BEC4-38ADC2E66597}"/>
                </a:ext>
              </a:extLst>
            </xdr:cNvPr>
            <xdr:cNvGraphicFramePr/>
          </xdr:nvGraphicFramePr>
          <xdr:xfrm>
            <a:off x="0" y="0"/>
            <a:ext cx="0" cy="0"/>
          </xdr:xfrm>
          <a:graphic>
            <a:graphicData uri="http://schemas.microsoft.com/office/drawing/2010/slicer">
              <sle:slicer xmlns:sle="http://schemas.microsoft.com/office/drawing/2010/slicer" name="Account"/>
            </a:graphicData>
          </a:graphic>
        </xdr:graphicFrame>
      </mc:Choice>
      <mc:Fallback>
        <xdr:sp macro="" textlink="">
          <xdr:nvSpPr>
            <xdr:cNvPr id="0" name=""/>
            <xdr:cNvSpPr>
              <a:spLocks noTextEdit="1"/>
            </xdr:cNvSpPr>
          </xdr:nvSpPr>
          <xdr:spPr>
            <a:xfrm>
              <a:off x="5002972" y="26227"/>
              <a:ext cx="1828800" cy="471694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mafr4\OneDrive\Desktop\Financial%20Modeling\Financial%20Statements%20with%20Professionals%20Legacy\FS%20with%20ledger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arts of Accounts"/>
      <sheetName val="General Entries"/>
      <sheetName val="Ledgers"/>
      <sheetName val="Trail Balance"/>
      <sheetName val="Income Statements"/>
      <sheetName val="Balance Sheet"/>
    </sheetNames>
    <sheetDataSet>
      <sheetData sheetId="0">
        <row r="4">
          <cell r="E4" t="str">
            <v>Individual Account</v>
          </cell>
          <cell r="F4" t="str">
            <v>Sub Account</v>
          </cell>
        </row>
        <row r="5">
          <cell r="C5" t="str">
            <v>Non-Current Assets</v>
          </cell>
          <cell r="D5" t="str">
            <v>Balance Sheet</v>
          </cell>
          <cell r="E5" t="str">
            <v>Cash</v>
          </cell>
          <cell r="F5" t="str">
            <v>Current Assets</v>
          </cell>
        </row>
        <row r="6">
          <cell r="C6" t="str">
            <v>Current Assets</v>
          </cell>
          <cell r="D6" t="str">
            <v>Balance Sheet</v>
          </cell>
          <cell r="E6" t="str">
            <v>Equity</v>
          </cell>
          <cell r="F6" t="str">
            <v>Equity</v>
          </cell>
        </row>
        <row r="7">
          <cell r="C7" t="str">
            <v>Non-Current Liabilities</v>
          </cell>
          <cell r="D7" t="str">
            <v>Balance Sheet</v>
          </cell>
          <cell r="E7" t="str">
            <v>Bank</v>
          </cell>
          <cell r="F7" t="str">
            <v>Current Assets</v>
          </cell>
        </row>
        <row r="8">
          <cell r="C8" t="str">
            <v>Current Liabilities</v>
          </cell>
          <cell r="D8" t="str">
            <v>Balance Sheet</v>
          </cell>
          <cell r="E8" t="str">
            <v>Inventory</v>
          </cell>
          <cell r="F8" t="str">
            <v>Current Assets</v>
          </cell>
        </row>
        <row r="9">
          <cell r="C9" t="str">
            <v>Equity</v>
          </cell>
          <cell r="D9" t="str">
            <v>Balance Sheet</v>
          </cell>
          <cell r="E9" t="str">
            <v>Mega Mart - Vendor</v>
          </cell>
          <cell r="F9" t="str">
            <v>Current Liabilities</v>
          </cell>
        </row>
        <row r="10">
          <cell r="C10" t="str">
            <v>Expenses</v>
          </cell>
          <cell r="D10" t="str">
            <v>Income Statements</v>
          </cell>
          <cell r="E10" t="str">
            <v>Sales</v>
          </cell>
          <cell r="F10" t="str">
            <v>Revenue</v>
          </cell>
        </row>
        <row r="11">
          <cell r="C11" t="str">
            <v>Revenue</v>
          </cell>
          <cell r="D11" t="str">
            <v>Income Statements</v>
          </cell>
          <cell r="E11" t="str">
            <v>Mr. Rehman - Customer</v>
          </cell>
          <cell r="F11" t="str">
            <v>Current Assets</v>
          </cell>
        </row>
        <row r="12">
          <cell r="E12" t="str">
            <v>Office Supplies</v>
          </cell>
          <cell r="F12" t="str">
            <v>Expenses</v>
          </cell>
        </row>
        <row r="13">
          <cell r="E13" t="str">
            <v>Entertainment Expenses</v>
          </cell>
          <cell r="F13" t="str">
            <v>Expenses</v>
          </cell>
        </row>
        <row r="14">
          <cell r="E14" t="str">
            <v>Computer</v>
          </cell>
          <cell r="F14" t="str">
            <v>Non-Current Assets</v>
          </cell>
        </row>
        <row r="15">
          <cell r="E15" t="str">
            <v>Salaries</v>
          </cell>
          <cell r="F15" t="str">
            <v>Expenses</v>
          </cell>
        </row>
        <row r="16">
          <cell r="E16" t="str">
            <v>Rent</v>
          </cell>
          <cell r="F16" t="str">
            <v>Expenses</v>
          </cell>
        </row>
        <row r="17">
          <cell r="E17" t="str">
            <v>Cost of Goods Sold</v>
          </cell>
          <cell r="F17" t="str">
            <v>Expenses</v>
          </cell>
        </row>
        <row r="18">
          <cell r="E18" t="str">
            <v>Tax</v>
          </cell>
          <cell r="F18" t="str">
            <v>Expenses</v>
          </cell>
        </row>
        <row r="19">
          <cell r="E19" t="str">
            <v>Govt</v>
          </cell>
          <cell r="F19" t="str">
            <v>Current Liabilities</v>
          </cell>
        </row>
      </sheetData>
      <sheetData sheetId="1"/>
      <sheetData sheetId="2"/>
      <sheetData sheetId="3">
        <row r="4">
          <cell r="A4" t="str">
            <v>Bank</v>
          </cell>
          <cell r="B4">
            <v>1500000</v>
          </cell>
          <cell r="C4">
            <v>1010000</v>
          </cell>
          <cell r="D4">
            <v>490000</v>
          </cell>
        </row>
        <row r="5">
          <cell r="A5" t="str">
            <v>Cash</v>
          </cell>
          <cell r="B5">
            <v>5425000</v>
          </cell>
          <cell r="C5">
            <v>1500000</v>
          </cell>
          <cell r="D5">
            <v>3925000</v>
          </cell>
        </row>
        <row r="6">
          <cell r="A6" t="str">
            <v>Computer</v>
          </cell>
          <cell r="B6">
            <v>250000</v>
          </cell>
          <cell r="D6">
            <v>250000</v>
          </cell>
        </row>
        <row r="7">
          <cell r="A7" t="str">
            <v>Entertainment Expenses</v>
          </cell>
          <cell r="B7">
            <v>70000</v>
          </cell>
          <cell r="D7">
            <v>70000</v>
          </cell>
        </row>
        <row r="8">
          <cell r="A8" t="str">
            <v>Equity</v>
          </cell>
          <cell r="C8">
            <v>5000000</v>
          </cell>
          <cell r="D8">
            <v>-5000000</v>
          </cell>
        </row>
        <row r="9">
          <cell r="A9" t="str">
            <v>Inventory</v>
          </cell>
          <cell r="B9">
            <v>1250000</v>
          </cell>
          <cell r="C9">
            <v>490000</v>
          </cell>
          <cell r="D9">
            <v>760000</v>
          </cell>
        </row>
        <row r="10">
          <cell r="A10" t="str">
            <v>Mega Mart - Vendor</v>
          </cell>
          <cell r="C10">
            <v>750000</v>
          </cell>
          <cell r="D10">
            <v>-750000</v>
          </cell>
        </row>
        <row r="11">
          <cell r="A11" t="str">
            <v>Mr. Rehman - Customer</v>
          </cell>
          <cell r="B11">
            <v>800000</v>
          </cell>
          <cell r="D11">
            <v>800000</v>
          </cell>
        </row>
        <row r="12">
          <cell r="A12" t="str">
            <v>Office Supplies</v>
          </cell>
          <cell r="B12">
            <v>45000</v>
          </cell>
          <cell r="D12">
            <v>45000</v>
          </cell>
        </row>
        <row r="13">
          <cell r="A13" t="str">
            <v>Rent</v>
          </cell>
          <cell r="B13">
            <v>35000</v>
          </cell>
          <cell r="D13">
            <v>35000</v>
          </cell>
        </row>
        <row r="14">
          <cell r="A14" t="str">
            <v>Salaries</v>
          </cell>
          <cell r="B14">
            <v>110000</v>
          </cell>
          <cell r="D14">
            <v>110000</v>
          </cell>
        </row>
        <row r="15">
          <cell r="A15" t="str">
            <v>Sales</v>
          </cell>
          <cell r="C15">
            <v>1225000</v>
          </cell>
          <cell r="D15">
            <v>-1225000</v>
          </cell>
        </row>
        <row r="16">
          <cell r="A16" t="str">
            <v>Cost of Goods Sold</v>
          </cell>
          <cell r="B16">
            <v>490000</v>
          </cell>
          <cell r="D16">
            <v>490000</v>
          </cell>
        </row>
        <row r="17">
          <cell r="A17" t="str">
            <v>Tax</v>
          </cell>
          <cell r="B17">
            <v>142500</v>
          </cell>
          <cell r="D17">
            <v>142500</v>
          </cell>
        </row>
        <row r="18">
          <cell r="A18" t="str">
            <v>Govt</v>
          </cell>
          <cell r="C18">
            <v>142500</v>
          </cell>
          <cell r="D18">
            <v>-142500</v>
          </cell>
        </row>
      </sheetData>
      <sheetData sheetId="4"/>
      <sheetData sheetId="5"/>
    </sheetDataSet>
  </externalBook>
</externalLink>
</file>

<file path=xl/pivotCache/_rels/pivotCacheDefinition1.xml.rels><?xml version="1.0" encoding="UTF-8" standalone="yes"?>
<Relationships xmlns="http://schemas.openxmlformats.org/package/2006/relationships"><Relationship Id="rId2" Type="http://schemas.openxmlformats.org/officeDocument/2006/relationships/externalLinkPath" Target="file:///C:\Users\mafr4\OneDrive\Desktop\Financial%20Modeling\Financial%20Statements%20with%20Professionals%20Legacy\FS%20with%20ledgers.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bdullah Afridi" refreshedDate="45633.800578703704" createdVersion="7" refreshedVersion="7" minRefreshableVersion="3" recordCount="28" xr:uid="{FBEEA7D1-F089-4F19-8154-589970EC2FD6}">
  <cacheSource type="worksheet">
    <worksheetSource name="Table1[[Date]:[Credit]]" r:id="rId2"/>
  </cacheSource>
  <cacheFields count="7">
    <cacheField name="Date" numFmtId="15">
      <sharedItems containsSemiMixedTypes="0" containsNonDate="0" containsDate="1" containsString="0" minDate="2023-07-01T00:00:00" maxDate="2023-08-03T00:00:00" count="12">
        <d v="2023-07-01T00:00:00"/>
        <d v="2023-07-02T00:00:00"/>
        <d v="2023-07-05T00:00:00"/>
        <d v="2023-07-07T00:00:00"/>
        <d v="2023-07-10T00:00:00"/>
        <d v="2023-07-14T00:00:00"/>
        <d v="2023-07-15T00:00:00"/>
        <d v="2023-07-16T00:00:00"/>
        <d v="2023-07-18T00:00:00"/>
        <d v="2023-07-27T00:00:00"/>
        <d v="2023-08-01T00:00:00"/>
        <d v="2023-08-02T00:00:00"/>
      </sharedItems>
      <fieldGroup par="5" base="0">
        <rangePr groupBy="days" startDate="2023-07-01T00:00:00" endDate="2023-08-03T00:00:00"/>
        <groupItems count="368">
          <s v="&lt;01/07/2023"/>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t"/>
          <s v="02-Sept"/>
          <s v="03-Sept"/>
          <s v="04-Sept"/>
          <s v="05-Sept"/>
          <s v="06-Sept"/>
          <s v="07-Sept"/>
          <s v="08-Sept"/>
          <s v="09-Sept"/>
          <s v="10-Sept"/>
          <s v="11-Sept"/>
          <s v="12-Sept"/>
          <s v="13-Sept"/>
          <s v="14-Sept"/>
          <s v="15-Sept"/>
          <s v="16-Sept"/>
          <s v="17-Sept"/>
          <s v="18-Sept"/>
          <s v="19-Sept"/>
          <s v="20-Sept"/>
          <s v="21-Sept"/>
          <s v="22-Sept"/>
          <s v="23-Sept"/>
          <s v="24-Sept"/>
          <s v="25-Sept"/>
          <s v="26-Sept"/>
          <s v="27-Sept"/>
          <s v="28-Sept"/>
          <s v="29-Sept"/>
          <s v="30-Sept"/>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3/08/2023"/>
        </groupItems>
      </fieldGroup>
    </cacheField>
    <cacheField name="Description" numFmtId="0">
      <sharedItems/>
    </cacheField>
    <cacheField name="Account" numFmtId="0">
      <sharedItems count="16">
        <s v="Cash"/>
        <s v="Equity"/>
        <s v="Bank"/>
        <s v="Inventory"/>
        <s v="Mega Mart - Vendor"/>
        <s v="Mr. Rehman - Customer"/>
        <s v="Sales"/>
        <s v="Cost of Goods Sold"/>
        <s v="Office Supplies"/>
        <s v="Entertainment Expenses"/>
        <s v="Computer"/>
        <s v="Salaries"/>
        <s v="Rent"/>
        <s v="Tax"/>
        <s v="Govt"/>
        <s v="Cost of Good Sold" u="1"/>
      </sharedItems>
    </cacheField>
    <cacheField name="Debit" numFmtId="3">
      <sharedItems containsString="0" containsBlank="1" containsNumber="1" containsInteger="1" minValue="35000" maxValue="5000000"/>
    </cacheField>
    <cacheField name="Credit" numFmtId="3">
      <sharedItems containsString="0" containsBlank="1" containsNumber="1" containsInteger="1" minValue="35000" maxValue="5000000"/>
    </cacheField>
    <cacheField name="Months" numFmtId="0" databaseField="0">
      <fieldGroup base="0">
        <rangePr groupBy="months" startDate="2023-07-01T00:00:00" endDate="2023-08-03T00:00:00"/>
        <groupItems count="14">
          <s v="&lt;01/07/2023"/>
          <s v="Jan"/>
          <s v="Feb"/>
          <s v="Mar"/>
          <s v="Apr"/>
          <s v="May"/>
          <s v="Jun"/>
          <s v="Jul"/>
          <s v="Aug"/>
          <s v="Sept"/>
          <s v="Oct"/>
          <s v="Nov"/>
          <s v="Dec"/>
          <s v="&gt;03/08/2023"/>
        </groupItems>
      </fieldGroup>
    </cacheField>
    <cacheField name="Balance" numFmtId="0" formula="Debit-Credit" databaseField="0"/>
  </cacheFields>
  <extLst>
    <ext xmlns:x14="http://schemas.microsoft.com/office/spreadsheetml/2009/9/main" uri="{725AE2AE-9491-48be-B2B4-4EB974FC3084}">
      <x14:pivotCacheDefinition pivotCacheId="158726493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8">
  <r>
    <x v="0"/>
    <s v="Established Business"/>
    <x v="0"/>
    <n v="5000000"/>
    <m/>
  </r>
  <r>
    <x v="0"/>
    <s v="Established Business"/>
    <x v="1"/>
    <m/>
    <n v="5000000"/>
  </r>
  <r>
    <x v="1"/>
    <s v="Cash Deposited into Bank"/>
    <x v="2"/>
    <n v="1500000"/>
    <m/>
  </r>
  <r>
    <x v="1"/>
    <s v="Cash Deposited into Bank"/>
    <x v="0"/>
    <m/>
    <n v="1500000"/>
  </r>
  <r>
    <x v="2"/>
    <s v="Inventory Purchased"/>
    <x v="3"/>
    <n v="750000"/>
    <m/>
  </r>
  <r>
    <x v="2"/>
    <s v="Inventory Purchased"/>
    <x v="4"/>
    <m/>
    <n v="750000"/>
  </r>
  <r>
    <x v="3"/>
    <s v="Inventory Purchased"/>
    <x v="3"/>
    <n v="500000"/>
    <m/>
  </r>
  <r>
    <x v="3"/>
    <s v="Inventory Purchased"/>
    <x v="2"/>
    <m/>
    <n v="500000"/>
  </r>
  <r>
    <x v="4"/>
    <s v="Inventory Sold"/>
    <x v="5"/>
    <n v="800000"/>
    <m/>
  </r>
  <r>
    <x v="4"/>
    <s v="Inventory Sold"/>
    <x v="6"/>
    <m/>
    <n v="800000"/>
  </r>
  <r>
    <x v="5"/>
    <s v="Inventory Sold"/>
    <x v="0"/>
    <n v="425000"/>
    <m/>
  </r>
  <r>
    <x v="5"/>
    <s v="Inventory Sold"/>
    <x v="6"/>
    <m/>
    <n v="425000"/>
  </r>
  <r>
    <x v="6"/>
    <s v="Inventory Adjustment"/>
    <x v="7"/>
    <n v="290000"/>
    <m/>
  </r>
  <r>
    <x v="6"/>
    <s v="Inventory Adjustment"/>
    <x v="3"/>
    <m/>
    <n v="290000"/>
  </r>
  <r>
    <x v="6"/>
    <s v="Inventory Adjustment"/>
    <x v="7"/>
    <n v="200000"/>
    <m/>
  </r>
  <r>
    <x v="6"/>
    <s v="Inventory Adjustment"/>
    <x v="3"/>
    <m/>
    <n v="200000"/>
  </r>
  <r>
    <x v="7"/>
    <s v="Expenses Incurred"/>
    <x v="8"/>
    <n v="45000"/>
    <m/>
  </r>
  <r>
    <x v="7"/>
    <s v="Expenses Incurred"/>
    <x v="2"/>
    <m/>
    <n v="45000"/>
  </r>
  <r>
    <x v="8"/>
    <s v="Entertainment Expenses"/>
    <x v="9"/>
    <n v="70000"/>
    <m/>
  </r>
  <r>
    <x v="8"/>
    <s v="Entertainment Expenses"/>
    <x v="2"/>
    <m/>
    <n v="70000"/>
  </r>
  <r>
    <x v="9"/>
    <s v="Computer Purchased"/>
    <x v="10"/>
    <n v="250000"/>
    <m/>
  </r>
  <r>
    <x v="9"/>
    <s v="Computer Purchased"/>
    <x v="2"/>
    <m/>
    <n v="250000"/>
  </r>
  <r>
    <x v="10"/>
    <s v="Salaries Paid"/>
    <x v="11"/>
    <n v="110000"/>
    <m/>
  </r>
  <r>
    <x v="10"/>
    <s v="Salaries Paid"/>
    <x v="2"/>
    <m/>
    <n v="110000"/>
  </r>
  <r>
    <x v="11"/>
    <s v="Rent"/>
    <x v="12"/>
    <n v="35000"/>
    <m/>
  </r>
  <r>
    <x v="11"/>
    <s v="Rent"/>
    <x v="2"/>
    <m/>
    <n v="35000"/>
  </r>
  <r>
    <x v="11"/>
    <s v="Tax Working Adj."/>
    <x v="13"/>
    <n v="142500"/>
    <m/>
  </r>
  <r>
    <x v="11"/>
    <s v="Tax Working Adj."/>
    <x v="14"/>
    <m/>
    <n v="1425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D6C58A4-767E-484B-9728-DED111D1927B}" name="PivotTable1" cacheId="0" applyNumberFormats="0" applyBorderFormats="0" applyFontFormats="0" applyPatternFormats="0" applyAlignmentFormats="0" applyWidthHeightFormats="1" dataCaption="Values" updatedVersion="7" minRefreshableVersion="3" itemPrintTitles="1" createdVersion="7" indent="0" compact="0" compactData="0" multipleFieldFilters="0">
  <location ref="A3:E30" firstHeaderRow="0" firstDataRow="1" firstDataCol="2"/>
  <pivotFields count="7">
    <pivotField axis="axisRow" compact="0" numFmtId="15" outline="0" showAll="0" defaultSubtotal="0">
      <items count="3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16">
        <item x="2"/>
        <item x="0"/>
        <item x="10"/>
        <item x="9"/>
        <item x="1"/>
        <item x="3"/>
        <item x="4"/>
        <item x="5"/>
        <item x="8"/>
        <item x="12"/>
        <item x="11"/>
        <item x="6"/>
        <item m="1" x="15"/>
        <item x="7"/>
        <item x="13"/>
        <item x="14"/>
      </items>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compact="0" outline="0" showAll="0" defaultSubtotal="0">
      <items count="14">
        <item sd="0" x="0"/>
        <item sd="0" x="1"/>
        <item sd="0" x="2"/>
        <item sd="0" x="3"/>
        <item sd="0" x="4"/>
        <item sd="0" x="5"/>
        <item sd="0" x="6"/>
        <item sd="0" x="7"/>
        <item sd="0" x="8"/>
        <item sd="0" x="9"/>
        <item sd="0" x="10"/>
        <item sd="0" x="11"/>
        <item sd="0" x="12"/>
        <item sd="0" x="13"/>
      </items>
      <extLst>
        <ext xmlns:x14="http://schemas.microsoft.com/office/spreadsheetml/2009/9/main" uri="{2946ED86-A175-432a-8AC1-64E0C546D7DE}">
          <x14:pivotField fillDownLabels="1"/>
        </ext>
      </extLst>
    </pivotField>
    <pivotField dataField="1" compact="0" outline="0" subtotalTop="0" dragToRow="0" dragToCol="0" dragToPage="0" showAll="0" defaultSubtotal="0">
      <extLst>
        <ext xmlns:x14="http://schemas.microsoft.com/office/spreadsheetml/2009/9/main" uri="{2946ED86-A175-432a-8AC1-64E0C546D7DE}">
          <x14:pivotField fillDownLabels="1"/>
        </ext>
      </extLst>
    </pivotField>
  </pivotFields>
  <rowFields count="2">
    <field x="0"/>
    <field x="2"/>
  </rowFields>
  <rowItems count="27">
    <i>
      <x v="183"/>
      <x v="1"/>
    </i>
    <i r="1">
      <x v="4"/>
    </i>
    <i>
      <x v="184"/>
      <x/>
    </i>
    <i r="1">
      <x v="1"/>
    </i>
    <i>
      <x v="187"/>
      <x v="5"/>
    </i>
    <i r="1">
      <x v="6"/>
    </i>
    <i>
      <x v="189"/>
      <x/>
    </i>
    <i r="1">
      <x v="5"/>
    </i>
    <i>
      <x v="192"/>
      <x v="7"/>
    </i>
    <i r="1">
      <x v="11"/>
    </i>
    <i>
      <x v="196"/>
      <x v="1"/>
    </i>
    <i r="1">
      <x v="11"/>
    </i>
    <i>
      <x v="197"/>
      <x v="5"/>
    </i>
    <i r="1">
      <x v="13"/>
    </i>
    <i>
      <x v="198"/>
      <x/>
    </i>
    <i r="1">
      <x v="8"/>
    </i>
    <i>
      <x v="200"/>
      <x/>
    </i>
    <i r="1">
      <x v="3"/>
    </i>
    <i>
      <x v="209"/>
      <x/>
    </i>
    <i r="1">
      <x v="2"/>
    </i>
    <i>
      <x v="214"/>
      <x/>
    </i>
    <i r="1">
      <x v="10"/>
    </i>
    <i>
      <x v="215"/>
      <x/>
    </i>
    <i r="1">
      <x v="9"/>
    </i>
    <i r="1">
      <x v="14"/>
    </i>
    <i r="1">
      <x v="15"/>
    </i>
    <i t="grand">
      <x/>
    </i>
  </rowItems>
  <colFields count="1">
    <field x="-2"/>
  </colFields>
  <colItems count="3">
    <i>
      <x/>
    </i>
    <i i="1">
      <x v="1"/>
    </i>
    <i i="2">
      <x v="2"/>
    </i>
  </colItems>
  <dataFields count="3">
    <dataField name="Sum of Debit" fld="3" baseField="2" baseItem="1" numFmtId="3"/>
    <dataField name="Sum of Credit" fld="4" baseField="2" baseItem="1" numFmtId="3"/>
    <dataField name="Sum of Balance" fld="6" baseField="2" baseItem="1" numFmtId="3"/>
  </dataFields>
  <formats count="1">
    <format dxfId="0">
      <pivotArea outline="0" fieldPosition="0">
        <references count="3">
          <reference field="4294967294" count="1" selected="0">
            <x v="2"/>
          </reference>
          <reference field="0" count="11" selected="0">
            <x v="183"/>
            <x v="184"/>
            <x v="187"/>
            <x v="189"/>
            <x v="192"/>
            <x v="196"/>
            <x v="198"/>
            <x v="200"/>
            <x v="209"/>
            <x v="214"/>
            <x v="215"/>
          </reference>
          <reference field="2" count="0" selected="0"/>
        </references>
      </pivotArea>
    </format>
  </formats>
  <pivotTableStyleInfo name="PivotStyleLight13"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2112215-3C31-44B2-A9C3-01AC1DFE4103}" name="PivotTable1" cacheId="0" applyNumberFormats="0" applyBorderFormats="0" applyFontFormats="0" applyPatternFormats="0" applyAlignmentFormats="0" applyWidthHeightFormats="1" dataCaption="Values" updatedVersion="7" minRefreshableVersion="3" itemPrintTitles="1" createdVersion="7" indent="0" compact="0" compactData="0" multipleFieldFilters="0">
  <location ref="A3:D19" firstHeaderRow="0" firstDataRow="1" firstDataCol="1"/>
  <pivotFields count="7">
    <pivotField compact="0" numFmtId="15" outline="0" showAll="0" defaultSubtotal="0">
      <items count="3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16">
        <item x="2"/>
        <item x="0"/>
        <item x="10"/>
        <item x="9"/>
        <item x="1"/>
        <item x="3"/>
        <item x="4"/>
        <item x="5"/>
        <item x="8"/>
        <item x="12"/>
        <item x="11"/>
        <item x="6"/>
        <item m="1" x="15"/>
        <item x="7"/>
        <item x="13"/>
        <item x="14"/>
      </items>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compact="0" outline="0" showAll="0" defaultSubtotal="0">
      <items count="14">
        <item sd="0" x="0"/>
        <item sd="0" x="1"/>
        <item sd="0" x="2"/>
        <item sd="0" x="3"/>
        <item sd="0" x="4"/>
        <item sd="0" x="5"/>
        <item sd="0" x="6"/>
        <item sd="0" x="7"/>
        <item sd="0" x="8"/>
        <item sd="0" x="9"/>
        <item sd="0" x="10"/>
        <item sd="0" x="11"/>
        <item sd="0" x="12"/>
        <item sd="0" x="13"/>
      </items>
      <extLst>
        <ext xmlns:x14="http://schemas.microsoft.com/office/spreadsheetml/2009/9/main" uri="{2946ED86-A175-432a-8AC1-64E0C546D7DE}">
          <x14:pivotField fillDownLabels="1"/>
        </ext>
      </extLst>
    </pivotField>
    <pivotField dataField="1" compact="0" outline="0" subtotalTop="0" dragToRow="0" dragToCol="0" dragToPage="0" showAll="0" defaultSubtotal="0">
      <extLst>
        <ext xmlns:x14="http://schemas.microsoft.com/office/spreadsheetml/2009/9/main" uri="{2946ED86-A175-432a-8AC1-64E0C546D7DE}">
          <x14:pivotField fillDownLabels="1"/>
        </ext>
      </extLst>
    </pivotField>
  </pivotFields>
  <rowFields count="1">
    <field x="2"/>
  </rowFields>
  <rowItems count="16">
    <i>
      <x/>
    </i>
    <i>
      <x v="1"/>
    </i>
    <i>
      <x v="2"/>
    </i>
    <i>
      <x v="3"/>
    </i>
    <i>
      <x v="4"/>
    </i>
    <i>
      <x v="5"/>
    </i>
    <i>
      <x v="6"/>
    </i>
    <i>
      <x v="7"/>
    </i>
    <i>
      <x v="8"/>
    </i>
    <i>
      <x v="9"/>
    </i>
    <i>
      <x v="10"/>
    </i>
    <i>
      <x v="11"/>
    </i>
    <i>
      <x v="13"/>
    </i>
    <i>
      <x v="14"/>
    </i>
    <i>
      <x v="15"/>
    </i>
    <i t="grand">
      <x/>
    </i>
  </rowItems>
  <colFields count="1">
    <field x="-2"/>
  </colFields>
  <colItems count="3">
    <i>
      <x/>
    </i>
    <i i="1">
      <x v="1"/>
    </i>
    <i i="2">
      <x v="2"/>
    </i>
  </colItems>
  <dataFields count="3">
    <dataField name="Sum of Debit" fld="3" baseField="2" baseItem="1" numFmtId="3"/>
    <dataField name="Sum of Credit" fld="4" baseField="2" baseItem="1" numFmtId="3"/>
    <dataField name="Sum of Balance" fld="6" baseField="2" baseItem="1" numFmtId="3"/>
  </dataFields>
  <pivotTableStyleInfo name="PivotStyleLight13"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count" xr10:uid="{310A9836-E834-4C3C-B8C8-979F2F878933}" sourceName="Account">
  <pivotTables>
    <pivotTable tabId="3" name="PivotTable1"/>
  </pivotTables>
  <data>
    <tabular pivotCacheId="1587264937">
      <items count="16">
        <i x="2" s="1"/>
        <i x="0" s="1"/>
        <i x="10" s="1"/>
        <i x="7" s="1"/>
        <i x="9" s="1"/>
        <i x="1" s="1"/>
        <i x="14" s="1"/>
        <i x="3" s="1"/>
        <i x="4" s="1"/>
        <i x="5" s="1"/>
        <i x="8" s="1"/>
        <i x="12" s="1"/>
        <i x="11" s="1"/>
        <i x="6" s="1"/>
        <i x="13" s="1"/>
        <i x="15"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ccount" xr10:uid="{8355D0CE-0B89-4B10-9C9C-78F9F31D19F1}" cache="Slicer_Account" caption="Account"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46959C2-21F5-4653-887C-694358865E24}" name="Table1" displayName="Table1" ref="B4:G32" totalsRowShown="0" tableBorderDxfId="3">
  <tableColumns count="6">
    <tableColumn id="1" xr3:uid="{11CC9CA5-15D6-43C5-BE9E-A6850CB0F634}" name="Date"/>
    <tableColumn id="2" xr3:uid="{21A1CC64-68A0-4D76-9354-19C151A5BB09}" name="Description"/>
    <tableColumn id="3" xr3:uid="{50A3259A-3A70-4D5A-B513-2ACA5F749E2B}" name="Account"/>
    <tableColumn id="4" xr3:uid="{A9AB98DF-1CBE-4C98-ADB1-E0570D62DB40}" name="Debit" dataDxfId="2"/>
    <tableColumn id="5" xr3:uid="{97F32D82-37DF-4EB0-BDF3-5F81DA0112BF}" name="Credit" dataDxfId="1"/>
    <tableColumn id="6" xr3:uid="{E22E4DD5-A3FB-4A62-92F8-0323D41142E2}" name="Details/Narration"/>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1E0CB7-323D-48F2-905A-7FEA4121004E}">
  <dimension ref="B1:H19"/>
  <sheetViews>
    <sheetView showGridLines="0" workbookViewId="0">
      <selection activeCell="B2" sqref="B2"/>
    </sheetView>
  </sheetViews>
  <sheetFormatPr defaultRowHeight="14.5" x14ac:dyDescent="0.35"/>
  <cols>
    <col min="1" max="1" width="1.81640625" customWidth="1"/>
    <col min="2" max="2" width="17.90625" bestFit="1" customWidth="1"/>
    <col min="3" max="3" width="19.54296875" bestFit="1" customWidth="1"/>
    <col min="4" max="4" width="24.08984375" bestFit="1" customWidth="1"/>
    <col min="5" max="5" width="24.36328125" bestFit="1" customWidth="1"/>
    <col min="6" max="6" width="16.36328125" bestFit="1" customWidth="1"/>
  </cols>
  <sheetData>
    <row r="1" spans="2:8" ht="25" customHeight="1" x14ac:dyDescent="0.6">
      <c r="B1" s="1" t="s">
        <v>98</v>
      </c>
    </row>
    <row r="2" spans="2:8" ht="26" x14ac:dyDescent="0.6">
      <c r="B2" s="1" t="s">
        <v>0</v>
      </c>
    </row>
    <row r="3" spans="2:8" ht="17.5" thickBot="1" x14ac:dyDescent="0.45">
      <c r="B3" s="2" t="s">
        <v>1</v>
      </c>
      <c r="C3" s="3"/>
      <c r="D3" s="3"/>
      <c r="E3" s="3"/>
      <c r="F3" s="3"/>
      <c r="G3" s="3"/>
      <c r="H3" s="3"/>
    </row>
    <row r="4" spans="2:8" ht="15" thickTop="1" x14ac:dyDescent="0.35">
      <c r="B4" s="4" t="s">
        <v>2</v>
      </c>
      <c r="C4" s="4" t="s">
        <v>3</v>
      </c>
      <c r="D4" s="4" t="s">
        <v>4</v>
      </c>
      <c r="E4" s="4" t="s">
        <v>5</v>
      </c>
      <c r="F4" s="4" t="s">
        <v>3</v>
      </c>
    </row>
    <row r="5" spans="2:8" x14ac:dyDescent="0.35">
      <c r="B5" t="s">
        <v>6</v>
      </c>
      <c r="C5" t="s">
        <v>7</v>
      </c>
      <c r="D5" t="s">
        <v>8</v>
      </c>
      <c r="E5" t="s">
        <v>9</v>
      </c>
      <c r="F5" t="s">
        <v>10</v>
      </c>
    </row>
    <row r="6" spans="2:8" x14ac:dyDescent="0.35">
      <c r="B6" t="s">
        <v>11</v>
      </c>
      <c r="C6" t="s">
        <v>10</v>
      </c>
      <c r="D6" t="s">
        <v>8</v>
      </c>
      <c r="E6" t="s">
        <v>12</v>
      </c>
      <c r="F6" t="s">
        <v>12</v>
      </c>
    </row>
    <row r="7" spans="2:8" x14ac:dyDescent="0.35">
      <c r="B7" t="s">
        <v>12</v>
      </c>
      <c r="C7" t="s">
        <v>13</v>
      </c>
      <c r="D7" t="s">
        <v>8</v>
      </c>
      <c r="E7" t="s">
        <v>14</v>
      </c>
      <c r="F7" t="s">
        <v>10</v>
      </c>
    </row>
    <row r="8" spans="2:8" x14ac:dyDescent="0.35">
      <c r="B8" t="s">
        <v>15</v>
      </c>
      <c r="C8" t="s">
        <v>16</v>
      </c>
      <c r="D8" t="s">
        <v>8</v>
      </c>
      <c r="E8" t="s">
        <v>17</v>
      </c>
      <c r="F8" t="s">
        <v>10</v>
      </c>
    </row>
    <row r="9" spans="2:8" x14ac:dyDescent="0.35">
      <c r="B9" t="s">
        <v>18</v>
      </c>
      <c r="C9" t="s">
        <v>12</v>
      </c>
      <c r="D9" t="s">
        <v>8</v>
      </c>
      <c r="E9" t="s">
        <v>19</v>
      </c>
      <c r="F9" t="s">
        <v>16</v>
      </c>
    </row>
    <row r="10" spans="2:8" x14ac:dyDescent="0.35">
      <c r="C10" t="s">
        <v>15</v>
      </c>
      <c r="D10" t="s">
        <v>20</v>
      </c>
      <c r="E10" t="s">
        <v>21</v>
      </c>
      <c r="F10" t="s">
        <v>18</v>
      </c>
    </row>
    <row r="11" spans="2:8" x14ac:dyDescent="0.35">
      <c r="C11" t="s">
        <v>18</v>
      </c>
      <c r="D11" t="s">
        <v>20</v>
      </c>
      <c r="E11" t="s">
        <v>22</v>
      </c>
      <c r="F11" t="s">
        <v>10</v>
      </c>
    </row>
    <row r="12" spans="2:8" x14ac:dyDescent="0.35">
      <c r="E12" t="s">
        <v>23</v>
      </c>
      <c r="F12" t="s">
        <v>15</v>
      </c>
    </row>
    <row r="13" spans="2:8" x14ac:dyDescent="0.35">
      <c r="E13" t="s">
        <v>24</v>
      </c>
      <c r="F13" t="s">
        <v>15</v>
      </c>
    </row>
    <row r="14" spans="2:8" x14ac:dyDescent="0.35">
      <c r="E14" t="s">
        <v>25</v>
      </c>
      <c r="F14" t="s">
        <v>7</v>
      </c>
    </row>
    <row r="15" spans="2:8" x14ac:dyDescent="0.35">
      <c r="E15" t="s">
        <v>26</v>
      </c>
      <c r="F15" t="s">
        <v>15</v>
      </c>
    </row>
    <row r="16" spans="2:8" x14ac:dyDescent="0.35">
      <c r="E16" t="s">
        <v>27</v>
      </c>
      <c r="F16" t="s">
        <v>15</v>
      </c>
    </row>
    <row r="17" spans="5:6" x14ac:dyDescent="0.35">
      <c r="E17" t="s">
        <v>28</v>
      </c>
      <c r="F17" t="s">
        <v>15</v>
      </c>
    </row>
    <row r="18" spans="5:6" x14ac:dyDescent="0.35">
      <c r="E18" t="s">
        <v>29</v>
      </c>
      <c r="F18" t="s">
        <v>15</v>
      </c>
    </row>
    <row r="19" spans="5:6" x14ac:dyDescent="0.35">
      <c r="E19" t="s">
        <v>30</v>
      </c>
      <c r="F19" t="s">
        <v>16</v>
      </c>
    </row>
  </sheetData>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F47625-323F-4898-B44E-1108BC87421E}">
  <sheetPr>
    <pageSetUpPr fitToPage="1"/>
  </sheetPr>
  <dimension ref="B1:J32"/>
  <sheetViews>
    <sheetView showGridLines="0" view="pageBreakPreview" zoomScaleNormal="100" zoomScaleSheetLayoutView="100" workbookViewId="0">
      <selection activeCell="B2" sqref="B2"/>
    </sheetView>
  </sheetViews>
  <sheetFormatPr defaultRowHeight="14.5" x14ac:dyDescent="0.35"/>
  <cols>
    <col min="1" max="1" width="1.81640625" customWidth="1"/>
    <col min="2" max="2" width="9.26953125" bestFit="1" customWidth="1"/>
    <col min="3" max="3" width="22.6328125" customWidth="1"/>
    <col min="4" max="4" width="16.6328125" customWidth="1"/>
    <col min="5" max="5" width="9.81640625" style="5" bestFit="1" customWidth="1"/>
    <col min="6" max="6" width="8.7265625" style="5"/>
    <col min="7" max="7" width="62.90625" bestFit="1" customWidth="1"/>
  </cols>
  <sheetData>
    <row r="1" spans="2:10" ht="26" x14ac:dyDescent="0.6">
      <c r="B1" s="1" t="s">
        <v>98</v>
      </c>
      <c r="J1" t="s">
        <v>31</v>
      </c>
    </row>
    <row r="2" spans="2:10" ht="26" x14ac:dyDescent="0.6">
      <c r="B2" s="1" t="s">
        <v>100</v>
      </c>
      <c r="I2" s="6">
        <v>1</v>
      </c>
      <c r="J2" t="s">
        <v>32</v>
      </c>
    </row>
    <row r="3" spans="2:10" ht="17.5" thickBot="1" x14ac:dyDescent="0.45">
      <c r="B3" s="7" t="s">
        <v>1</v>
      </c>
      <c r="H3" s="3"/>
      <c r="I3" s="6">
        <v>2</v>
      </c>
      <c r="J3" t="s">
        <v>33</v>
      </c>
    </row>
    <row r="4" spans="2:10" ht="15" thickTop="1" x14ac:dyDescent="0.35">
      <c r="B4" t="s">
        <v>34</v>
      </c>
      <c r="C4" t="s">
        <v>35</v>
      </c>
      <c r="D4" t="s">
        <v>36</v>
      </c>
      <c r="E4" s="5" t="s">
        <v>37</v>
      </c>
      <c r="F4" s="5" t="s">
        <v>38</v>
      </c>
      <c r="G4" t="s">
        <v>39</v>
      </c>
      <c r="I4" s="6">
        <v>3</v>
      </c>
      <c r="J4" t="s">
        <v>40</v>
      </c>
    </row>
    <row r="5" spans="2:10" x14ac:dyDescent="0.35">
      <c r="B5" s="8">
        <v>45108</v>
      </c>
      <c r="C5" t="s">
        <v>41</v>
      </c>
      <c r="D5" t="s">
        <v>9</v>
      </c>
      <c r="E5" s="9">
        <v>5000000</v>
      </c>
      <c r="G5" t="s">
        <v>32</v>
      </c>
      <c r="I5" s="6">
        <v>4</v>
      </c>
      <c r="J5" t="s">
        <v>42</v>
      </c>
    </row>
    <row r="6" spans="2:10" x14ac:dyDescent="0.35">
      <c r="B6" s="8">
        <f>B5</f>
        <v>45108</v>
      </c>
      <c r="C6" t="s">
        <v>41</v>
      </c>
      <c r="D6" t="s">
        <v>12</v>
      </c>
      <c r="F6" s="5">
        <f>E5</f>
        <v>5000000</v>
      </c>
      <c r="I6" s="6">
        <v>5</v>
      </c>
      <c r="J6" t="s">
        <v>43</v>
      </c>
    </row>
    <row r="7" spans="2:10" x14ac:dyDescent="0.35">
      <c r="B7" s="8">
        <v>45109</v>
      </c>
      <c r="C7" t="s">
        <v>44</v>
      </c>
      <c r="D7" t="s">
        <v>14</v>
      </c>
      <c r="E7" s="9">
        <v>1500000</v>
      </c>
      <c r="G7" t="s">
        <v>33</v>
      </c>
      <c r="I7" s="6">
        <v>6</v>
      </c>
      <c r="J7" t="s">
        <v>45</v>
      </c>
    </row>
    <row r="8" spans="2:10" x14ac:dyDescent="0.35">
      <c r="B8" s="8">
        <f>B7</f>
        <v>45109</v>
      </c>
      <c r="C8" t="str">
        <f>C7</f>
        <v>Cash Deposited into Bank</v>
      </c>
      <c r="D8" t="s">
        <v>9</v>
      </c>
      <c r="F8" s="5">
        <f>E7</f>
        <v>1500000</v>
      </c>
      <c r="I8" s="6">
        <v>7</v>
      </c>
      <c r="J8" t="s">
        <v>46</v>
      </c>
    </row>
    <row r="9" spans="2:10" x14ac:dyDescent="0.35">
      <c r="B9" s="8">
        <v>45112</v>
      </c>
      <c r="C9" t="s">
        <v>47</v>
      </c>
      <c r="D9" t="s">
        <v>17</v>
      </c>
      <c r="E9" s="9">
        <v>750000</v>
      </c>
      <c r="G9" t="s">
        <v>40</v>
      </c>
      <c r="I9" s="6">
        <v>8</v>
      </c>
      <c r="J9" t="s">
        <v>48</v>
      </c>
    </row>
    <row r="10" spans="2:10" x14ac:dyDescent="0.35">
      <c r="B10" s="8">
        <f>B9</f>
        <v>45112</v>
      </c>
      <c r="C10" t="str">
        <f>C9</f>
        <v>Inventory Purchased</v>
      </c>
      <c r="D10" t="s">
        <v>19</v>
      </c>
      <c r="F10" s="5">
        <f>E9</f>
        <v>750000</v>
      </c>
      <c r="I10" s="6">
        <v>9</v>
      </c>
      <c r="J10" t="s">
        <v>49</v>
      </c>
    </row>
    <row r="11" spans="2:10" x14ac:dyDescent="0.35">
      <c r="B11" s="8">
        <v>45114</v>
      </c>
      <c r="C11" t="s">
        <v>47</v>
      </c>
      <c r="D11" t="s">
        <v>17</v>
      </c>
      <c r="E11" s="9">
        <v>500000</v>
      </c>
      <c r="G11" t="s">
        <v>42</v>
      </c>
      <c r="I11" s="6">
        <v>10</v>
      </c>
      <c r="J11" t="s">
        <v>50</v>
      </c>
    </row>
    <row r="12" spans="2:10" x14ac:dyDescent="0.35">
      <c r="B12" s="8">
        <f>B11</f>
        <v>45114</v>
      </c>
      <c r="C12" t="str">
        <f>C11</f>
        <v>Inventory Purchased</v>
      </c>
      <c r="D12" t="s">
        <v>14</v>
      </c>
      <c r="F12" s="5">
        <f>E11</f>
        <v>500000</v>
      </c>
      <c r="I12" s="6">
        <v>11</v>
      </c>
      <c r="J12" t="s">
        <v>51</v>
      </c>
    </row>
    <row r="13" spans="2:10" x14ac:dyDescent="0.35">
      <c r="B13" s="8">
        <v>45117</v>
      </c>
      <c r="C13" t="s">
        <v>52</v>
      </c>
      <c r="D13" t="s">
        <v>22</v>
      </c>
      <c r="E13" s="9">
        <v>800000</v>
      </c>
      <c r="G13" t="s">
        <v>43</v>
      </c>
    </row>
    <row r="14" spans="2:10" x14ac:dyDescent="0.35">
      <c r="B14" s="8">
        <f>B13</f>
        <v>45117</v>
      </c>
      <c r="C14" t="str">
        <f>C13</f>
        <v>Inventory Sold</v>
      </c>
      <c r="D14" t="s">
        <v>21</v>
      </c>
      <c r="F14" s="5">
        <f>E13</f>
        <v>800000</v>
      </c>
    </row>
    <row r="15" spans="2:10" x14ac:dyDescent="0.35">
      <c r="B15" s="8">
        <v>45121</v>
      </c>
      <c r="C15" t="s">
        <v>52</v>
      </c>
      <c r="D15" t="s">
        <v>9</v>
      </c>
      <c r="E15" s="9">
        <v>425000</v>
      </c>
      <c r="G15" t="s">
        <v>45</v>
      </c>
    </row>
    <row r="16" spans="2:10" x14ac:dyDescent="0.35">
      <c r="B16" s="8">
        <f>B15</f>
        <v>45121</v>
      </c>
      <c r="C16" t="str">
        <f>C15</f>
        <v>Inventory Sold</v>
      </c>
      <c r="D16" t="s">
        <v>21</v>
      </c>
      <c r="F16" s="5">
        <f>E15</f>
        <v>425000</v>
      </c>
    </row>
    <row r="17" spans="2:7" x14ac:dyDescent="0.35">
      <c r="B17" s="8">
        <v>45122</v>
      </c>
      <c r="C17" t="s">
        <v>53</v>
      </c>
      <c r="D17" t="s">
        <v>28</v>
      </c>
      <c r="E17" s="9">
        <v>290000</v>
      </c>
      <c r="G17" t="s">
        <v>54</v>
      </c>
    </row>
    <row r="18" spans="2:7" x14ac:dyDescent="0.35">
      <c r="B18" s="8">
        <f>B17</f>
        <v>45122</v>
      </c>
      <c r="C18" t="str">
        <f>C17</f>
        <v>Inventory Adjustment</v>
      </c>
      <c r="D18" t="s">
        <v>17</v>
      </c>
      <c r="F18" s="5">
        <f>E17</f>
        <v>290000</v>
      </c>
    </row>
    <row r="19" spans="2:7" x14ac:dyDescent="0.35">
      <c r="B19" s="8">
        <f t="shared" ref="B19:C20" si="0">B18</f>
        <v>45122</v>
      </c>
      <c r="C19" t="str">
        <f t="shared" si="0"/>
        <v>Inventory Adjustment</v>
      </c>
      <c r="D19" t="s">
        <v>28</v>
      </c>
      <c r="E19" s="9">
        <v>200000</v>
      </c>
      <c r="G19" t="s">
        <v>55</v>
      </c>
    </row>
    <row r="20" spans="2:7" x14ac:dyDescent="0.35">
      <c r="B20" s="8">
        <f t="shared" si="0"/>
        <v>45122</v>
      </c>
      <c r="C20" t="str">
        <f t="shared" si="0"/>
        <v>Inventory Adjustment</v>
      </c>
      <c r="D20" t="s">
        <v>17</v>
      </c>
      <c r="F20" s="5">
        <f>E19</f>
        <v>200000</v>
      </c>
    </row>
    <row r="21" spans="2:7" x14ac:dyDescent="0.35">
      <c r="B21" s="8">
        <v>45123</v>
      </c>
      <c r="C21" t="s">
        <v>56</v>
      </c>
      <c r="D21" t="s">
        <v>23</v>
      </c>
      <c r="E21" s="9">
        <v>45000</v>
      </c>
      <c r="G21" t="s">
        <v>46</v>
      </c>
    </row>
    <row r="22" spans="2:7" x14ac:dyDescent="0.35">
      <c r="B22" s="8">
        <f>B21</f>
        <v>45123</v>
      </c>
      <c r="C22" t="str">
        <f>C21</f>
        <v>Expenses Incurred</v>
      </c>
      <c r="D22" t="s">
        <v>14</v>
      </c>
      <c r="F22" s="5">
        <f>E21</f>
        <v>45000</v>
      </c>
    </row>
    <row r="23" spans="2:7" x14ac:dyDescent="0.35">
      <c r="B23" s="8">
        <v>45125</v>
      </c>
      <c r="C23" t="s">
        <v>24</v>
      </c>
      <c r="D23" t="s">
        <v>24</v>
      </c>
      <c r="E23" s="9">
        <v>70000</v>
      </c>
      <c r="G23" t="s">
        <v>48</v>
      </c>
    </row>
    <row r="24" spans="2:7" x14ac:dyDescent="0.35">
      <c r="B24" s="8">
        <f>B23</f>
        <v>45125</v>
      </c>
      <c r="C24" t="str">
        <f>C23</f>
        <v>Entertainment Expenses</v>
      </c>
      <c r="D24" t="s">
        <v>14</v>
      </c>
      <c r="F24" s="5">
        <f>E23</f>
        <v>70000</v>
      </c>
    </row>
    <row r="25" spans="2:7" x14ac:dyDescent="0.35">
      <c r="B25" s="8">
        <v>45134</v>
      </c>
      <c r="C25" t="s">
        <v>57</v>
      </c>
      <c r="D25" t="s">
        <v>25</v>
      </c>
      <c r="E25" s="9">
        <v>250000</v>
      </c>
      <c r="G25" t="s">
        <v>49</v>
      </c>
    </row>
    <row r="26" spans="2:7" x14ac:dyDescent="0.35">
      <c r="B26" s="8">
        <f>B25</f>
        <v>45134</v>
      </c>
      <c r="C26" s="8" t="str">
        <f t="shared" ref="C26" si="1">C25</f>
        <v>Computer Purchased</v>
      </c>
      <c r="D26" t="s">
        <v>14</v>
      </c>
      <c r="F26" s="5">
        <f>E25</f>
        <v>250000</v>
      </c>
    </row>
    <row r="27" spans="2:7" x14ac:dyDescent="0.35">
      <c r="B27" s="8">
        <v>45139</v>
      </c>
      <c r="C27" t="s">
        <v>58</v>
      </c>
      <c r="D27" t="s">
        <v>26</v>
      </c>
      <c r="E27" s="9">
        <v>110000</v>
      </c>
      <c r="G27" t="s">
        <v>50</v>
      </c>
    </row>
    <row r="28" spans="2:7" x14ac:dyDescent="0.35">
      <c r="B28" s="8">
        <f>B27</f>
        <v>45139</v>
      </c>
      <c r="C28" t="str">
        <f>C27</f>
        <v>Salaries Paid</v>
      </c>
      <c r="D28" t="s">
        <v>14</v>
      </c>
      <c r="F28" s="5">
        <f>E27</f>
        <v>110000</v>
      </c>
    </row>
    <row r="29" spans="2:7" x14ac:dyDescent="0.35">
      <c r="B29" s="8">
        <v>45140</v>
      </c>
      <c r="C29" t="s">
        <v>27</v>
      </c>
      <c r="D29" t="s">
        <v>27</v>
      </c>
      <c r="E29" s="9">
        <v>35000</v>
      </c>
      <c r="G29" t="s">
        <v>51</v>
      </c>
    </row>
    <row r="30" spans="2:7" x14ac:dyDescent="0.35">
      <c r="B30" s="8">
        <f>B29</f>
        <v>45140</v>
      </c>
      <c r="C30" t="str">
        <f>C29</f>
        <v>Rent</v>
      </c>
      <c r="D30" t="s">
        <v>14</v>
      </c>
      <c r="F30" s="5">
        <f>E29</f>
        <v>35000</v>
      </c>
    </row>
    <row r="31" spans="2:7" x14ac:dyDescent="0.35">
      <c r="B31" s="8">
        <f>B30</f>
        <v>45140</v>
      </c>
      <c r="C31" t="s">
        <v>59</v>
      </c>
      <c r="D31" t="s">
        <v>29</v>
      </c>
      <c r="E31" s="5">
        <v>142500</v>
      </c>
      <c r="G31" t="s">
        <v>60</v>
      </c>
    </row>
    <row r="32" spans="2:7" x14ac:dyDescent="0.35">
      <c r="B32" s="8">
        <f>B31</f>
        <v>45140</v>
      </c>
      <c r="C32" t="s">
        <v>59</v>
      </c>
      <c r="D32" t="s">
        <v>30</v>
      </c>
      <c r="F32" s="5">
        <f>E31</f>
        <v>142500</v>
      </c>
    </row>
  </sheetData>
  <pageMargins left="0.70866141732283472" right="0.70866141732283472" top="0.74803149606299213" bottom="0.74803149606299213" header="0.31496062992125984" footer="0.31496062992125984"/>
  <pageSetup paperSize="9" scale="66" orientation="portrait" horizontalDpi="0" verticalDpi="0" r:id="rId1"/>
  <colBreaks count="1" manualBreakCount="1">
    <brk id="7" max="1048575" man="1"/>
  </colBreaks>
  <legacy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789058-1215-4A88-98C8-D448635CE07E}">
  <dimension ref="A1:E30"/>
  <sheetViews>
    <sheetView showGridLines="0" zoomScale="115" zoomScaleNormal="115" workbookViewId="0">
      <selection activeCell="C26" sqref="C26"/>
    </sheetView>
  </sheetViews>
  <sheetFormatPr defaultRowHeight="14.5" x14ac:dyDescent="0.35"/>
  <cols>
    <col min="1" max="1" width="12.26953125" customWidth="1"/>
    <col min="2" max="2" width="21.26953125" bestFit="1" customWidth="1"/>
    <col min="3" max="3" width="11.6328125" bestFit="1" customWidth="1"/>
    <col min="4" max="4" width="12.1796875" bestFit="1" customWidth="1"/>
    <col min="5" max="5" width="13.6328125" bestFit="1" customWidth="1"/>
  </cols>
  <sheetData>
    <row r="1" spans="1:5" ht="23.5" x14ac:dyDescent="0.55000000000000004">
      <c r="A1" s="10" t="s">
        <v>61</v>
      </c>
      <c r="B1" s="10"/>
      <c r="C1" s="10"/>
      <c r="D1" s="10"/>
      <c r="E1" s="10"/>
    </row>
    <row r="2" spans="1:5" ht="23.5" x14ac:dyDescent="0.55000000000000004">
      <c r="A2" s="11" t="str">
        <f>B4</f>
        <v>Cash</v>
      </c>
    </row>
    <row r="3" spans="1:5" x14ac:dyDescent="0.35">
      <c r="A3" t="s">
        <v>34</v>
      </c>
      <c r="B3" t="s">
        <v>36</v>
      </c>
      <c r="C3" t="s">
        <v>62</v>
      </c>
      <c r="D3" t="s">
        <v>63</v>
      </c>
      <c r="E3" t="s">
        <v>64</v>
      </c>
    </row>
    <row r="4" spans="1:5" x14ac:dyDescent="0.35">
      <c r="A4" s="8" t="s">
        <v>65</v>
      </c>
      <c r="B4" t="s">
        <v>9</v>
      </c>
      <c r="C4" s="5">
        <v>5000000</v>
      </c>
      <c r="D4" s="5"/>
      <c r="E4" s="12">
        <v>5000000</v>
      </c>
    </row>
    <row r="5" spans="1:5" x14ac:dyDescent="0.35">
      <c r="A5" s="8" t="s">
        <v>65</v>
      </c>
      <c r="B5" t="s">
        <v>12</v>
      </c>
      <c r="C5" s="5"/>
      <c r="D5" s="5">
        <v>5000000</v>
      </c>
      <c r="E5" s="12">
        <v>-5000000</v>
      </c>
    </row>
    <row r="6" spans="1:5" x14ac:dyDescent="0.35">
      <c r="A6" s="8" t="s">
        <v>66</v>
      </c>
      <c r="B6" t="s">
        <v>14</v>
      </c>
      <c r="C6" s="5">
        <v>1500000</v>
      </c>
      <c r="D6" s="5"/>
      <c r="E6" s="12">
        <v>1500000</v>
      </c>
    </row>
    <row r="7" spans="1:5" x14ac:dyDescent="0.35">
      <c r="A7" s="8" t="s">
        <v>66</v>
      </c>
      <c r="B7" t="s">
        <v>9</v>
      </c>
      <c r="C7" s="5"/>
      <c r="D7" s="5">
        <v>1500000</v>
      </c>
      <c r="E7" s="12">
        <v>-1500000</v>
      </c>
    </row>
    <row r="8" spans="1:5" x14ac:dyDescent="0.35">
      <c r="A8" s="8" t="s">
        <v>67</v>
      </c>
      <c r="B8" t="s">
        <v>17</v>
      </c>
      <c r="C8" s="5">
        <v>750000</v>
      </c>
      <c r="D8" s="5"/>
      <c r="E8" s="12">
        <v>750000</v>
      </c>
    </row>
    <row r="9" spans="1:5" x14ac:dyDescent="0.35">
      <c r="A9" s="8" t="s">
        <v>67</v>
      </c>
      <c r="B9" t="s">
        <v>19</v>
      </c>
      <c r="C9" s="5"/>
      <c r="D9" s="5">
        <v>750000</v>
      </c>
      <c r="E9" s="12">
        <v>-750000</v>
      </c>
    </row>
    <row r="10" spans="1:5" x14ac:dyDescent="0.35">
      <c r="A10" s="8" t="s">
        <v>68</v>
      </c>
      <c r="B10" t="s">
        <v>14</v>
      </c>
      <c r="C10" s="5"/>
      <c r="D10" s="5">
        <v>500000</v>
      </c>
      <c r="E10" s="12">
        <v>-500000</v>
      </c>
    </row>
    <row r="11" spans="1:5" x14ac:dyDescent="0.35">
      <c r="A11" s="8" t="s">
        <v>68</v>
      </c>
      <c r="B11" t="s">
        <v>17</v>
      </c>
      <c r="C11" s="5">
        <v>500000</v>
      </c>
      <c r="D11" s="5"/>
      <c r="E11" s="12">
        <v>500000</v>
      </c>
    </row>
    <row r="12" spans="1:5" x14ac:dyDescent="0.35">
      <c r="A12" s="8" t="s">
        <v>69</v>
      </c>
      <c r="B12" t="s">
        <v>22</v>
      </c>
      <c r="C12" s="5">
        <v>800000</v>
      </c>
      <c r="D12" s="5"/>
      <c r="E12" s="12">
        <v>800000</v>
      </c>
    </row>
    <row r="13" spans="1:5" x14ac:dyDescent="0.35">
      <c r="A13" s="8" t="s">
        <v>69</v>
      </c>
      <c r="B13" t="s">
        <v>21</v>
      </c>
      <c r="C13" s="5"/>
      <c r="D13" s="5">
        <v>800000</v>
      </c>
      <c r="E13" s="12">
        <v>-800000</v>
      </c>
    </row>
    <row r="14" spans="1:5" x14ac:dyDescent="0.35">
      <c r="A14" s="8" t="s">
        <v>70</v>
      </c>
      <c r="B14" t="s">
        <v>9</v>
      </c>
      <c r="C14" s="5">
        <v>425000</v>
      </c>
      <c r="D14" s="5"/>
      <c r="E14" s="12">
        <v>425000</v>
      </c>
    </row>
    <row r="15" spans="1:5" x14ac:dyDescent="0.35">
      <c r="A15" s="8" t="s">
        <v>70</v>
      </c>
      <c r="B15" t="s">
        <v>21</v>
      </c>
      <c r="C15" s="5"/>
      <c r="D15" s="5">
        <v>425000</v>
      </c>
      <c r="E15" s="12">
        <v>-425000</v>
      </c>
    </row>
    <row r="16" spans="1:5" x14ac:dyDescent="0.35">
      <c r="A16" s="8" t="s">
        <v>71</v>
      </c>
      <c r="B16" t="s">
        <v>17</v>
      </c>
      <c r="C16" s="5"/>
      <c r="D16" s="5">
        <v>490000</v>
      </c>
      <c r="E16" s="5">
        <v>-490000</v>
      </c>
    </row>
    <row r="17" spans="1:5" x14ac:dyDescent="0.35">
      <c r="A17" s="8" t="s">
        <v>71</v>
      </c>
      <c r="B17" t="s">
        <v>28</v>
      </c>
      <c r="C17" s="5">
        <v>490000</v>
      </c>
      <c r="D17" s="5"/>
      <c r="E17" s="5">
        <v>490000</v>
      </c>
    </row>
    <row r="18" spans="1:5" x14ac:dyDescent="0.35">
      <c r="A18" s="8" t="s">
        <v>72</v>
      </c>
      <c r="B18" t="s">
        <v>14</v>
      </c>
      <c r="C18" s="5"/>
      <c r="D18" s="5">
        <v>45000</v>
      </c>
      <c r="E18" s="12">
        <v>-45000</v>
      </c>
    </row>
    <row r="19" spans="1:5" x14ac:dyDescent="0.35">
      <c r="A19" s="8" t="s">
        <v>72</v>
      </c>
      <c r="B19" t="s">
        <v>23</v>
      </c>
      <c r="C19" s="5">
        <v>45000</v>
      </c>
      <c r="D19" s="5"/>
      <c r="E19" s="12">
        <v>45000</v>
      </c>
    </row>
    <row r="20" spans="1:5" x14ac:dyDescent="0.35">
      <c r="A20" s="8" t="s">
        <v>73</v>
      </c>
      <c r="B20" t="s">
        <v>14</v>
      </c>
      <c r="C20" s="5"/>
      <c r="D20" s="5">
        <v>70000</v>
      </c>
      <c r="E20" s="12">
        <v>-70000</v>
      </c>
    </row>
    <row r="21" spans="1:5" x14ac:dyDescent="0.35">
      <c r="A21" s="8" t="s">
        <v>73</v>
      </c>
      <c r="B21" t="s">
        <v>24</v>
      </c>
      <c r="C21" s="5">
        <v>70000</v>
      </c>
      <c r="D21" s="5"/>
      <c r="E21" s="12">
        <v>70000</v>
      </c>
    </row>
    <row r="22" spans="1:5" x14ac:dyDescent="0.35">
      <c r="A22" s="8" t="s">
        <v>74</v>
      </c>
      <c r="B22" t="s">
        <v>14</v>
      </c>
      <c r="C22" s="5"/>
      <c r="D22" s="5">
        <v>250000</v>
      </c>
      <c r="E22" s="12">
        <v>-250000</v>
      </c>
    </row>
    <row r="23" spans="1:5" x14ac:dyDescent="0.35">
      <c r="A23" s="8" t="s">
        <v>74</v>
      </c>
      <c r="B23" t="s">
        <v>25</v>
      </c>
      <c r="C23" s="5">
        <v>250000</v>
      </c>
      <c r="D23" s="5"/>
      <c r="E23" s="12">
        <v>250000</v>
      </c>
    </row>
    <row r="24" spans="1:5" x14ac:dyDescent="0.35">
      <c r="A24" s="8" t="s">
        <v>75</v>
      </c>
      <c r="B24" t="s">
        <v>14</v>
      </c>
      <c r="C24" s="5"/>
      <c r="D24" s="5">
        <v>110000</v>
      </c>
      <c r="E24" s="12">
        <v>-110000</v>
      </c>
    </row>
    <row r="25" spans="1:5" x14ac:dyDescent="0.35">
      <c r="A25" s="8" t="s">
        <v>75</v>
      </c>
      <c r="B25" t="s">
        <v>26</v>
      </c>
      <c r="C25" s="5">
        <v>110000</v>
      </c>
      <c r="D25" s="5"/>
      <c r="E25" s="12">
        <v>110000</v>
      </c>
    </row>
    <row r="26" spans="1:5" x14ac:dyDescent="0.35">
      <c r="A26" s="8" t="s">
        <v>76</v>
      </c>
      <c r="B26" t="s">
        <v>14</v>
      </c>
      <c r="C26" s="5"/>
      <c r="D26" s="5">
        <v>35000</v>
      </c>
      <c r="E26" s="12">
        <v>-35000</v>
      </c>
    </row>
    <row r="27" spans="1:5" x14ac:dyDescent="0.35">
      <c r="A27" s="8" t="s">
        <v>76</v>
      </c>
      <c r="B27" t="s">
        <v>27</v>
      </c>
      <c r="C27" s="5">
        <v>35000</v>
      </c>
      <c r="D27" s="5"/>
      <c r="E27" s="12">
        <v>35000</v>
      </c>
    </row>
    <row r="28" spans="1:5" x14ac:dyDescent="0.35">
      <c r="A28" s="8" t="s">
        <v>76</v>
      </c>
      <c r="B28" t="s">
        <v>29</v>
      </c>
      <c r="C28" s="5">
        <v>142500</v>
      </c>
      <c r="D28" s="5"/>
      <c r="E28" s="12">
        <v>142500</v>
      </c>
    </row>
    <row r="29" spans="1:5" x14ac:dyDescent="0.35">
      <c r="A29" s="8" t="s">
        <v>76</v>
      </c>
      <c r="B29" t="s">
        <v>30</v>
      </c>
      <c r="C29" s="5"/>
      <c r="D29" s="5">
        <v>142500</v>
      </c>
      <c r="E29" s="12">
        <v>-142500</v>
      </c>
    </row>
    <row r="30" spans="1:5" x14ac:dyDescent="0.35">
      <c r="A30" s="8" t="s">
        <v>77</v>
      </c>
      <c r="C30" s="5">
        <v>10117500</v>
      </c>
      <c r="D30" s="5">
        <v>10117500</v>
      </c>
      <c r="E30" s="5">
        <v>0</v>
      </c>
    </row>
  </sheetData>
  <mergeCells count="1">
    <mergeCell ref="A1:E1"/>
  </mergeCells>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DE69BF-3E83-4DD1-BD7C-CD2D57E3CB0C}">
  <dimension ref="A1:F19"/>
  <sheetViews>
    <sheetView showGridLines="0" zoomScale="115" zoomScaleNormal="115" workbookViewId="0">
      <selection activeCell="A2" sqref="A2"/>
    </sheetView>
  </sheetViews>
  <sheetFormatPr defaultRowHeight="14.5" x14ac:dyDescent="0.35"/>
  <cols>
    <col min="1" max="2" width="21.26953125" bestFit="1" customWidth="1"/>
    <col min="3" max="3" width="11.6328125" bestFit="1" customWidth="1"/>
    <col min="4" max="4" width="12.1796875" bestFit="1" customWidth="1"/>
    <col min="5" max="5" width="17.1796875" bestFit="1" customWidth="1"/>
    <col min="6" max="6" width="17" bestFit="1" customWidth="1"/>
  </cols>
  <sheetData>
    <row r="1" spans="1:6" ht="23.5" x14ac:dyDescent="0.55000000000000004">
      <c r="A1" s="10" t="s">
        <v>99</v>
      </c>
      <c r="B1" s="10"/>
      <c r="C1" s="10"/>
      <c r="D1" s="10"/>
    </row>
    <row r="2" spans="1:6" ht="23.5" x14ac:dyDescent="0.55000000000000004">
      <c r="A2" s="11"/>
    </row>
    <row r="3" spans="1:6" x14ac:dyDescent="0.35">
      <c r="A3" t="s">
        <v>36</v>
      </c>
      <c r="B3" t="s">
        <v>62</v>
      </c>
      <c r="C3" t="s">
        <v>63</v>
      </c>
      <c r="D3" t="s">
        <v>64</v>
      </c>
      <c r="E3" t="s">
        <v>78</v>
      </c>
      <c r="F3" t="s">
        <v>79</v>
      </c>
    </row>
    <row r="4" spans="1:6" x14ac:dyDescent="0.35">
      <c r="A4" t="s">
        <v>14</v>
      </c>
      <c r="B4" s="5">
        <v>1500000</v>
      </c>
      <c r="C4" s="5">
        <v>1010000</v>
      </c>
      <c r="D4" s="5">
        <v>490000</v>
      </c>
      <c r="E4" s="13" t="str">
        <f>VLOOKUP(A4,'[1]Charts of Accounts'!E:F,2,0)</f>
        <v>Current Assets</v>
      </c>
      <c r="F4" s="13" t="str">
        <f>VLOOKUP(E4,'[1]Charts of Accounts'!$C$5:$D$11,2,2)</f>
        <v>Balance Sheet</v>
      </c>
    </row>
    <row r="5" spans="1:6" x14ac:dyDescent="0.35">
      <c r="A5" t="s">
        <v>9</v>
      </c>
      <c r="B5" s="5">
        <v>5425000</v>
      </c>
      <c r="C5" s="5">
        <v>1500000</v>
      </c>
      <c r="D5" s="5">
        <v>3925000</v>
      </c>
      <c r="E5" s="13" t="str">
        <f>VLOOKUP(A5,'[1]Charts of Accounts'!E:F,2,0)</f>
        <v>Current Assets</v>
      </c>
      <c r="F5" s="13" t="str">
        <f>VLOOKUP(E5,'[1]Charts of Accounts'!$C$5:$D$11,2,2)</f>
        <v>Balance Sheet</v>
      </c>
    </row>
    <row r="6" spans="1:6" x14ac:dyDescent="0.35">
      <c r="A6" t="s">
        <v>25</v>
      </c>
      <c r="B6" s="5">
        <v>250000</v>
      </c>
      <c r="C6" s="5"/>
      <c r="D6" s="5">
        <v>250000</v>
      </c>
      <c r="E6" s="13" t="str">
        <f>VLOOKUP(A6,'[1]Charts of Accounts'!E:F,2,0)</f>
        <v>Non-Current Assets</v>
      </c>
      <c r="F6" s="13" t="str">
        <f>VLOOKUP(E6,'[1]Charts of Accounts'!$C$5:$D$11,2,2)</f>
        <v>Income Statements</v>
      </c>
    </row>
    <row r="7" spans="1:6" x14ac:dyDescent="0.35">
      <c r="A7" t="s">
        <v>24</v>
      </c>
      <c r="B7" s="5">
        <v>70000</v>
      </c>
      <c r="C7" s="5"/>
      <c r="D7" s="5">
        <v>70000</v>
      </c>
      <c r="E7" s="13" t="str">
        <f>VLOOKUP(A7,'[1]Charts of Accounts'!E:F,2,0)</f>
        <v>Expenses</v>
      </c>
      <c r="F7" s="13" t="str">
        <f>VLOOKUP(E7,'[1]Charts of Accounts'!$C$5:$D$11,2,2)</f>
        <v>Income Statements</v>
      </c>
    </row>
    <row r="8" spans="1:6" x14ac:dyDescent="0.35">
      <c r="A8" t="s">
        <v>12</v>
      </c>
      <c r="B8" s="5"/>
      <c r="C8" s="5">
        <v>5000000</v>
      </c>
      <c r="D8" s="5">
        <v>-5000000</v>
      </c>
      <c r="E8" s="13" t="str">
        <f>VLOOKUP(A8,'[1]Charts of Accounts'!E:F,2,0)</f>
        <v>Equity</v>
      </c>
      <c r="F8" s="13" t="str">
        <f>VLOOKUP(E8,'[1]Charts of Accounts'!$C$5:$D$11,2,2)</f>
        <v>Balance Sheet</v>
      </c>
    </row>
    <row r="9" spans="1:6" x14ac:dyDescent="0.35">
      <c r="A9" t="s">
        <v>17</v>
      </c>
      <c r="B9" s="5">
        <v>1250000</v>
      </c>
      <c r="C9" s="5">
        <v>490000</v>
      </c>
      <c r="D9" s="5">
        <v>760000</v>
      </c>
      <c r="E9" s="13" t="str">
        <f>VLOOKUP(A9,'[1]Charts of Accounts'!E:F,2,0)</f>
        <v>Current Assets</v>
      </c>
      <c r="F9" s="13" t="str">
        <f>VLOOKUP(E9,'[1]Charts of Accounts'!$C$5:$D$11,2,2)</f>
        <v>Balance Sheet</v>
      </c>
    </row>
    <row r="10" spans="1:6" x14ac:dyDescent="0.35">
      <c r="A10" t="s">
        <v>19</v>
      </c>
      <c r="B10" s="5"/>
      <c r="C10" s="5">
        <v>750000</v>
      </c>
      <c r="D10" s="5">
        <v>-750000</v>
      </c>
      <c r="E10" s="13" t="str">
        <f>VLOOKUP(A10,'[1]Charts of Accounts'!E:F,2,0)</f>
        <v>Current Liabilities</v>
      </c>
      <c r="F10" s="13" t="str">
        <f>VLOOKUP(E10,'[1]Charts of Accounts'!$C$5:$D$11,2,2)</f>
        <v>Balance Sheet</v>
      </c>
    </row>
    <row r="11" spans="1:6" x14ac:dyDescent="0.35">
      <c r="A11" t="s">
        <v>22</v>
      </c>
      <c r="B11" s="5">
        <v>800000</v>
      </c>
      <c r="C11" s="5"/>
      <c r="D11" s="5">
        <v>800000</v>
      </c>
      <c r="E11" s="13" t="str">
        <f>VLOOKUP(A11,'[1]Charts of Accounts'!E:F,2,0)</f>
        <v>Current Assets</v>
      </c>
      <c r="F11" s="13" t="str">
        <f>VLOOKUP(E11,'[1]Charts of Accounts'!$C$5:$D$11,2,2)</f>
        <v>Balance Sheet</v>
      </c>
    </row>
    <row r="12" spans="1:6" x14ac:dyDescent="0.35">
      <c r="A12" t="s">
        <v>23</v>
      </c>
      <c r="B12" s="5">
        <v>45000</v>
      </c>
      <c r="C12" s="5"/>
      <c r="D12" s="5">
        <v>45000</v>
      </c>
      <c r="E12" s="13" t="str">
        <f>VLOOKUP(A12,'[1]Charts of Accounts'!E:F,2,0)</f>
        <v>Expenses</v>
      </c>
      <c r="F12" s="13" t="str">
        <f>VLOOKUP(E12,'[1]Charts of Accounts'!$C$5:$D$11,2,2)</f>
        <v>Income Statements</v>
      </c>
    </row>
    <row r="13" spans="1:6" x14ac:dyDescent="0.35">
      <c r="A13" t="s">
        <v>27</v>
      </c>
      <c r="B13" s="5">
        <v>35000</v>
      </c>
      <c r="C13" s="5"/>
      <c r="D13" s="5">
        <v>35000</v>
      </c>
      <c r="E13" s="13" t="str">
        <f>VLOOKUP(A13,'[1]Charts of Accounts'!E:F,2,0)</f>
        <v>Expenses</v>
      </c>
      <c r="F13" s="13" t="str">
        <f>VLOOKUP(E13,'[1]Charts of Accounts'!$C$5:$D$11,2,2)</f>
        <v>Income Statements</v>
      </c>
    </row>
    <row r="14" spans="1:6" x14ac:dyDescent="0.35">
      <c r="A14" t="s">
        <v>26</v>
      </c>
      <c r="B14" s="5">
        <v>110000</v>
      </c>
      <c r="C14" s="5"/>
      <c r="D14" s="5">
        <v>110000</v>
      </c>
      <c r="E14" s="13" t="str">
        <f>VLOOKUP(A14,'[1]Charts of Accounts'!E:F,2,0)</f>
        <v>Expenses</v>
      </c>
      <c r="F14" s="13" t="str">
        <f>VLOOKUP(E14,'[1]Charts of Accounts'!$C$5:$D$11,2,2)</f>
        <v>Income Statements</v>
      </c>
    </row>
    <row r="15" spans="1:6" x14ac:dyDescent="0.35">
      <c r="A15" t="s">
        <v>21</v>
      </c>
      <c r="B15" s="5"/>
      <c r="C15" s="5">
        <v>1225000</v>
      </c>
      <c r="D15" s="5">
        <v>-1225000</v>
      </c>
      <c r="E15" s="13" t="str">
        <f>VLOOKUP(A15,'[1]Charts of Accounts'!E:F,2,0)</f>
        <v>Revenue</v>
      </c>
      <c r="F15" s="13" t="str">
        <f>VLOOKUP(E15,'[1]Charts of Accounts'!$C$5:$D$11,2,2)</f>
        <v>Income Statements</v>
      </c>
    </row>
    <row r="16" spans="1:6" x14ac:dyDescent="0.35">
      <c r="A16" t="s">
        <v>28</v>
      </c>
      <c r="B16" s="5">
        <v>490000</v>
      </c>
      <c r="C16" s="5"/>
      <c r="D16" s="5">
        <v>490000</v>
      </c>
      <c r="E16" s="13" t="str">
        <f>VLOOKUP(A16,'[1]Charts of Accounts'!E:F,2,0)</f>
        <v>Expenses</v>
      </c>
      <c r="F16" s="13" t="str">
        <f>VLOOKUP(E16,'[1]Charts of Accounts'!$C$5:$D$11,2,2)</f>
        <v>Income Statements</v>
      </c>
    </row>
    <row r="17" spans="1:6" x14ac:dyDescent="0.35">
      <c r="A17" t="s">
        <v>29</v>
      </c>
      <c r="B17" s="5">
        <v>142500</v>
      </c>
      <c r="C17" s="5"/>
      <c r="D17" s="5">
        <v>142500</v>
      </c>
      <c r="E17" s="13" t="s">
        <v>15</v>
      </c>
      <c r="F17" s="13" t="str">
        <f>VLOOKUP(E17,'[1]Charts of Accounts'!$C$5:$D$11,2,2)</f>
        <v>Income Statements</v>
      </c>
    </row>
    <row r="18" spans="1:6" x14ac:dyDescent="0.35">
      <c r="A18" t="s">
        <v>30</v>
      </c>
      <c r="B18" s="5"/>
      <c r="C18" s="5">
        <v>142500</v>
      </c>
      <c r="D18" s="5">
        <v>-142500</v>
      </c>
      <c r="E18" s="13" t="s">
        <v>16</v>
      </c>
      <c r="F18" s="13" t="str">
        <f>VLOOKUP(E18,'[1]Charts of Accounts'!$C$5:$D$11,2,2)</f>
        <v>Balance Sheet</v>
      </c>
    </row>
    <row r="19" spans="1:6" x14ac:dyDescent="0.35">
      <c r="A19" t="s">
        <v>77</v>
      </c>
      <c r="B19" s="5">
        <v>10117500</v>
      </c>
      <c r="C19" s="5">
        <v>10117500</v>
      </c>
      <c r="D19" s="5">
        <v>0</v>
      </c>
    </row>
  </sheetData>
  <autoFilter ref="A3:F19" xr:uid="{00075B40-35E6-4FD6-A988-3F46E1C1CCAC}"/>
  <mergeCells count="1">
    <mergeCell ref="A1:D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28FAAE-A0CF-4604-90E6-D166B3FD696F}">
  <sheetPr>
    <pageSetUpPr fitToPage="1"/>
  </sheetPr>
  <dimension ref="B1:K19"/>
  <sheetViews>
    <sheetView showGridLines="0" view="pageBreakPreview" zoomScale="115" zoomScaleNormal="70" zoomScaleSheetLayoutView="115" workbookViewId="0">
      <selection activeCell="B2" sqref="B2"/>
    </sheetView>
  </sheetViews>
  <sheetFormatPr defaultRowHeight="14.5" x14ac:dyDescent="0.35"/>
  <cols>
    <col min="1" max="1" width="1.81640625" customWidth="1"/>
    <col min="2" max="2" width="11.26953125" customWidth="1"/>
    <col min="3" max="3" width="32.26953125" customWidth="1"/>
    <col min="4" max="4" width="16.08984375" bestFit="1" customWidth="1"/>
    <col min="5" max="5" width="16.08984375" style="14" bestFit="1" customWidth="1"/>
  </cols>
  <sheetData>
    <row r="1" spans="2:5" ht="26" x14ac:dyDescent="0.6">
      <c r="B1" s="1" t="s">
        <v>98</v>
      </c>
    </row>
    <row r="2" spans="2:5" ht="26" x14ac:dyDescent="0.6">
      <c r="B2" s="1" t="s">
        <v>80</v>
      </c>
    </row>
    <row r="3" spans="2:5" ht="17.5" thickBot="1" x14ac:dyDescent="0.45">
      <c r="B3" s="15" t="s">
        <v>1</v>
      </c>
      <c r="C3" s="3"/>
      <c r="D3" s="3"/>
      <c r="E3" s="16"/>
    </row>
    <row r="4" spans="2:5" ht="5" customHeight="1" thickTop="1" x14ac:dyDescent="0.35"/>
    <row r="5" spans="2:5" ht="25.5" customHeight="1" x14ac:dyDescent="0.45">
      <c r="B5" s="17" t="s">
        <v>18</v>
      </c>
      <c r="C5" s="17"/>
      <c r="D5" s="17" t="s">
        <v>81</v>
      </c>
      <c r="E5" s="18" t="s">
        <v>81</v>
      </c>
    </row>
    <row r="6" spans="2:5" x14ac:dyDescent="0.35">
      <c r="C6" t="s">
        <v>21</v>
      </c>
      <c r="E6" s="14">
        <f>ABS(VLOOKUP(C6,'[1]Trail Balance'!$A$4:$D$16,4,0))</f>
        <v>1225000</v>
      </c>
    </row>
    <row r="7" spans="2:5" x14ac:dyDescent="0.35">
      <c r="C7" t="s">
        <v>28</v>
      </c>
      <c r="E7" s="19">
        <f>-(VLOOKUP(C7,'[1]Trail Balance'!$A$4:$D$16,4,0))</f>
        <v>-490000</v>
      </c>
    </row>
    <row r="9" spans="2:5" x14ac:dyDescent="0.35">
      <c r="B9" s="20" t="s">
        <v>82</v>
      </c>
      <c r="C9" s="20"/>
      <c r="D9" s="20"/>
      <c r="E9" s="21">
        <f>SUM(E6:E7)</f>
        <v>735000</v>
      </c>
    </row>
    <row r="10" spans="2:5" ht="5" customHeight="1" x14ac:dyDescent="0.35"/>
    <row r="11" spans="2:5" ht="28.5" customHeight="1" x14ac:dyDescent="0.45">
      <c r="B11" s="17" t="s">
        <v>83</v>
      </c>
      <c r="C11" s="17"/>
      <c r="D11" s="17"/>
      <c r="E11" s="18"/>
    </row>
    <row r="12" spans="2:5" x14ac:dyDescent="0.35">
      <c r="C12" t="s">
        <v>23</v>
      </c>
      <c r="D12" s="19">
        <f>ABS(VLOOKUP(C12,'[1]Trail Balance'!$A$4:$D$16,4,0))</f>
        <v>45000</v>
      </c>
    </row>
    <row r="13" spans="2:5" x14ac:dyDescent="0.35">
      <c r="C13" t="s">
        <v>27</v>
      </c>
      <c r="D13" s="19">
        <f>ABS(VLOOKUP(C13,'[1]Trail Balance'!$A$4:$D$16,4,0))</f>
        <v>35000</v>
      </c>
    </row>
    <row r="14" spans="2:5" x14ac:dyDescent="0.35">
      <c r="C14" t="s">
        <v>26</v>
      </c>
      <c r="D14" s="19">
        <f>ABS(VLOOKUP(C14,'[1]Trail Balance'!$A$4:$D$16,4,0))</f>
        <v>110000</v>
      </c>
    </row>
    <row r="15" spans="2:5" x14ac:dyDescent="0.35">
      <c r="C15" t="s">
        <v>24</v>
      </c>
      <c r="D15" s="22">
        <f>ABS(VLOOKUP(C15,'[1]Trail Balance'!$A$4:$D$16,4,0))</f>
        <v>70000</v>
      </c>
      <c r="E15" s="23"/>
    </row>
    <row r="16" spans="2:5" x14ac:dyDescent="0.35">
      <c r="E16" s="14">
        <f>SUM(D12:D15)</f>
        <v>260000</v>
      </c>
    </row>
    <row r="17" spans="2:11" x14ac:dyDescent="0.35">
      <c r="B17" s="20" t="s">
        <v>84</v>
      </c>
      <c r="C17" s="20"/>
      <c r="D17" s="20"/>
      <c r="E17" s="24">
        <f>E9-E16</f>
        <v>475000</v>
      </c>
    </row>
    <row r="18" spans="2:11" ht="15" thickBot="1" x14ac:dyDescent="0.4">
      <c r="C18" t="s">
        <v>85</v>
      </c>
      <c r="E18" s="14">
        <f>E17*0.3</f>
        <v>142500</v>
      </c>
    </row>
    <row r="19" spans="2:11" ht="19" thickBot="1" x14ac:dyDescent="0.5">
      <c r="B19" s="25" t="s">
        <v>86</v>
      </c>
      <c r="C19" s="20"/>
      <c r="D19" s="20"/>
      <c r="E19" s="26">
        <f>E17-E18</f>
        <v>332500</v>
      </c>
      <c r="K19" s="27"/>
    </row>
  </sheetData>
  <pageMargins left="0.70866141732283472" right="0.70866141732283472" top="0.74803149606299213" bottom="0.74803149606299213" header="0.31496062992125984" footer="0.31496062992125984"/>
  <pageSetup paperSize="9" orientation="portrait" horizontalDpi="0" verticalDpi="0"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057DEC-6E76-4868-BF67-320AA34FC4E7}">
  <sheetPr>
    <pageSetUpPr fitToPage="1"/>
  </sheetPr>
  <dimension ref="B1:E40"/>
  <sheetViews>
    <sheetView showGridLines="0" tabSelected="1" view="pageBreakPreview" topLeftCell="A7" zoomScaleNormal="70" zoomScaleSheetLayoutView="100" workbookViewId="0">
      <selection activeCell="D27" sqref="D27"/>
    </sheetView>
  </sheetViews>
  <sheetFormatPr defaultRowHeight="14.5" x14ac:dyDescent="0.35"/>
  <cols>
    <col min="1" max="1" width="1.81640625" customWidth="1"/>
    <col min="2" max="2" width="13.90625" customWidth="1"/>
    <col min="3" max="3" width="48.26953125" customWidth="1"/>
    <col min="4" max="4" width="16.08984375" bestFit="1" customWidth="1"/>
    <col min="5" max="5" width="20.7265625" style="28" customWidth="1"/>
  </cols>
  <sheetData>
    <row r="1" spans="2:5" ht="26" x14ac:dyDescent="0.6">
      <c r="B1" s="1" t="s">
        <v>98</v>
      </c>
    </row>
    <row r="2" spans="2:5" ht="26" x14ac:dyDescent="0.6">
      <c r="B2" s="1" t="s">
        <v>8</v>
      </c>
    </row>
    <row r="3" spans="2:5" ht="17.5" thickBot="1" x14ac:dyDescent="0.45">
      <c r="B3" s="29" t="s">
        <v>1</v>
      </c>
      <c r="C3" s="30"/>
      <c r="D3" s="30"/>
      <c r="E3" s="31"/>
    </row>
    <row r="4" spans="2:5" ht="15" thickTop="1" x14ac:dyDescent="0.35"/>
    <row r="5" spans="2:5" ht="30" customHeight="1" x14ac:dyDescent="0.45">
      <c r="B5" s="32" t="s">
        <v>6</v>
      </c>
      <c r="C5" s="17"/>
      <c r="D5" s="17"/>
      <c r="E5" s="33" t="s">
        <v>81</v>
      </c>
    </row>
    <row r="6" spans="2:5" x14ac:dyDescent="0.35">
      <c r="B6" s="20" t="s">
        <v>7</v>
      </c>
      <c r="C6" s="20"/>
      <c r="D6" s="20"/>
      <c r="E6" s="34"/>
    </row>
    <row r="7" spans="2:5" x14ac:dyDescent="0.35">
      <c r="C7" t="s">
        <v>25</v>
      </c>
      <c r="E7" s="28">
        <f>VLOOKUP(C7,'[1]Trail Balance'!$A$4:$D$18,4,0)</f>
        <v>250000</v>
      </c>
    </row>
    <row r="9" spans="2:5" x14ac:dyDescent="0.35">
      <c r="B9" s="20" t="s">
        <v>87</v>
      </c>
      <c r="C9" s="20"/>
      <c r="D9" s="20"/>
      <c r="E9" s="34">
        <f>E7</f>
        <v>250000</v>
      </c>
    </row>
    <row r="10" spans="2:5" ht="4" customHeight="1" x14ac:dyDescent="0.35">
      <c r="E10" s="28" t="s">
        <v>88</v>
      </c>
    </row>
    <row r="11" spans="2:5" ht="13.5" customHeight="1" x14ac:dyDescent="0.35">
      <c r="B11" s="20" t="s">
        <v>10</v>
      </c>
      <c r="C11" s="20"/>
      <c r="D11" s="20"/>
      <c r="E11" s="34"/>
    </row>
    <row r="12" spans="2:5" ht="13.5" customHeight="1" x14ac:dyDescent="0.35">
      <c r="C12" t="s">
        <v>14</v>
      </c>
      <c r="D12" s="28">
        <f>VLOOKUP(C12,'[1]Trail Balance'!$A$4:$D$18,4,0)</f>
        <v>490000</v>
      </c>
      <c r="E12"/>
    </row>
    <row r="13" spans="2:5" ht="13.5" customHeight="1" x14ac:dyDescent="0.35">
      <c r="C13" t="s">
        <v>9</v>
      </c>
      <c r="D13" s="28">
        <f>VLOOKUP(C13,'[1]Trail Balance'!$A$4:$D$18,4,0)</f>
        <v>3925000</v>
      </c>
      <c r="E13"/>
    </row>
    <row r="14" spans="2:5" ht="13.5" customHeight="1" x14ac:dyDescent="0.35">
      <c r="C14" t="s">
        <v>17</v>
      </c>
      <c r="D14" s="28">
        <f>VLOOKUP(C14,'[1]Trail Balance'!$A$4:$D$18,4,0)</f>
        <v>760000</v>
      </c>
      <c r="E14"/>
    </row>
    <row r="15" spans="2:5" ht="13.5" customHeight="1" x14ac:dyDescent="0.35">
      <c r="C15" t="s">
        <v>22</v>
      </c>
      <c r="D15" s="35">
        <f>VLOOKUP(C15,'[1]Trail Balance'!$A$4:$D$18,4,0)</f>
        <v>800000</v>
      </c>
    </row>
    <row r="16" spans="2:5" ht="13.5" customHeight="1" x14ac:dyDescent="0.35"/>
    <row r="17" spans="2:5" ht="13.5" customHeight="1" x14ac:dyDescent="0.35">
      <c r="B17" s="20" t="s">
        <v>89</v>
      </c>
      <c r="C17" s="20"/>
      <c r="D17" s="20"/>
      <c r="E17" s="36">
        <f>SUM(D12:D15)</f>
        <v>5975000</v>
      </c>
    </row>
    <row r="18" spans="2:5" ht="4" customHeight="1" x14ac:dyDescent="0.35"/>
    <row r="19" spans="2:5" ht="20.5" customHeight="1" x14ac:dyDescent="0.5">
      <c r="B19" s="37" t="s">
        <v>90</v>
      </c>
      <c r="C19" s="20"/>
      <c r="D19" s="20"/>
      <c r="E19" s="38">
        <f>E17+E9</f>
        <v>6225000</v>
      </c>
    </row>
    <row r="20" spans="2:5" ht="13.5" customHeight="1" x14ac:dyDescent="0.35"/>
    <row r="21" spans="2:5" ht="29.5" customHeight="1" x14ac:dyDescent="0.45">
      <c r="B21" s="32" t="s">
        <v>91</v>
      </c>
      <c r="C21" s="17"/>
      <c r="D21" s="17"/>
      <c r="E21" s="33"/>
    </row>
    <row r="22" spans="2:5" ht="13.5" customHeight="1" x14ac:dyDescent="0.35">
      <c r="B22" s="20" t="s">
        <v>13</v>
      </c>
      <c r="C22" s="20"/>
      <c r="D22" s="39">
        <v>0</v>
      </c>
      <c r="E22" s="34"/>
    </row>
    <row r="23" spans="2:5" ht="13.5" customHeight="1" x14ac:dyDescent="0.35"/>
    <row r="24" spans="2:5" ht="13.5" customHeight="1" x14ac:dyDescent="0.35">
      <c r="B24" s="20" t="s">
        <v>92</v>
      </c>
      <c r="C24" s="20"/>
      <c r="D24" s="39">
        <f>D22</f>
        <v>0</v>
      </c>
      <c r="E24" s="34"/>
    </row>
    <row r="25" spans="2:5" ht="4" customHeight="1" x14ac:dyDescent="0.35"/>
    <row r="26" spans="2:5" x14ac:dyDescent="0.35">
      <c r="B26" s="20" t="s">
        <v>16</v>
      </c>
      <c r="C26" s="20"/>
      <c r="D26" s="20"/>
      <c r="E26" s="34"/>
    </row>
    <row r="27" spans="2:5" x14ac:dyDescent="0.35">
      <c r="C27" t="s">
        <v>19</v>
      </c>
      <c r="D27" s="28">
        <f>ABS(VLOOKUP(C27,'[1]Trail Balance'!$A$4:$D$18,4,0))</f>
        <v>750000</v>
      </c>
    </row>
    <row r="28" spans="2:5" x14ac:dyDescent="0.35">
      <c r="C28" t="s">
        <v>30</v>
      </c>
      <c r="D28" s="35">
        <f>ABS(VLOOKUP(C28,'[1]Trail Balance'!$A$4:$D$18,4,0))</f>
        <v>142500</v>
      </c>
    </row>
    <row r="30" spans="2:5" x14ac:dyDescent="0.35">
      <c r="B30" s="20" t="s">
        <v>93</v>
      </c>
      <c r="C30" s="20"/>
      <c r="D30" s="20"/>
      <c r="E30" s="34">
        <f>SUM(D27:D28)</f>
        <v>892500</v>
      </c>
    </row>
    <row r="32" spans="2:5" x14ac:dyDescent="0.35">
      <c r="B32" s="20" t="s">
        <v>12</v>
      </c>
      <c r="C32" s="20"/>
      <c r="D32" s="20"/>
      <c r="E32" s="34"/>
    </row>
    <row r="33" spans="2:5" x14ac:dyDescent="0.35">
      <c r="C33" t="s">
        <v>12</v>
      </c>
      <c r="E33" s="28">
        <f>ABS(VLOOKUP(C33,'[1]Trail Balance'!$A$4:$D$18,4,0))</f>
        <v>5000000</v>
      </c>
    </row>
    <row r="34" spans="2:5" x14ac:dyDescent="0.35">
      <c r="C34" t="s">
        <v>94</v>
      </c>
      <c r="E34" s="28">
        <f>'Income Statements'!E19</f>
        <v>332500</v>
      </c>
    </row>
    <row r="35" spans="2:5" x14ac:dyDescent="0.35">
      <c r="B35" s="20" t="s">
        <v>95</v>
      </c>
      <c r="C35" s="20"/>
      <c r="D35" s="20"/>
      <c r="E35" s="34">
        <f>SUM(E33:E34)</f>
        <v>5332500</v>
      </c>
    </row>
    <row r="36" spans="2:5" ht="4.5" customHeight="1" x14ac:dyDescent="0.35"/>
    <row r="37" spans="2:5" ht="31" customHeight="1" x14ac:dyDescent="0.45">
      <c r="B37" s="32" t="s">
        <v>96</v>
      </c>
      <c r="C37" s="17"/>
      <c r="D37" s="17"/>
      <c r="E37" s="40">
        <f>E30+E35</f>
        <v>6225000</v>
      </c>
    </row>
    <row r="40" spans="2:5" x14ac:dyDescent="0.35">
      <c r="B40" s="41" t="s">
        <v>97</v>
      </c>
      <c r="C40" s="41"/>
      <c r="D40" s="41"/>
      <c r="E40" s="42" t="b">
        <f>E37=E19</f>
        <v>1</v>
      </c>
    </row>
  </sheetData>
  <pageMargins left="0.70866141732283472" right="0.70866141732283472" top="0.74803149606299213" bottom="0.74803149606299213" header="0.31496062992125984" footer="0.31496062992125984"/>
  <pageSetup paperSize="9" scale="87" orientation="portrait" horizontalDpi="0" verticalDpi="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2</vt:i4>
      </vt:variant>
    </vt:vector>
  </HeadingPairs>
  <TitlesOfParts>
    <vt:vector size="8" baseType="lpstr">
      <vt:lpstr>Charts of Accounts</vt:lpstr>
      <vt:lpstr>Journal Entries</vt:lpstr>
      <vt:lpstr>Ledgers</vt:lpstr>
      <vt:lpstr>Trial Balance</vt:lpstr>
      <vt:lpstr>Income Statements</vt:lpstr>
      <vt:lpstr>Balance Sheet</vt:lpstr>
      <vt:lpstr>'Income Statements'!Print_Area</vt:lpstr>
      <vt:lpstr>'Journal Entries'!Print_Area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Abdullah Afridi</dc:creator>
  <cp:lastModifiedBy>Abdullah Afridi</cp:lastModifiedBy>
  <dcterms:created xsi:type="dcterms:W3CDTF">2024-12-16T12:53:35Z</dcterms:created>
  <dcterms:modified xsi:type="dcterms:W3CDTF">2024-12-16T13:13:21Z</dcterms:modified>
</cp:coreProperties>
</file>