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CPC\Final Working\"/>
    </mc:Choice>
  </mc:AlternateContent>
  <xr:revisionPtr revIDLastSave="0" documentId="13_ncr:1_{34198328-EA2E-4343-944D-0C9B287A96A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Jan-2022 to Dec-2022" sheetId="1" r:id="rId1"/>
    <sheet name="Jan-22 To Dec-22 (RF)" sheetId="3" r:id="rId2"/>
    <sheet name="Jan-2022 to Dec-2022 (Saving)" sheetId="4" r:id="rId3"/>
    <sheet name="Jan-22 To Dec-22 (Alfalah Bank)" sheetId="5" r:id="rId4"/>
    <sheet name="Jan-2022 to Dec-2022 (NBP)" sheetId="6" r:id="rId5"/>
  </sheets>
  <definedNames>
    <definedName name="_xlnm._FilterDatabase" localSheetId="0" hidden="1">'Jan-2022 to Dec-2022'!$A$7:$AA$874</definedName>
    <definedName name="_xlnm._FilterDatabase" localSheetId="4" hidden="1">'Jan-2022 to Dec-2022 (NBP)'!$A$7:$AA$875</definedName>
    <definedName name="_xlnm._FilterDatabase" localSheetId="2" hidden="1">'Jan-2022 to Dec-2022 (Saving)'!$A$7:$AA$822</definedName>
    <definedName name="_xlnm._FilterDatabase" localSheetId="3" hidden="1">'Jan-22 To Dec-22 (Alfalah Bank)'!$A$7:$AA$918</definedName>
    <definedName name="_xlnm._FilterDatabase" localSheetId="1" hidden="1">'Jan-22 To Dec-22 (RF)'!$A$7:$AA$747</definedName>
    <definedName name="_xlnm.Print_Area" localSheetId="0">'Jan-2022 to Dec-2022'!$A$1:$AC$889</definedName>
    <definedName name="_xlnm.Print_Area" localSheetId="4">'Jan-2022 to Dec-2022 (NBP)'!$A$1:$AC$885</definedName>
    <definedName name="_xlnm.Print_Area" localSheetId="2">'Jan-2022 to Dec-2022 (Saving)'!$A$1:$AC$892</definedName>
    <definedName name="_xlnm.Print_Area" localSheetId="3">'Jan-22 To Dec-22 (Alfalah Bank)'!$A$1:$AC$928</definedName>
    <definedName name="_xlnm.Print_Area" localSheetId="1">'Jan-22 To Dec-22 (RF)'!$A$1:$AC$750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92" i="6" l="1"/>
  <c r="W890" i="6"/>
  <c r="X890" i="6" s="1"/>
  <c r="X889" i="6"/>
  <c r="W888" i="6"/>
  <c r="X888" i="6" s="1"/>
  <c r="X887" i="6"/>
  <c r="X886" i="6"/>
  <c r="W886" i="6"/>
  <c r="W892" i="6" s="1"/>
  <c r="V883" i="6"/>
  <c r="V882" i="6"/>
  <c r="V881" i="6"/>
  <c r="V880" i="6"/>
  <c r="V879" i="6"/>
  <c r="V878" i="6"/>
  <c r="V877" i="6"/>
  <c r="V876" i="6"/>
  <c r="V875" i="6"/>
  <c r="V874" i="6"/>
  <c r="V873" i="6"/>
  <c r="V872" i="6"/>
  <c r="V871" i="6"/>
  <c r="V870" i="6"/>
  <c r="V869" i="6"/>
  <c r="V868" i="6"/>
  <c r="V867" i="6"/>
  <c r="V866" i="6"/>
  <c r="V865" i="6"/>
  <c r="V864" i="6"/>
  <c r="V863" i="6"/>
  <c r="V862" i="6"/>
  <c r="V861" i="6"/>
  <c r="V860" i="6"/>
  <c r="V859" i="6"/>
  <c r="V858" i="6"/>
  <c r="V857" i="6"/>
  <c r="V856" i="6"/>
  <c r="V855" i="6"/>
  <c r="V854" i="6"/>
  <c r="V853" i="6"/>
  <c r="V852" i="6"/>
  <c r="V851" i="6"/>
  <c r="V850" i="6"/>
  <c r="V849" i="6"/>
  <c r="V848" i="6"/>
  <c r="V847" i="6"/>
  <c r="V846" i="6"/>
  <c r="V845" i="6"/>
  <c r="V844" i="6"/>
  <c r="V843" i="6"/>
  <c r="V842" i="6"/>
  <c r="V841" i="6"/>
  <c r="V840" i="6"/>
  <c r="V839" i="6"/>
  <c r="V838" i="6"/>
  <c r="V837" i="6"/>
  <c r="V836" i="6"/>
  <c r="V835" i="6"/>
  <c r="V834" i="6"/>
  <c r="V833" i="6"/>
  <c r="V832" i="6"/>
  <c r="V831" i="6"/>
  <c r="V830" i="6"/>
  <c r="V829" i="6"/>
  <c r="V828" i="6"/>
  <c r="V827" i="6"/>
  <c r="V826" i="6"/>
  <c r="V825" i="6"/>
  <c r="V824" i="6"/>
  <c r="V823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8" i="6"/>
  <c r="V807" i="6"/>
  <c r="V806" i="6"/>
  <c r="V805" i="6"/>
  <c r="V804" i="6"/>
  <c r="V803" i="6"/>
  <c r="V802" i="6"/>
  <c r="V801" i="6"/>
  <c r="V800" i="6"/>
  <c r="P799" i="6"/>
  <c r="U798" i="6"/>
  <c r="O798" i="6"/>
  <c r="Q798" i="6" s="1"/>
  <c r="U797" i="6"/>
  <c r="O797" i="6"/>
  <c r="Q797" i="6" s="1"/>
  <c r="O796" i="6"/>
  <c r="Q796" i="6" s="1"/>
  <c r="S796" i="6" s="1"/>
  <c r="U795" i="6"/>
  <c r="O795" i="6"/>
  <c r="Q795" i="6" s="1"/>
  <c r="M795" i="6"/>
  <c r="U794" i="6"/>
  <c r="Q794" i="6"/>
  <c r="U793" i="6"/>
  <c r="O793" i="6"/>
  <c r="Q793" i="6" s="1"/>
  <c r="O792" i="6"/>
  <c r="U792" i="6" s="1"/>
  <c r="O791" i="6"/>
  <c r="U791" i="6" s="1"/>
  <c r="V790" i="6"/>
  <c r="Q790" i="6"/>
  <c r="U789" i="6"/>
  <c r="O789" i="6"/>
  <c r="Q789" i="6" s="1"/>
  <c r="U788" i="6"/>
  <c r="O788" i="6"/>
  <c r="Q788" i="6" s="1"/>
  <c r="M788" i="6"/>
  <c r="Q787" i="6"/>
  <c r="V787" i="6" s="1"/>
  <c r="U786" i="6"/>
  <c r="O786" i="6"/>
  <c r="Q786" i="6" s="1"/>
  <c r="O785" i="6"/>
  <c r="U784" i="6"/>
  <c r="S784" i="6"/>
  <c r="O784" i="6"/>
  <c r="Q784" i="6" s="1"/>
  <c r="Q783" i="6"/>
  <c r="O783" i="6"/>
  <c r="U782" i="6"/>
  <c r="O782" i="6"/>
  <c r="Q782" i="6" s="1"/>
  <c r="O781" i="6"/>
  <c r="Q781" i="6" s="1"/>
  <c r="O780" i="6"/>
  <c r="U779" i="6"/>
  <c r="O779" i="6"/>
  <c r="Q779" i="6" s="1"/>
  <c r="O778" i="6"/>
  <c r="Q778" i="6" s="1"/>
  <c r="V778" i="6" s="1"/>
  <c r="U777" i="6"/>
  <c r="O777" i="6"/>
  <c r="Q777" i="6" s="1"/>
  <c r="O776" i="6"/>
  <c r="U776" i="6" s="1"/>
  <c r="O775" i="6"/>
  <c r="U775" i="6" s="1"/>
  <c r="V774" i="6"/>
  <c r="Q774" i="6"/>
  <c r="S774" i="6" s="1"/>
  <c r="M774" i="6"/>
  <c r="O774" i="6" s="1"/>
  <c r="U774" i="6" s="1"/>
  <c r="U773" i="6"/>
  <c r="Q773" i="6"/>
  <c r="V773" i="6" s="1"/>
  <c r="O772" i="6"/>
  <c r="Q772" i="6" s="1"/>
  <c r="V772" i="6" s="1"/>
  <c r="M772" i="6"/>
  <c r="O771" i="6"/>
  <c r="Q771" i="6" s="1"/>
  <c r="V771" i="6" s="1"/>
  <c r="V770" i="6"/>
  <c r="V769" i="6"/>
  <c r="V768" i="6"/>
  <c r="V767" i="6"/>
  <c r="V766" i="6"/>
  <c r="V765" i="6"/>
  <c r="V764" i="6"/>
  <c r="V763" i="6"/>
  <c r="V762" i="6"/>
  <c r="V761" i="6"/>
  <c r="V760" i="6"/>
  <c r="V759" i="6"/>
  <c r="V758" i="6"/>
  <c r="V757" i="6"/>
  <c r="V756" i="6"/>
  <c r="V755" i="6"/>
  <c r="V754" i="6"/>
  <c r="V753" i="6"/>
  <c r="V752" i="6"/>
  <c r="V751" i="6"/>
  <c r="V750" i="6"/>
  <c r="V749" i="6"/>
  <c r="V748" i="6"/>
  <c r="V747" i="6"/>
  <c r="V746" i="6"/>
  <c r="V745" i="6"/>
  <c r="V744" i="6"/>
  <c r="V743" i="6"/>
  <c r="V742" i="6"/>
  <c r="V741" i="6"/>
  <c r="V740" i="6"/>
  <c r="V739" i="6"/>
  <c r="V738" i="6"/>
  <c r="V737" i="6"/>
  <c r="V736" i="6"/>
  <c r="V735" i="6"/>
  <c r="V734" i="6"/>
  <c r="V733" i="6"/>
  <c r="V732" i="6"/>
  <c r="V731" i="6"/>
  <c r="V730" i="6"/>
  <c r="V729" i="6"/>
  <c r="V728" i="6"/>
  <c r="V727" i="6"/>
  <c r="V726" i="6"/>
  <c r="V725" i="6"/>
  <c r="V724" i="6"/>
  <c r="V723" i="6"/>
  <c r="V722" i="6"/>
  <c r="V721" i="6"/>
  <c r="V720" i="6"/>
  <c r="V719" i="6"/>
  <c r="V718" i="6"/>
  <c r="V717" i="6"/>
  <c r="V716" i="6"/>
  <c r="V715" i="6"/>
  <c r="V714" i="6"/>
  <c r="V713" i="6"/>
  <c r="V712" i="6"/>
  <c r="V711" i="6"/>
  <c r="V710" i="6"/>
  <c r="V709" i="6"/>
  <c r="V708" i="6"/>
  <c r="V707" i="6"/>
  <c r="V706" i="6"/>
  <c r="V705" i="6"/>
  <c r="V704" i="6"/>
  <c r="V703" i="6"/>
  <c r="U703" i="6"/>
  <c r="Q703" i="6"/>
  <c r="U702" i="6"/>
  <c r="Q702" i="6"/>
  <c r="V702" i="6" s="1"/>
  <c r="U701" i="6"/>
  <c r="Q701" i="6"/>
  <c r="V701" i="6" s="1"/>
  <c r="U700" i="6"/>
  <c r="Q700" i="6"/>
  <c r="V700" i="6" s="1"/>
  <c r="U699" i="6"/>
  <c r="Q699" i="6"/>
  <c r="V698" i="6"/>
  <c r="U698" i="6"/>
  <c r="Q698" i="6"/>
  <c r="U697" i="6"/>
  <c r="S697" i="6"/>
  <c r="V697" i="6" s="1"/>
  <c r="Q697" i="6"/>
  <c r="U696" i="6"/>
  <c r="O696" i="6"/>
  <c r="Q696" i="6" s="1"/>
  <c r="U695" i="6"/>
  <c r="V695" i="6" s="1"/>
  <c r="Q695" i="6"/>
  <c r="V694" i="6"/>
  <c r="V693" i="6"/>
  <c r="V692" i="6"/>
  <c r="V691" i="6"/>
  <c r="V690" i="6"/>
  <c r="V689" i="6"/>
  <c r="V688" i="6"/>
  <c r="V687" i="6"/>
  <c r="V686" i="6"/>
  <c r="V685" i="6"/>
  <c r="V684" i="6"/>
  <c r="V683" i="6"/>
  <c r="V682" i="6"/>
  <c r="V681" i="6"/>
  <c r="V680" i="6"/>
  <c r="V679" i="6"/>
  <c r="V678" i="6"/>
  <c r="V677" i="6"/>
  <c r="V676" i="6"/>
  <c r="V675" i="6"/>
  <c r="V674" i="6"/>
  <c r="V673" i="6"/>
  <c r="V672" i="6"/>
  <c r="V671" i="6"/>
  <c r="V670" i="6"/>
  <c r="V669" i="6"/>
  <c r="V668" i="6"/>
  <c r="U667" i="6"/>
  <c r="Q667" i="6"/>
  <c r="O667" i="6"/>
  <c r="O666" i="6"/>
  <c r="Q666" i="6" s="1"/>
  <c r="O665" i="6"/>
  <c r="U665" i="6" s="1"/>
  <c r="U664" i="6"/>
  <c r="Q664" i="6"/>
  <c r="S664" i="6" s="1"/>
  <c r="V664" i="6" s="1"/>
  <c r="U663" i="6"/>
  <c r="Q663" i="6"/>
  <c r="V662" i="6"/>
  <c r="Q662" i="6"/>
  <c r="S662" i="6" s="1"/>
  <c r="O661" i="6"/>
  <c r="U661" i="6" s="1"/>
  <c r="O660" i="6"/>
  <c r="U660" i="6" s="1"/>
  <c r="U659" i="6"/>
  <c r="Q659" i="6"/>
  <c r="O659" i="6"/>
  <c r="Q658" i="6"/>
  <c r="V657" i="6"/>
  <c r="O657" i="6"/>
  <c r="U656" i="6"/>
  <c r="O656" i="6"/>
  <c r="Q656" i="6" s="1"/>
  <c r="O655" i="6"/>
  <c r="O654" i="6"/>
  <c r="Q654" i="6" s="1"/>
  <c r="V653" i="6"/>
  <c r="U653" i="6"/>
  <c r="Q653" i="6"/>
  <c r="S653" i="6" s="1"/>
  <c r="O653" i="6"/>
  <c r="V652" i="6"/>
  <c r="V651" i="6"/>
  <c r="V650" i="6"/>
  <c r="V649" i="6"/>
  <c r="V648" i="6"/>
  <c r="V647" i="6"/>
  <c r="V646" i="6"/>
  <c r="V645" i="6"/>
  <c r="V644" i="6"/>
  <c r="V643" i="6"/>
  <c r="V642" i="6"/>
  <c r="V641" i="6"/>
  <c r="V640" i="6"/>
  <c r="V639" i="6"/>
  <c r="V638" i="6"/>
  <c r="V637" i="6"/>
  <c r="V636" i="6"/>
  <c r="V635" i="6"/>
  <c r="V634" i="6"/>
  <c r="V633" i="6"/>
  <c r="V632" i="6"/>
  <c r="V631" i="6"/>
  <c r="V630" i="6"/>
  <c r="V629" i="6"/>
  <c r="V628" i="6"/>
  <c r="V627" i="6"/>
  <c r="V626" i="6"/>
  <c r="V625" i="6"/>
  <c r="V624" i="6"/>
  <c r="V623" i="6"/>
  <c r="V622" i="6"/>
  <c r="V621" i="6"/>
  <c r="V620" i="6"/>
  <c r="U619" i="6"/>
  <c r="Q619" i="6"/>
  <c r="V619" i="6" s="1"/>
  <c r="U618" i="6"/>
  <c r="Q618" i="6"/>
  <c r="V618" i="6" s="1"/>
  <c r="Q617" i="6"/>
  <c r="Q616" i="6"/>
  <c r="V616" i="6" s="1"/>
  <c r="U615" i="6"/>
  <c r="Q615" i="6"/>
  <c r="V615" i="6" s="1"/>
  <c r="Q614" i="6"/>
  <c r="V614" i="6" s="1"/>
  <c r="U613" i="6"/>
  <c r="Q613" i="6"/>
  <c r="V613" i="6" s="1"/>
  <c r="U612" i="6"/>
  <c r="Q612" i="6"/>
  <c r="V612" i="6" s="1"/>
  <c r="U611" i="6"/>
  <c r="Q611" i="6"/>
  <c r="V611" i="6" s="1"/>
  <c r="U610" i="6"/>
  <c r="V610" i="6" s="1"/>
  <c r="Q610" i="6"/>
  <c r="U609" i="6"/>
  <c r="O609" i="6"/>
  <c r="Q609" i="6" s="1"/>
  <c r="Q608" i="6"/>
  <c r="V608" i="6" s="1"/>
  <c r="O608" i="6"/>
  <c r="Q607" i="6"/>
  <c r="V607" i="6" s="1"/>
  <c r="O607" i="6"/>
  <c r="Q606" i="6"/>
  <c r="V606" i="6" s="1"/>
  <c r="Q605" i="6"/>
  <c r="V605" i="6" s="1"/>
  <c r="Q604" i="6"/>
  <c r="V604" i="6" s="1"/>
  <c r="V603" i="6"/>
  <c r="U603" i="6"/>
  <c r="Q603" i="6"/>
  <c r="U602" i="6"/>
  <c r="Q602" i="6"/>
  <c r="V602" i="6" s="1"/>
  <c r="O602" i="6"/>
  <c r="U601" i="6"/>
  <c r="V601" i="6" s="1"/>
  <c r="Q601" i="6"/>
  <c r="O601" i="6"/>
  <c r="U600" i="6"/>
  <c r="Q600" i="6"/>
  <c r="V600" i="6" s="1"/>
  <c r="Q599" i="6"/>
  <c r="V599" i="6" s="1"/>
  <c r="V598" i="6"/>
  <c r="Q598" i="6"/>
  <c r="U597" i="6"/>
  <c r="Q597" i="6"/>
  <c r="O597" i="6"/>
  <c r="U596" i="6"/>
  <c r="O596" i="6"/>
  <c r="Q596" i="6" s="1"/>
  <c r="U595" i="6"/>
  <c r="V595" i="6" s="1"/>
  <c r="Q595" i="6"/>
  <c r="Q594" i="6"/>
  <c r="V594" i="6" s="1"/>
  <c r="O594" i="6"/>
  <c r="U593" i="6"/>
  <c r="Q593" i="6"/>
  <c r="V593" i="6" s="1"/>
  <c r="AA593" i="6" s="1"/>
  <c r="Q592" i="6"/>
  <c r="V592" i="6" s="1"/>
  <c r="Q591" i="6"/>
  <c r="S591" i="6" s="1"/>
  <c r="V591" i="6" s="1"/>
  <c r="U590" i="6"/>
  <c r="Q590" i="6"/>
  <c r="V590" i="6" s="1"/>
  <c r="U589" i="6"/>
  <c r="S589" i="6"/>
  <c r="O589" i="6"/>
  <c r="Q589" i="6" s="1"/>
  <c r="O588" i="6"/>
  <c r="U588" i="6" s="1"/>
  <c r="O587" i="6"/>
  <c r="U587" i="6" s="1"/>
  <c r="U586" i="6"/>
  <c r="Q586" i="6"/>
  <c r="O585" i="6"/>
  <c r="M584" i="6"/>
  <c r="U583" i="6"/>
  <c r="V583" i="6" s="1"/>
  <c r="Q583" i="6"/>
  <c r="O582" i="6"/>
  <c r="Q582" i="6" s="1"/>
  <c r="S582" i="6" s="1"/>
  <c r="S581" i="6"/>
  <c r="O581" i="6"/>
  <c r="Q581" i="6" s="1"/>
  <c r="O580" i="6"/>
  <c r="U580" i="6" s="1"/>
  <c r="V579" i="6"/>
  <c r="U579" i="6"/>
  <c r="Q579" i="6"/>
  <c r="S579" i="6" s="1"/>
  <c r="O579" i="6"/>
  <c r="U578" i="6"/>
  <c r="Q578" i="6"/>
  <c r="O578" i="6"/>
  <c r="U577" i="6"/>
  <c r="O577" i="6"/>
  <c r="Q577" i="6" s="1"/>
  <c r="U576" i="6"/>
  <c r="O576" i="6"/>
  <c r="Q576" i="6" s="1"/>
  <c r="V576" i="6" s="1"/>
  <c r="O575" i="6"/>
  <c r="U575" i="6" s="1"/>
  <c r="V574" i="6"/>
  <c r="U574" i="6"/>
  <c r="Q574" i="6"/>
  <c r="S574" i="6" s="1"/>
  <c r="O574" i="6"/>
  <c r="U573" i="6"/>
  <c r="Q573" i="6"/>
  <c r="O573" i="6"/>
  <c r="U572" i="6"/>
  <c r="O572" i="6"/>
  <c r="Q572" i="6" s="1"/>
  <c r="U535" i="6"/>
  <c r="Q535" i="6"/>
  <c r="O535" i="6"/>
  <c r="U534" i="6"/>
  <c r="Q534" i="6"/>
  <c r="O534" i="6"/>
  <c r="O533" i="6"/>
  <c r="U533" i="6" s="1"/>
  <c r="O532" i="6"/>
  <c r="U532" i="6" s="1"/>
  <c r="V531" i="6"/>
  <c r="U531" i="6"/>
  <c r="Q531" i="6"/>
  <c r="S531" i="6" s="1"/>
  <c r="O531" i="6"/>
  <c r="U530" i="6"/>
  <c r="Q530" i="6"/>
  <c r="O530" i="6"/>
  <c r="U529" i="6"/>
  <c r="V529" i="6" s="1"/>
  <c r="Q529" i="6"/>
  <c r="U528" i="6"/>
  <c r="Q528" i="6"/>
  <c r="O528" i="6"/>
  <c r="U527" i="6"/>
  <c r="O527" i="6"/>
  <c r="Q527" i="6" s="1"/>
  <c r="V526" i="6"/>
  <c r="U526" i="6"/>
  <c r="Q526" i="6"/>
  <c r="S526" i="6" s="1"/>
  <c r="O526" i="6"/>
  <c r="U525" i="6"/>
  <c r="Q525" i="6"/>
  <c r="O525" i="6"/>
  <c r="U524" i="6"/>
  <c r="O524" i="6"/>
  <c r="Q524" i="6" s="1"/>
  <c r="U523" i="6"/>
  <c r="O523" i="6"/>
  <c r="Q523" i="6" s="1"/>
  <c r="V523" i="6" s="1"/>
  <c r="U522" i="6"/>
  <c r="Q522" i="6"/>
  <c r="O522" i="6"/>
  <c r="U521" i="6"/>
  <c r="Q521" i="6"/>
  <c r="V521" i="6" s="1"/>
  <c r="O521" i="6"/>
  <c r="V520" i="6"/>
  <c r="V519" i="6"/>
  <c r="V518" i="6"/>
  <c r="V517" i="6"/>
  <c r="V516" i="6"/>
  <c r="V515" i="6"/>
  <c r="V514" i="6"/>
  <c r="U513" i="6"/>
  <c r="S513" i="6"/>
  <c r="V513" i="6" s="1"/>
  <c r="Q513" i="6"/>
  <c r="O513" i="6"/>
  <c r="O512" i="6"/>
  <c r="U512" i="6" s="1"/>
  <c r="O511" i="6"/>
  <c r="U511" i="6" s="1"/>
  <c r="V510" i="6"/>
  <c r="U510" i="6"/>
  <c r="Q510" i="6"/>
  <c r="S510" i="6" s="1"/>
  <c r="O510" i="6"/>
  <c r="U509" i="6"/>
  <c r="Q509" i="6"/>
  <c r="O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Q485" i="6"/>
  <c r="V485" i="6" s="1"/>
  <c r="V484" i="6"/>
  <c r="U484" i="6"/>
  <c r="Q484" i="6"/>
  <c r="O483" i="6"/>
  <c r="U483" i="6" s="1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U467" i="6"/>
  <c r="O467" i="6"/>
  <c r="Q467" i="6" s="1"/>
  <c r="U466" i="6"/>
  <c r="V466" i="6" s="1"/>
  <c r="Q466" i="6"/>
  <c r="U465" i="6"/>
  <c r="O465" i="6"/>
  <c r="Q465" i="6" s="1"/>
  <c r="U464" i="6"/>
  <c r="O464" i="6"/>
  <c r="Q464" i="6" s="1"/>
  <c r="V464" i="6" s="1"/>
  <c r="O463" i="6"/>
  <c r="U463" i="6" s="1"/>
  <c r="V462" i="6"/>
  <c r="U462" i="6"/>
  <c r="Q462" i="6"/>
  <c r="S462" i="6" s="1"/>
  <c r="O462" i="6"/>
  <c r="U461" i="6"/>
  <c r="Q461" i="6"/>
  <c r="O461" i="6"/>
  <c r="U460" i="6"/>
  <c r="O460" i="6"/>
  <c r="Q460" i="6" s="1"/>
  <c r="O459" i="6"/>
  <c r="O458" i="6"/>
  <c r="U457" i="6"/>
  <c r="S457" i="6"/>
  <c r="V457" i="6" s="1"/>
  <c r="Q457" i="6"/>
  <c r="V456" i="6"/>
  <c r="V455" i="6"/>
  <c r="V454" i="6"/>
  <c r="V453" i="6"/>
  <c r="V452" i="6"/>
  <c r="V451" i="6"/>
  <c r="V450" i="6"/>
  <c r="V449" i="6"/>
  <c r="V448" i="6"/>
  <c r="V447" i="6"/>
  <c r="V446" i="6"/>
  <c r="V445" i="6"/>
  <c r="V444" i="6"/>
  <c r="V443" i="6"/>
  <c r="V442" i="6"/>
  <c r="V441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O412" i="6"/>
  <c r="Q412" i="6" s="1"/>
  <c r="V412" i="6" s="1"/>
  <c r="O411" i="6"/>
  <c r="U411" i="6" s="1"/>
  <c r="U410" i="6"/>
  <c r="Q410" i="6"/>
  <c r="O410" i="6"/>
  <c r="U409" i="6"/>
  <c r="Q409" i="6"/>
  <c r="O409" i="6"/>
  <c r="V408" i="6"/>
  <c r="U408" i="6"/>
  <c r="O408" i="6"/>
  <c r="Q408" i="6" s="1"/>
  <c r="S408" i="6" s="1"/>
  <c r="O407" i="6"/>
  <c r="Q407" i="6" s="1"/>
  <c r="O406" i="6"/>
  <c r="Q406" i="6" s="1"/>
  <c r="Q405" i="6"/>
  <c r="S405" i="6" s="1"/>
  <c r="O405" i="6"/>
  <c r="Q404" i="6"/>
  <c r="V404" i="6" s="1"/>
  <c r="O403" i="6"/>
  <c r="Q403" i="6" s="1"/>
  <c r="V403" i="6" s="1"/>
  <c r="V402" i="6"/>
  <c r="Q402" i="6"/>
  <c r="O402" i="6"/>
  <c r="U401" i="6"/>
  <c r="Q401" i="6"/>
  <c r="O401" i="6"/>
  <c r="U400" i="6"/>
  <c r="O400" i="6"/>
  <c r="Q400" i="6" s="1"/>
  <c r="U399" i="6"/>
  <c r="Q399" i="6"/>
  <c r="O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Q371" i="6"/>
  <c r="O371" i="6"/>
  <c r="U371" i="6" s="1"/>
  <c r="V370" i="6"/>
  <c r="V369" i="6"/>
  <c r="V368" i="6"/>
  <c r="V367" i="6"/>
  <c r="O366" i="6"/>
  <c r="Q366" i="6" s="1"/>
  <c r="V366" i="6" s="1"/>
  <c r="AA365" i="6" s="1"/>
  <c r="O365" i="6"/>
  <c r="Q365" i="6" s="1"/>
  <c r="V365" i="6" s="1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O327" i="6"/>
  <c r="U327" i="6" s="1"/>
  <c r="U326" i="6"/>
  <c r="S326" i="6"/>
  <c r="Q326" i="6"/>
  <c r="O326" i="6"/>
  <c r="U325" i="6"/>
  <c r="Q325" i="6"/>
  <c r="O325" i="6"/>
  <c r="V324" i="6"/>
  <c r="Q324" i="6"/>
  <c r="O324" i="6"/>
  <c r="O323" i="6"/>
  <c r="Q323" i="6" s="1"/>
  <c r="U322" i="6"/>
  <c r="S322" i="6"/>
  <c r="Q322" i="6"/>
  <c r="O322" i="6"/>
  <c r="O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U257" i="6"/>
  <c r="O257" i="6"/>
  <c r="Q257" i="6" s="1"/>
  <c r="S257" i="6" s="1"/>
  <c r="U256" i="6"/>
  <c r="Q256" i="6"/>
  <c r="O256" i="6"/>
  <c r="U255" i="6"/>
  <c r="Q255" i="6"/>
  <c r="O255" i="6"/>
  <c r="O254" i="6"/>
  <c r="U254" i="6" s="1"/>
  <c r="U253" i="6"/>
  <c r="S253" i="6"/>
  <c r="V253" i="6" s="1"/>
  <c r="Q253" i="6"/>
  <c r="O253" i="6"/>
  <c r="O252" i="6"/>
  <c r="O251" i="6"/>
  <c r="U251" i="6" s="1"/>
  <c r="U250" i="6"/>
  <c r="S250" i="6"/>
  <c r="Q250" i="6"/>
  <c r="O250" i="6"/>
  <c r="O249" i="6"/>
  <c r="O248" i="6"/>
  <c r="U248" i="6" s="1"/>
  <c r="U247" i="6"/>
  <c r="Q247" i="6"/>
  <c r="S247" i="6" s="1"/>
  <c r="V247" i="6" s="1"/>
  <c r="O247" i="6"/>
  <c r="V246" i="6"/>
  <c r="V245" i="6"/>
  <c r="U244" i="6"/>
  <c r="Q244" i="6"/>
  <c r="O244" i="6"/>
  <c r="O243" i="6"/>
  <c r="U242" i="6"/>
  <c r="S242" i="6"/>
  <c r="Q242" i="6"/>
  <c r="O242" i="6"/>
  <c r="Q241" i="6"/>
  <c r="O241" i="6"/>
  <c r="V240" i="6"/>
  <c r="U240" i="6"/>
  <c r="O240" i="6"/>
  <c r="Q240" i="6" s="1"/>
  <c r="S240" i="6" s="1"/>
  <c r="Q239" i="6"/>
  <c r="V239" i="6" s="1"/>
  <c r="O238" i="6"/>
  <c r="Q238" i="6" s="1"/>
  <c r="V238" i="6" s="1"/>
  <c r="O237" i="6"/>
  <c r="U236" i="6"/>
  <c r="S236" i="6"/>
  <c r="O236" i="6"/>
  <c r="Q236" i="6" s="1"/>
  <c r="Q235" i="6"/>
  <c r="O235" i="6"/>
  <c r="O234" i="6"/>
  <c r="Q234" i="6" s="1"/>
  <c r="O233" i="6"/>
  <c r="O232" i="6"/>
  <c r="Q232" i="6" s="1"/>
  <c r="S232" i="6" s="1"/>
  <c r="S231" i="6"/>
  <c r="V231" i="6" s="1"/>
  <c r="Q231" i="6"/>
  <c r="Q230" i="6"/>
  <c r="V230" i="6" s="1"/>
  <c r="O230" i="6"/>
  <c r="U229" i="6"/>
  <c r="Q229" i="6"/>
  <c r="O229" i="6"/>
  <c r="U228" i="6"/>
  <c r="O228" i="6"/>
  <c r="Q228" i="6" s="1"/>
  <c r="S228" i="6" s="1"/>
  <c r="U227" i="6"/>
  <c r="Q227" i="6"/>
  <c r="O227" i="6"/>
  <c r="O226" i="6"/>
  <c r="Q226" i="6" s="1"/>
  <c r="U225" i="6"/>
  <c r="Q225" i="6"/>
  <c r="S225" i="6" s="1"/>
  <c r="O225" i="6"/>
  <c r="O224" i="6"/>
  <c r="U223" i="6"/>
  <c r="O223" i="6"/>
  <c r="Q223" i="6" s="1"/>
  <c r="V222" i="6"/>
  <c r="V221" i="6"/>
  <c r="V220" i="6"/>
  <c r="V219" i="6"/>
  <c r="U218" i="6"/>
  <c r="Q218" i="6"/>
  <c r="S218" i="6" s="1"/>
  <c r="O218" i="6"/>
  <c r="Q217" i="6"/>
  <c r="O217" i="6"/>
  <c r="U217" i="6" s="1"/>
  <c r="S216" i="6"/>
  <c r="O216" i="6"/>
  <c r="Q216" i="6" s="1"/>
  <c r="O215" i="6"/>
  <c r="Q215" i="6" s="1"/>
  <c r="S214" i="6"/>
  <c r="Q214" i="6"/>
  <c r="V214" i="6" s="1"/>
  <c r="U213" i="6"/>
  <c r="Q213" i="6"/>
  <c r="O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Q192" i="6"/>
  <c r="V191" i="6"/>
  <c r="Q191" i="6"/>
  <c r="Q190" i="6"/>
  <c r="V190" i="6" s="1"/>
  <c r="Q189" i="6"/>
  <c r="V189" i="6" s="1"/>
  <c r="Q188" i="6"/>
  <c r="O188" i="6"/>
  <c r="U188" i="6" s="1"/>
  <c r="V187" i="6"/>
  <c r="U187" i="6"/>
  <c r="Q187" i="6"/>
  <c r="S187" i="6" s="1"/>
  <c r="O187" i="6"/>
  <c r="O186" i="6"/>
  <c r="U186" i="6" s="1"/>
  <c r="O185" i="6"/>
  <c r="U185" i="6" s="1"/>
  <c r="O184" i="6"/>
  <c r="Q184" i="6" s="1"/>
  <c r="U183" i="6"/>
  <c r="Q183" i="6"/>
  <c r="O183" i="6"/>
  <c r="O182" i="6"/>
  <c r="Q182" i="6" s="1"/>
  <c r="U181" i="6"/>
  <c r="O181" i="6"/>
  <c r="Q181" i="6" s="1"/>
  <c r="O180" i="6"/>
  <c r="U180" i="6" s="1"/>
  <c r="Q179" i="6"/>
  <c r="O179" i="6"/>
  <c r="U178" i="6"/>
  <c r="V178" i="6" s="1"/>
  <c r="S178" i="6"/>
  <c r="Q178" i="6"/>
  <c r="O178" i="6"/>
  <c r="Q177" i="6"/>
  <c r="O176" i="6"/>
  <c r="Q176" i="6" s="1"/>
  <c r="V175" i="6"/>
  <c r="S175" i="6"/>
  <c r="Q175" i="6"/>
  <c r="Q174" i="6"/>
  <c r="S174" i="6" s="1"/>
  <c r="O174" i="6"/>
  <c r="U173" i="6"/>
  <c r="S173" i="6"/>
  <c r="Q173" i="6"/>
  <c r="O173" i="6"/>
  <c r="O172" i="6"/>
  <c r="U172" i="6" s="1"/>
  <c r="U171" i="6"/>
  <c r="Q171" i="6"/>
  <c r="O171" i="6"/>
  <c r="U170" i="6"/>
  <c r="Q170" i="6"/>
  <c r="O170" i="6"/>
  <c r="U169" i="6"/>
  <c r="Q169" i="6"/>
  <c r="O169" i="6"/>
  <c r="U168" i="6"/>
  <c r="O168" i="6"/>
  <c r="Q168" i="6" s="1"/>
  <c r="S168" i="6" s="1"/>
  <c r="O167" i="6"/>
  <c r="V166" i="6"/>
  <c r="O166" i="6"/>
  <c r="Q166" i="6" s="1"/>
  <c r="Q165" i="6"/>
  <c r="O165" i="6"/>
  <c r="U164" i="6"/>
  <c r="Q164" i="6"/>
  <c r="O164" i="6"/>
  <c r="S163" i="6"/>
  <c r="O163" i="6"/>
  <c r="Q163" i="6" s="1"/>
  <c r="U162" i="6"/>
  <c r="O162" i="6"/>
  <c r="Q162" i="6" s="1"/>
  <c r="S161" i="6"/>
  <c r="V161" i="6" s="1"/>
  <c r="Q161" i="6"/>
  <c r="O161" i="6"/>
  <c r="U161" i="6" s="1"/>
  <c r="V160" i="6"/>
  <c r="Q160" i="6"/>
  <c r="S160" i="6" s="1"/>
  <c r="O160" i="6"/>
  <c r="U160" i="6" s="1"/>
  <c r="U159" i="6"/>
  <c r="S159" i="6"/>
  <c r="Q159" i="6"/>
  <c r="O159" i="6"/>
  <c r="O158" i="6"/>
  <c r="U158" i="6" s="1"/>
  <c r="V157" i="6"/>
  <c r="S157" i="6"/>
  <c r="Q157" i="6"/>
  <c r="O157" i="6"/>
  <c r="U157" i="6" s="1"/>
  <c r="U156" i="6"/>
  <c r="Q156" i="6"/>
  <c r="O156" i="6"/>
  <c r="Q155" i="6"/>
  <c r="S155" i="6" s="1"/>
  <c r="O155" i="6"/>
  <c r="U155" i="6" s="1"/>
  <c r="V155" i="6" s="1"/>
  <c r="Q154" i="6"/>
  <c r="O153" i="6"/>
  <c r="Q153" i="6" s="1"/>
  <c r="V153" i="6" s="1"/>
  <c r="O152" i="6"/>
  <c r="U152" i="6" s="1"/>
  <c r="O151" i="6"/>
  <c r="U151" i="6" s="1"/>
  <c r="Q150" i="6"/>
  <c r="S150" i="6" s="1"/>
  <c r="O150" i="6"/>
  <c r="S149" i="6"/>
  <c r="Q149" i="6"/>
  <c r="V149" i="6" s="1"/>
  <c r="O149" i="6"/>
  <c r="U149" i="6" s="1"/>
  <c r="S148" i="6"/>
  <c r="Q148" i="6"/>
  <c r="O148" i="6"/>
  <c r="U147" i="6"/>
  <c r="S147" i="6"/>
  <c r="Q147" i="6"/>
  <c r="U146" i="6"/>
  <c r="Q146" i="6"/>
  <c r="O146" i="6"/>
  <c r="U145" i="6"/>
  <c r="O145" i="6"/>
  <c r="Q145" i="6" s="1"/>
  <c r="U144" i="6"/>
  <c r="Q144" i="6"/>
  <c r="O144" i="6"/>
  <c r="O143" i="6"/>
  <c r="U143" i="6" s="1"/>
  <c r="Q142" i="6"/>
  <c r="O142" i="6"/>
  <c r="V141" i="6"/>
  <c r="U141" i="6"/>
  <c r="S141" i="6"/>
  <c r="Q141" i="6"/>
  <c r="O141" i="6"/>
  <c r="U140" i="6"/>
  <c r="S140" i="6"/>
  <c r="V140" i="6" s="1"/>
  <c r="Q140" i="6"/>
  <c r="O140" i="6"/>
  <c r="O139" i="6"/>
  <c r="V138" i="6"/>
  <c r="Q138" i="6"/>
  <c r="O137" i="6"/>
  <c r="Q137" i="6" s="1"/>
  <c r="V136" i="6"/>
  <c r="V135" i="6"/>
  <c r="V134" i="6"/>
  <c r="V133" i="6"/>
  <c r="V132" i="6"/>
  <c r="V131" i="6"/>
  <c r="V130" i="6"/>
  <c r="V129" i="6"/>
  <c r="V128" i="6"/>
  <c r="V127" i="6"/>
  <c r="U127" i="6"/>
  <c r="O127" i="6"/>
  <c r="Q127" i="6" s="1"/>
  <c r="S127" i="6" s="1"/>
  <c r="O126" i="6"/>
  <c r="U126" i="6" s="1"/>
  <c r="V125" i="6"/>
  <c r="O124" i="6"/>
  <c r="U124" i="6" s="1"/>
  <c r="V123" i="6"/>
  <c r="V122" i="6"/>
  <c r="V121" i="6"/>
  <c r="O120" i="6"/>
  <c r="Q120" i="6" s="1"/>
  <c r="U119" i="6"/>
  <c r="S119" i="6"/>
  <c r="V119" i="6" s="1"/>
  <c r="Q119" i="6"/>
  <c r="O119" i="6"/>
  <c r="O118" i="6"/>
  <c r="V117" i="6"/>
  <c r="U117" i="6"/>
  <c r="Q117" i="6"/>
  <c r="S117" i="6" s="1"/>
  <c r="O117" i="6"/>
  <c r="U116" i="6"/>
  <c r="S116" i="6"/>
  <c r="Q116" i="6"/>
  <c r="O116" i="6"/>
  <c r="O115" i="6"/>
  <c r="U115" i="6" s="1"/>
  <c r="U114" i="6"/>
  <c r="O114" i="6"/>
  <c r="Q114" i="6" s="1"/>
  <c r="S114" i="6" s="1"/>
  <c r="Q113" i="6"/>
  <c r="O113" i="6"/>
  <c r="U113" i="6" s="1"/>
  <c r="O112" i="6"/>
  <c r="U112" i="6" s="1"/>
  <c r="U111" i="6"/>
  <c r="O111" i="6"/>
  <c r="Q111" i="6" s="1"/>
  <c r="S111" i="6" s="1"/>
  <c r="O110" i="6"/>
  <c r="U110" i="6" s="1"/>
  <c r="M109" i="6"/>
  <c r="M799" i="6" s="1"/>
  <c r="V108" i="6"/>
  <c r="U108" i="6"/>
  <c r="O108" i="6"/>
  <c r="Q108" i="6" s="1"/>
  <c r="S108" i="6" s="1"/>
  <c r="Q107" i="6"/>
  <c r="O107" i="6"/>
  <c r="U107" i="6" s="1"/>
  <c r="O106" i="6"/>
  <c r="U106" i="6" s="1"/>
  <c r="U105" i="6"/>
  <c r="S105" i="6"/>
  <c r="V105" i="6" s="1"/>
  <c r="Q105" i="6"/>
  <c r="O105" i="6"/>
  <c r="O104" i="6"/>
  <c r="U103" i="6"/>
  <c r="S103" i="6"/>
  <c r="O103" i="6"/>
  <c r="O102" i="6"/>
  <c r="V101" i="6"/>
  <c r="U101" i="6"/>
  <c r="Q101" i="6"/>
  <c r="S101" i="6" s="1"/>
  <c r="O101" i="6"/>
  <c r="U100" i="6"/>
  <c r="Q100" i="6"/>
  <c r="O100" i="6"/>
  <c r="O99" i="6"/>
  <c r="U99" i="6" s="1"/>
  <c r="V98" i="6"/>
  <c r="U98" i="6"/>
  <c r="O98" i="6"/>
  <c r="Q98" i="6" s="1"/>
  <c r="S98" i="6" s="1"/>
  <c r="O97" i="6"/>
  <c r="U96" i="6"/>
  <c r="O96" i="6"/>
  <c r="Q96" i="6" s="1"/>
  <c r="V96" i="6" s="1"/>
  <c r="Q95" i="6"/>
  <c r="O95" i="6"/>
  <c r="U95" i="6" s="1"/>
  <c r="O94" i="6"/>
  <c r="U94" i="6" s="1"/>
  <c r="U93" i="6"/>
  <c r="O93" i="6"/>
  <c r="Q93" i="6" s="1"/>
  <c r="S93" i="6" s="1"/>
  <c r="O92" i="6"/>
  <c r="V91" i="6"/>
  <c r="U91" i="6"/>
  <c r="O91" i="6"/>
  <c r="Q91" i="6" s="1"/>
  <c r="Q90" i="6"/>
  <c r="O90" i="6"/>
  <c r="U90" i="6" s="1"/>
  <c r="O89" i="6"/>
  <c r="Q89" i="6" s="1"/>
  <c r="V89" i="6" s="1"/>
  <c r="O88" i="6"/>
  <c r="Q88" i="6" s="1"/>
  <c r="U87" i="6"/>
  <c r="Q87" i="6"/>
  <c r="S87" i="6" s="1"/>
  <c r="V87" i="6" s="1"/>
  <c r="O87" i="6"/>
  <c r="Q86" i="6"/>
  <c r="V86" i="6" s="1"/>
  <c r="O86" i="6"/>
  <c r="U86" i="6" s="1"/>
  <c r="O85" i="6"/>
  <c r="U85" i="6" s="1"/>
  <c r="U84" i="6"/>
  <c r="O84" i="6"/>
  <c r="Q84" i="6" s="1"/>
  <c r="S84" i="6" s="1"/>
  <c r="Q83" i="6"/>
  <c r="V83" i="6" s="1"/>
  <c r="Q82" i="6"/>
  <c r="V82" i="6" s="1"/>
  <c r="O82" i="6"/>
  <c r="O81" i="6"/>
  <c r="U81" i="6" s="1"/>
  <c r="U80" i="6"/>
  <c r="S80" i="6"/>
  <c r="V80" i="6" s="1"/>
  <c r="Q80" i="6"/>
  <c r="O80" i="6"/>
  <c r="Q79" i="6"/>
  <c r="O79" i="6"/>
  <c r="U79" i="6" s="1"/>
  <c r="V78" i="6"/>
  <c r="U78" i="6"/>
  <c r="Q78" i="6"/>
  <c r="S78" i="6" s="1"/>
  <c r="O78" i="6"/>
  <c r="U77" i="6"/>
  <c r="S77" i="6"/>
  <c r="Q77" i="6"/>
  <c r="O77" i="6"/>
  <c r="U76" i="6"/>
  <c r="O76" i="6"/>
  <c r="Q76" i="6" s="1"/>
  <c r="V76" i="6" s="1"/>
  <c r="U75" i="6"/>
  <c r="S75" i="6"/>
  <c r="V75" i="6" s="1"/>
  <c r="Q75" i="6"/>
  <c r="O75" i="6"/>
  <c r="O74" i="6"/>
  <c r="U74" i="6" s="1"/>
  <c r="O73" i="6"/>
  <c r="U73" i="6" s="1"/>
  <c r="U72" i="6"/>
  <c r="V72" i="6" s="1"/>
  <c r="S72" i="6"/>
  <c r="Q72" i="6"/>
  <c r="O72" i="6"/>
  <c r="Q71" i="6"/>
  <c r="O71" i="6"/>
  <c r="U71" i="6" s="1"/>
  <c r="V70" i="6"/>
  <c r="Q70" i="6"/>
  <c r="O70" i="6"/>
  <c r="V69" i="6"/>
  <c r="O68" i="6"/>
  <c r="U68" i="6" s="1"/>
  <c r="O67" i="6"/>
  <c r="U67" i="6" s="1"/>
  <c r="U66" i="6"/>
  <c r="S66" i="6"/>
  <c r="V66" i="6" s="1"/>
  <c r="Q66" i="6"/>
  <c r="O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U22" i="6"/>
  <c r="S22" i="6"/>
  <c r="V22" i="6" s="1"/>
  <c r="Q22" i="6"/>
  <c r="O22" i="6"/>
  <c r="O21" i="6"/>
  <c r="U21" i="6" s="1"/>
  <c r="U20" i="6"/>
  <c r="Q20" i="6"/>
  <c r="S20" i="6" s="1"/>
  <c r="V20" i="6" s="1"/>
  <c r="O20" i="6"/>
  <c r="U19" i="6"/>
  <c r="S19" i="6"/>
  <c r="Q19" i="6"/>
  <c r="O19" i="6"/>
  <c r="O18" i="6"/>
  <c r="U18" i="6" s="1"/>
  <c r="V17" i="6"/>
  <c r="U17" i="6"/>
  <c r="O17" i="6"/>
  <c r="Q17" i="6" s="1"/>
  <c r="O16" i="6"/>
  <c r="U16" i="6" s="1"/>
  <c r="O15" i="6"/>
  <c r="U15" i="6" s="1"/>
  <c r="U14" i="6"/>
  <c r="S14" i="6"/>
  <c r="V14" i="6" s="1"/>
  <c r="Q14" i="6"/>
  <c r="O14" i="6"/>
  <c r="O13" i="6"/>
  <c r="U13" i="6" s="1"/>
  <c r="U12" i="6"/>
  <c r="Q12" i="6"/>
  <c r="S12" i="6" s="1"/>
  <c r="V12" i="6" s="1"/>
  <c r="O12" i="6"/>
  <c r="U11" i="6"/>
  <c r="S11" i="6"/>
  <c r="Q11" i="6"/>
  <c r="O11" i="6"/>
  <c r="O10" i="6"/>
  <c r="U9" i="6"/>
  <c r="O9" i="6"/>
  <c r="Q9" i="6" s="1"/>
  <c r="S9" i="6" s="1"/>
  <c r="S8" i="6"/>
  <c r="Q8" i="6"/>
  <c r="O8" i="6"/>
  <c r="P6" i="6"/>
  <c r="M6" i="6"/>
  <c r="AC4" i="6"/>
  <c r="V880" i="1"/>
  <c r="V881" i="1"/>
  <c r="V882" i="1"/>
  <c r="V879" i="1"/>
  <c r="V878" i="1"/>
  <c r="V877" i="1"/>
  <c r="V876" i="1"/>
  <c r="V875" i="1"/>
  <c r="V9" i="6" l="1"/>
  <c r="V84" i="6"/>
  <c r="Q92" i="6"/>
  <c r="U92" i="6"/>
  <c r="Q110" i="6"/>
  <c r="V120" i="6"/>
  <c r="S120" i="6"/>
  <c r="S181" i="6"/>
  <c r="V181" i="6" s="1"/>
  <c r="V597" i="6"/>
  <c r="S597" i="6"/>
  <c r="Q655" i="6"/>
  <c r="U655" i="6"/>
  <c r="S798" i="6"/>
  <c r="V798" i="6"/>
  <c r="U139" i="6"/>
  <c r="Q139" i="6"/>
  <c r="V150" i="6"/>
  <c r="Q167" i="6"/>
  <c r="V167" i="6" s="1"/>
  <c r="U167" i="6"/>
  <c r="S188" i="6"/>
  <c r="V188" i="6"/>
  <c r="S215" i="6"/>
  <c r="V215" i="6"/>
  <c r="V225" i="6"/>
  <c r="U237" i="6"/>
  <c r="Q237" i="6"/>
  <c r="U10" i="6"/>
  <c r="Q10" i="6"/>
  <c r="Q18" i="6"/>
  <c r="V88" i="6"/>
  <c r="S88" i="6"/>
  <c r="S100" i="6"/>
  <c r="V100" i="6" s="1"/>
  <c r="V114" i="6"/>
  <c r="V148" i="6"/>
  <c r="S156" i="6"/>
  <c r="V156" i="6"/>
  <c r="S164" i="6"/>
  <c r="V164" i="6" s="1"/>
  <c r="S171" i="6"/>
  <c r="V171" i="6"/>
  <c r="S234" i="6"/>
  <c r="V234" i="6" s="1"/>
  <c r="S400" i="6"/>
  <c r="V400" i="6"/>
  <c r="S113" i="6"/>
  <c r="V113" i="6"/>
  <c r="S241" i="6"/>
  <c r="V241" i="6" s="1"/>
  <c r="S779" i="6"/>
  <c r="V779" i="6" s="1"/>
  <c r="U102" i="6"/>
  <c r="Q102" i="6"/>
  <c r="V71" i="6"/>
  <c r="S71" i="6"/>
  <c r="Q97" i="6"/>
  <c r="U97" i="6"/>
  <c r="S142" i="6"/>
  <c r="V142" i="6" s="1"/>
  <c r="S371" i="6"/>
  <c r="V371" i="6" s="1"/>
  <c r="S666" i="6"/>
  <c r="V666" i="6" s="1"/>
  <c r="V95" i="6"/>
  <c r="S95" i="6"/>
  <c r="S407" i="6"/>
  <c r="V407" i="6" s="1"/>
  <c r="S659" i="6"/>
  <c r="V659" i="6"/>
  <c r="S107" i="6"/>
  <c r="V107" i="6"/>
  <c r="U8" i="6"/>
  <c r="V11" i="6"/>
  <c r="Q13" i="6"/>
  <c r="Q16" i="6"/>
  <c r="V19" i="6"/>
  <c r="Q21" i="6"/>
  <c r="Q68" i="6"/>
  <c r="Q74" i="6"/>
  <c r="V93" i="6"/>
  <c r="Q104" i="6"/>
  <c r="U104" i="6"/>
  <c r="V111" i="6"/>
  <c r="Q118" i="6"/>
  <c r="U118" i="6"/>
  <c r="S146" i="6"/>
  <c r="V146" i="6" s="1"/>
  <c r="V159" i="6"/>
  <c r="S169" i="6"/>
  <c r="V169" i="6" s="1"/>
  <c r="S217" i="6"/>
  <c r="V217" i="6" s="1"/>
  <c r="S145" i="6"/>
  <c r="V145" i="6" s="1"/>
  <c r="V8" i="6"/>
  <c r="V77" i="6"/>
  <c r="S79" i="6"/>
  <c r="V79" i="6" s="1"/>
  <c r="S90" i="6"/>
  <c r="V90" i="6" s="1"/>
  <c r="V116" i="6"/>
  <c r="V137" i="6"/>
  <c r="S137" i="6"/>
  <c r="S183" i="6"/>
  <c r="V183" i="6"/>
  <c r="Q126" i="6"/>
  <c r="S144" i="6"/>
  <c r="V144" i="6" s="1"/>
  <c r="V173" i="6"/>
  <c r="S176" i="6"/>
  <c r="V176" i="6"/>
  <c r="S460" i="6"/>
  <c r="V460" i="6" s="1"/>
  <c r="Q99" i="6"/>
  <c r="O109" i="6"/>
  <c r="U109" i="6" s="1"/>
  <c r="Q115" i="6"/>
  <c r="Q124" i="6"/>
  <c r="Q151" i="6"/>
  <c r="V151" i="6" s="1"/>
  <c r="Q158" i="6"/>
  <c r="S162" i="6"/>
  <c r="V162" i="6" s="1"/>
  <c r="S179" i="6"/>
  <c r="V179" i="6" s="1"/>
  <c r="V184" i="6"/>
  <c r="S184" i="6"/>
  <c r="U249" i="6"/>
  <c r="Q249" i="6"/>
  <c r="S256" i="6"/>
  <c r="V256" i="6" s="1"/>
  <c r="AA256" i="6" s="1"/>
  <c r="S325" i="6"/>
  <c r="V325" i="6" s="1"/>
  <c r="S410" i="6"/>
  <c r="V410" i="6" s="1"/>
  <c r="S467" i="6"/>
  <c r="V467" i="6" s="1"/>
  <c r="S528" i="6"/>
  <c r="V528" i="6" s="1"/>
  <c r="V573" i="6"/>
  <c r="S573" i="6"/>
  <c r="S656" i="6"/>
  <c r="V656" i="6"/>
  <c r="S696" i="6"/>
  <c r="V696" i="6" s="1"/>
  <c r="V784" i="6"/>
  <c r="V788" i="6"/>
  <c r="S788" i="6"/>
  <c r="S795" i="6"/>
  <c r="V795" i="6" s="1"/>
  <c r="X892" i="6"/>
  <c r="S509" i="6"/>
  <c r="V509" i="6" s="1"/>
  <c r="V582" i="6"/>
  <c r="V663" i="6"/>
  <c r="S783" i="6"/>
  <c r="V783" i="6" s="1"/>
  <c r="Q15" i="6"/>
  <c r="Q67" i="6"/>
  <c r="Q73" i="6"/>
  <c r="Q81" i="6"/>
  <c r="Q85" i="6"/>
  <c r="Q94" i="6"/>
  <c r="Q106" i="6"/>
  <c r="Q112" i="6"/>
  <c r="Q143" i="6"/>
  <c r="V147" i="6"/>
  <c r="S170" i="6"/>
  <c r="V170" i="6" s="1"/>
  <c r="Q172" i="6"/>
  <c r="U184" i="6"/>
  <c r="S223" i="6"/>
  <c r="V223" i="6" s="1"/>
  <c r="V228" i="6"/>
  <c r="V242" i="6"/>
  <c r="U252" i="6"/>
  <c r="Q252" i="6"/>
  <c r="V322" i="6"/>
  <c r="S667" i="6"/>
  <c r="V667" i="6" s="1"/>
  <c r="U780" i="6"/>
  <c r="Q780" i="6"/>
  <c r="V182" i="6"/>
  <c r="S235" i="6"/>
  <c r="V235" i="6" s="1"/>
  <c r="S401" i="6"/>
  <c r="V401" i="6" s="1"/>
  <c r="S461" i="6"/>
  <c r="V461" i="6" s="1"/>
  <c r="S577" i="6"/>
  <c r="V577" i="6" s="1"/>
  <c r="S781" i="6"/>
  <c r="V781" i="6" s="1"/>
  <c r="S789" i="6"/>
  <c r="V789" i="6" s="1"/>
  <c r="V525" i="6"/>
  <c r="S525" i="6"/>
  <c r="Q152" i="6"/>
  <c r="V163" i="6"/>
  <c r="V168" i="6"/>
  <c r="Q180" i="6"/>
  <c r="S182" i="6"/>
  <c r="Q185" i="6"/>
  <c r="V185" i="6" s="1"/>
  <c r="V216" i="6"/>
  <c r="V218" i="6"/>
  <c r="U224" i="6"/>
  <c r="Q224" i="6"/>
  <c r="V224" i="6" s="1"/>
  <c r="S226" i="6"/>
  <c r="V226" i="6" s="1"/>
  <c r="S229" i="6"/>
  <c r="V229" i="6" s="1"/>
  <c r="V232" i="6"/>
  <c r="V236" i="6"/>
  <c r="U243" i="6"/>
  <c r="Q243" i="6"/>
  <c r="S323" i="6"/>
  <c r="V323" i="6" s="1"/>
  <c r="V405" i="6"/>
  <c r="AA402" i="6" s="1"/>
  <c r="S596" i="6"/>
  <c r="V596" i="6" s="1"/>
  <c r="S777" i="6"/>
  <c r="V777" i="6" s="1"/>
  <c r="U781" i="6"/>
  <c r="U785" i="6"/>
  <c r="Q785" i="6"/>
  <c r="S793" i="6"/>
  <c r="V793" i="6" s="1"/>
  <c r="V796" i="6"/>
  <c r="V213" i="6"/>
  <c r="S213" i="6"/>
  <c r="U233" i="6"/>
  <c r="Q233" i="6"/>
  <c r="V250" i="6"/>
  <c r="S255" i="6"/>
  <c r="V255" i="6" s="1"/>
  <c r="V399" i="6"/>
  <c r="S399" i="6"/>
  <c r="S406" i="6"/>
  <c r="V406" i="6" s="1"/>
  <c r="AA406" i="6" s="1"/>
  <c r="S409" i="6"/>
  <c r="V409" i="6" s="1"/>
  <c r="U458" i="6"/>
  <c r="Q458" i="6"/>
  <c r="S465" i="6"/>
  <c r="V465" i="6" s="1"/>
  <c r="S524" i="6"/>
  <c r="V524" i="6"/>
  <c r="S782" i="6"/>
  <c r="V782" i="6"/>
  <c r="V786" i="6"/>
  <c r="S786" i="6"/>
  <c r="V797" i="6"/>
  <c r="S227" i="6"/>
  <c r="V227" i="6" s="1"/>
  <c r="S244" i="6"/>
  <c r="V244" i="6" s="1"/>
  <c r="U321" i="6"/>
  <c r="Q321" i="6"/>
  <c r="U459" i="6"/>
  <c r="Q459" i="6"/>
  <c r="V459" i="6" s="1"/>
  <c r="S527" i="6"/>
  <c r="V527" i="6"/>
  <c r="AA526" i="6" s="1"/>
  <c r="S530" i="6"/>
  <c r="V530" i="6" s="1"/>
  <c r="S572" i="6"/>
  <c r="V572" i="6" s="1"/>
  <c r="S578" i="6"/>
  <c r="V578" i="6" s="1"/>
  <c r="V581" i="6"/>
  <c r="AA581" i="6" s="1"/>
  <c r="U585" i="6"/>
  <c r="Q585" i="6"/>
  <c r="V589" i="6"/>
  <c r="V609" i="6"/>
  <c r="AA608" i="6" s="1"/>
  <c r="V654" i="6"/>
  <c r="S654" i="6"/>
  <c r="S794" i="6"/>
  <c r="V794" i="6" s="1"/>
  <c r="Q483" i="6"/>
  <c r="Q512" i="6"/>
  <c r="Q533" i="6"/>
  <c r="S586" i="6"/>
  <c r="V586" i="6" s="1"/>
  <c r="Q588" i="6"/>
  <c r="Q661" i="6"/>
  <c r="S663" i="6"/>
  <c r="Q665" i="6"/>
  <c r="S699" i="6"/>
  <c r="V699" i="6" s="1"/>
  <c r="Q776" i="6"/>
  <c r="Q792" i="6"/>
  <c r="Q186" i="6"/>
  <c r="Q248" i="6"/>
  <c r="Q251" i="6"/>
  <c r="Q254" i="6"/>
  <c r="Q327" i="6"/>
  <c r="V327" i="6" s="1"/>
  <c r="AA326" i="6" s="1"/>
  <c r="Q411" i="6"/>
  <c r="V411" i="6" s="1"/>
  <c r="Q463" i="6"/>
  <c r="Q511" i="6"/>
  <c r="Q532" i="6"/>
  <c r="Q575" i="6"/>
  <c r="Q580" i="6"/>
  <c r="S658" i="6"/>
  <c r="V658" i="6" s="1"/>
  <c r="Q660" i="6"/>
  <c r="Q775" i="6"/>
  <c r="Q791" i="6"/>
  <c r="O584" i="6"/>
  <c r="U584" i="6" s="1"/>
  <c r="Q587" i="6"/>
  <c r="V587" i="6" s="1"/>
  <c r="S617" i="6"/>
  <c r="V617" i="6" s="1"/>
  <c r="S511" i="6" l="1"/>
  <c r="V511" i="6"/>
  <c r="V792" i="6"/>
  <c r="S792" i="6"/>
  <c r="S533" i="6"/>
  <c r="V533" i="6" s="1"/>
  <c r="AA533" i="6" s="1"/>
  <c r="S458" i="6"/>
  <c r="V458" i="6" s="1"/>
  <c r="Q584" i="6"/>
  <c r="S780" i="6"/>
  <c r="V780" i="6" s="1"/>
  <c r="Q109" i="6"/>
  <c r="S99" i="6"/>
  <c r="V99" i="6" s="1"/>
  <c r="S68" i="6"/>
  <c r="V68" i="6" s="1"/>
  <c r="V97" i="6"/>
  <c r="S655" i="6"/>
  <c r="V655" i="6" s="1"/>
  <c r="S110" i="6"/>
  <c r="V110" i="6" s="1"/>
  <c r="V186" i="6"/>
  <c r="AA186" i="6" s="1"/>
  <c r="S186" i="6"/>
  <c r="V112" i="6"/>
  <c r="AA111" i="6" s="1"/>
  <c r="S112" i="6"/>
  <c r="S15" i="6"/>
  <c r="V15" i="6" s="1"/>
  <c r="V74" i="6"/>
  <c r="S74" i="6"/>
  <c r="O799" i="6"/>
  <c r="S237" i="6"/>
  <c r="V237" i="6" s="1"/>
  <c r="S791" i="6"/>
  <c r="V791" i="6" s="1"/>
  <c r="S463" i="6"/>
  <c r="V463" i="6"/>
  <c r="S776" i="6"/>
  <c r="V776" i="6" s="1"/>
  <c r="S512" i="6"/>
  <c r="V512" i="6" s="1"/>
  <c r="V585" i="6"/>
  <c r="S585" i="6"/>
  <c r="S785" i="6"/>
  <c r="V785" i="6" s="1"/>
  <c r="S180" i="6"/>
  <c r="V180" i="6"/>
  <c r="AA179" i="6" s="1"/>
  <c r="S106" i="6"/>
  <c r="V106" i="6" s="1"/>
  <c r="V21" i="6"/>
  <c r="S21" i="6"/>
  <c r="S139" i="6"/>
  <c r="V139" i="6" s="1"/>
  <c r="S532" i="6"/>
  <c r="V532" i="6"/>
  <c r="S775" i="6"/>
  <c r="V775" i="6"/>
  <c r="V483" i="6"/>
  <c r="S483" i="6"/>
  <c r="AA250" i="6"/>
  <c r="V126" i="6"/>
  <c r="S126" i="6"/>
  <c r="S660" i="6"/>
  <c r="V660" i="6" s="1"/>
  <c r="S665" i="6"/>
  <c r="V665" i="6" s="1"/>
  <c r="S233" i="6"/>
  <c r="V233" i="6" s="1"/>
  <c r="V172" i="6"/>
  <c r="AA172" i="6" s="1"/>
  <c r="S172" i="6"/>
  <c r="V85" i="6"/>
  <c r="S85" i="6"/>
  <c r="S249" i="6"/>
  <c r="V249" i="6" s="1"/>
  <c r="S158" i="6"/>
  <c r="V158" i="6"/>
  <c r="AA157" i="6" s="1"/>
  <c r="AA183" i="6"/>
  <c r="V16" i="6"/>
  <c r="S16" i="6"/>
  <c r="S102" i="6"/>
  <c r="V102" i="6" s="1"/>
  <c r="S18" i="6"/>
  <c r="V18" i="6" s="1"/>
  <c r="AA18" i="6" s="1"/>
  <c r="V92" i="6"/>
  <c r="S118" i="6"/>
  <c r="V118" i="6" s="1"/>
  <c r="S254" i="6"/>
  <c r="V254" i="6"/>
  <c r="AA254" i="6" s="1"/>
  <c r="AA459" i="6"/>
  <c r="S243" i="6"/>
  <c r="V243" i="6" s="1"/>
  <c r="S152" i="6"/>
  <c r="V152" i="6" s="1"/>
  <c r="V81" i="6"/>
  <c r="S81" i="6"/>
  <c r="S13" i="6"/>
  <c r="V13" i="6" s="1"/>
  <c r="S10" i="6"/>
  <c r="AA84" i="6"/>
  <c r="S580" i="6"/>
  <c r="V580" i="6"/>
  <c r="S251" i="6"/>
  <c r="V251" i="6"/>
  <c r="V661" i="6"/>
  <c r="S661" i="6"/>
  <c r="S252" i="6"/>
  <c r="V252" i="6" s="1"/>
  <c r="AA252" i="6" s="1"/>
  <c r="S73" i="6"/>
  <c r="V73" i="6" s="1"/>
  <c r="AA73" i="6" s="1"/>
  <c r="S124" i="6"/>
  <c r="V124" i="6" s="1"/>
  <c r="V104" i="6"/>
  <c r="S104" i="6"/>
  <c r="S94" i="6"/>
  <c r="V94" i="6" s="1"/>
  <c r="AA93" i="6" s="1"/>
  <c r="S575" i="6"/>
  <c r="V575" i="6"/>
  <c r="S248" i="6"/>
  <c r="V248" i="6"/>
  <c r="V588" i="6"/>
  <c r="S588" i="6"/>
  <c r="S321" i="6"/>
  <c r="V321" i="6" s="1"/>
  <c r="S143" i="6"/>
  <c r="V143" i="6" s="1"/>
  <c r="S67" i="6"/>
  <c r="V67" i="6" s="1"/>
  <c r="V115" i="6"/>
  <c r="S115" i="6"/>
  <c r="Q6" i="6"/>
  <c r="U799" i="6"/>
  <c r="U6" i="6"/>
  <c r="O6" i="6"/>
  <c r="V926" i="5"/>
  <c r="V925" i="5"/>
  <c r="V924" i="5"/>
  <c r="V923" i="5"/>
  <c r="V922" i="5"/>
  <c r="V921" i="5"/>
  <c r="V920" i="5"/>
  <c r="V919" i="5"/>
  <c r="V918" i="5"/>
  <c r="V917" i="5"/>
  <c r="V916" i="5"/>
  <c r="V915" i="5"/>
  <c r="V914" i="5"/>
  <c r="V913" i="5"/>
  <c r="V912" i="5"/>
  <c r="V911" i="5"/>
  <c r="V910" i="5"/>
  <c r="V909" i="5"/>
  <c r="V908" i="5"/>
  <c r="V907" i="5"/>
  <c r="V906" i="5"/>
  <c r="V905" i="5"/>
  <c r="V904" i="5"/>
  <c r="V903" i="5"/>
  <c r="V902" i="5"/>
  <c r="V901" i="5"/>
  <c r="V900" i="5"/>
  <c r="V899" i="5"/>
  <c r="V898" i="5"/>
  <c r="V897" i="5"/>
  <c r="V896" i="5"/>
  <c r="V895" i="5"/>
  <c r="V894" i="5"/>
  <c r="V893" i="5"/>
  <c r="V892" i="5"/>
  <c r="V891" i="5"/>
  <c r="V890" i="5"/>
  <c r="V889" i="5"/>
  <c r="V888" i="5"/>
  <c r="V887" i="5"/>
  <c r="V886" i="5"/>
  <c r="V885" i="5"/>
  <c r="V884" i="5"/>
  <c r="V883" i="5"/>
  <c r="V882" i="5"/>
  <c r="V881" i="5"/>
  <c r="V880" i="5"/>
  <c r="V879" i="5"/>
  <c r="V878" i="5"/>
  <c r="V877" i="5"/>
  <c r="V876" i="5"/>
  <c r="V875" i="5"/>
  <c r="V874" i="5"/>
  <c r="V873" i="5"/>
  <c r="V872" i="5"/>
  <c r="V871" i="5"/>
  <c r="V870" i="5"/>
  <c r="V869" i="5"/>
  <c r="V868" i="5"/>
  <c r="V867" i="5"/>
  <c r="V866" i="5"/>
  <c r="V865" i="5"/>
  <c r="V864" i="5"/>
  <c r="V863" i="5"/>
  <c r="V862" i="5"/>
  <c r="V861" i="5"/>
  <c r="V860" i="5"/>
  <c r="V859" i="5"/>
  <c r="V858" i="5"/>
  <c r="V857" i="5"/>
  <c r="V856" i="5"/>
  <c r="V855" i="5"/>
  <c r="V854" i="5"/>
  <c r="V853" i="5"/>
  <c r="V852" i="5"/>
  <c r="V851" i="5"/>
  <c r="P850" i="5"/>
  <c r="U849" i="5"/>
  <c r="O849" i="5"/>
  <c r="Q849" i="5" s="1"/>
  <c r="O848" i="5"/>
  <c r="U848" i="5" s="1"/>
  <c r="Q847" i="5"/>
  <c r="O847" i="5"/>
  <c r="U847" i="5" s="1"/>
  <c r="Q846" i="5"/>
  <c r="O846" i="5"/>
  <c r="U846" i="5" s="1"/>
  <c r="U845" i="5"/>
  <c r="Q845" i="5"/>
  <c r="V845" i="5" s="1"/>
  <c r="U844" i="5"/>
  <c r="Q844" i="5"/>
  <c r="V844" i="5" s="1"/>
  <c r="O843" i="5"/>
  <c r="U843" i="5" s="1"/>
  <c r="O842" i="5"/>
  <c r="U842" i="5" s="1"/>
  <c r="U841" i="5"/>
  <c r="Q841" i="5"/>
  <c r="O840" i="5"/>
  <c r="U840" i="5" s="1"/>
  <c r="Q839" i="5"/>
  <c r="S839" i="5" s="1"/>
  <c r="O839" i="5"/>
  <c r="O838" i="5"/>
  <c r="Q838" i="5" s="1"/>
  <c r="O837" i="5"/>
  <c r="U837" i="5" s="1"/>
  <c r="O836" i="5"/>
  <c r="U835" i="5"/>
  <c r="O835" i="5"/>
  <c r="Q835" i="5" s="1"/>
  <c r="S835" i="5" s="1"/>
  <c r="V835" i="5" s="1"/>
  <c r="O834" i="5"/>
  <c r="U834" i="5" s="1"/>
  <c r="O833" i="5"/>
  <c r="U833" i="5" s="1"/>
  <c r="O832" i="5"/>
  <c r="Q832" i="5" s="1"/>
  <c r="M831" i="5"/>
  <c r="O830" i="5"/>
  <c r="U830" i="5" s="1"/>
  <c r="U829" i="5"/>
  <c r="Q829" i="5"/>
  <c r="O829" i="5"/>
  <c r="O828" i="5"/>
  <c r="U827" i="5"/>
  <c r="Q827" i="5"/>
  <c r="S827" i="5" s="1"/>
  <c r="V827" i="5" s="1"/>
  <c r="O827" i="5"/>
  <c r="O826" i="5"/>
  <c r="U826" i="5" s="1"/>
  <c r="O825" i="5"/>
  <c r="U825" i="5" s="1"/>
  <c r="O824" i="5"/>
  <c r="Q824" i="5" s="1"/>
  <c r="S824" i="5" s="1"/>
  <c r="Q823" i="5"/>
  <c r="O823" i="5"/>
  <c r="U823" i="5" s="1"/>
  <c r="O822" i="5"/>
  <c r="U822" i="5" s="1"/>
  <c r="O821" i="5"/>
  <c r="Q821" i="5" s="1"/>
  <c r="O820" i="5"/>
  <c r="U820" i="5" s="1"/>
  <c r="O819" i="5"/>
  <c r="U819" i="5" s="1"/>
  <c r="M819" i="5"/>
  <c r="U818" i="5"/>
  <c r="V818" i="5" s="1"/>
  <c r="O818" i="5"/>
  <c r="Q818" i="5" s="1"/>
  <c r="S818" i="5" s="1"/>
  <c r="Q817" i="5"/>
  <c r="O817" i="5"/>
  <c r="U817" i="5" s="1"/>
  <c r="O816" i="5"/>
  <c r="U816" i="5" s="1"/>
  <c r="U815" i="5"/>
  <c r="O815" i="5"/>
  <c r="Q815" i="5" s="1"/>
  <c r="S815" i="5" s="1"/>
  <c r="O814" i="5"/>
  <c r="U814" i="5" s="1"/>
  <c r="O813" i="5"/>
  <c r="U813" i="5" s="1"/>
  <c r="U812" i="5"/>
  <c r="Q812" i="5"/>
  <c r="S812" i="5" s="1"/>
  <c r="O812" i="5"/>
  <c r="O811" i="5"/>
  <c r="U810" i="5"/>
  <c r="Q810" i="5"/>
  <c r="S810" i="5" s="1"/>
  <c r="V810" i="5" s="1"/>
  <c r="O810" i="5"/>
  <c r="Q809" i="5"/>
  <c r="O809" i="5"/>
  <c r="O808" i="5"/>
  <c r="U808" i="5" s="1"/>
  <c r="O807" i="5"/>
  <c r="U807" i="5" s="1"/>
  <c r="O806" i="5"/>
  <c r="Q806" i="5" s="1"/>
  <c r="M805" i="5"/>
  <c r="O805" i="5" s="1"/>
  <c r="Q805" i="5" s="1"/>
  <c r="U804" i="5"/>
  <c r="Q804" i="5"/>
  <c r="U803" i="5"/>
  <c r="O803" i="5"/>
  <c r="Q803" i="5" s="1"/>
  <c r="S803" i="5" s="1"/>
  <c r="V803" i="5" s="1"/>
  <c r="Q802" i="5"/>
  <c r="S802" i="5" s="1"/>
  <c r="O802" i="5"/>
  <c r="U802" i="5" s="1"/>
  <c r="U801" i="5"/>
  <c r="O801" i="5"/>
  <c r="Q801" i="5" s="1"/>
  <c r="Q800" i="5"/>
  <c r="V800" i="5" s="1"/>
  <c r="O799" i="5"/>
  <c r="U799" i="5" s="1"/>
  <c r="M798" i="5"/>
  <c r="O798" i="5" s="1"/>
  <c r="Q798" i="5" s="1"/>
  <c r="Q797" i="5"/>
  <c r="V797" i="5" s="1"/>
  <c r="U796" i="5"/>
  <c r="Q796" i="5"/>
  <c r="O796" i="5"/>
  <c r="O795" i="5"/>
  <c r="U794" i="5"/>
  <c r="Q794" i="5"/>
  <c r="S794" i="5" s="1"/>
  <c r="V794" i="5" s="1"/>
  <c r="O794" i="5"/>
  <c r="Q793" i="5"/>
  <c r="O793" i="5"/>
  <c r="O792" i="5"/>
  <c r="U792" i="5" s="1"/>
  <c r="O791" i="5"/>
  <c r="U791" i="5" s="1"/>
  <c r="O790" i="5"/>
  <c r="U789" i="5"/>
  <c r="O789" i="5"/>
  <c r="Q789" i="5" s="1"/>
  <c r="S789" i="5" s="1"/>
  <c r="V789" i="5" s="1"/>
  <c r="O788" i="5"/>
  <c r="Q788" i="5" s="1"/>
  <c r="V788" i="5" s="1"/>
  <c r="O787" i="5"/>
  <c r="U787" i="5" s="1"/>
  <c r="Q786" i="5"/>
  <c r="S786" i="5" s="1"/>
  <c r="O786" i="5"/>
  <c r="U786" i="5" s="1"/>
  <c r="U785" i="5"/>
  <c r="Q785" i="5"/>
  <c r="O785" i="5"/>
  <c r="M784" i="5"/>
  <c r="O783" i="5"/>
  <c r="U783" i="5" s="1"/>
  <c r="M783" i="5"/>
  <c r="U782" i="5"/>
  <c r="Q782" i="5"/>
  <c r="V782" i="5" s="1"/>
  <c r="O781" i="5"/>
  <c r="M781" i="5"/>
  <c r="O780" i="5"/>
  <c r="Q780" i="5" s="1"/>
  <c r="V780" i="5" s="1"/>
  <c r="V779" i="5"/>
  <c r="V778" i="5"/>
  <c r="V777" i="5"/>
  <c r="V776" i="5"/>
  <c r="V775" i="5"/>
  <c r="V774" i="5"/>
  <c r="V773" i="5"/>
  <c r="V772" i="5"/>
  <c r="V771" i="5"/>
  <c r="V770" i="5"/>
  <c r="V769" i="5"/>
  <c r="V768" i="5"/>
  <c r="V767" i="5"/>
  <c r="V766" i="5"/>
  <c r="V765" i="5"/>
  <c r="V764" i="5"/>
  <c r="V763" i="5"/>
  <c r="V762" i="5"/>
  <c r="V761" i="5"/>
  <c r="V760" i="5"/>
  <c r="V759" i="5"/>
  <c r="V758" i="5"/>
  <c r="V757" i="5"/>
  <c r="V756" i="5"/>
  <c r="V755" i="5"/>
  <c r="V754" i="5"/>
  <c r="V753" i="5"/>
  <c r="V752" i="5"/>
  <c r="V751" i="5"/>
  <c r="V750" i="5"/>
  <c r="V749" i="5"/>
  <c r="V748" i="5"/>
  <c r="V747" i="5"/>
  <c r="V746" i="5"/>
  <c r="V745" i="5"/>
  <c r="V744" i="5"/>
  <c r="V743" i="5"/>
  <c r="V742" i="5"/>
  <c r="V741" i="5"/>
  <c r="V740" i="5"/>
  <c r="V739" i="5"/>
  <c r="V738" i="5"/>
  <c r="V737" i="5"/>
  <c r="V736" i="5"/>
  <c r="V735" i="5"/>
  <c r="V734" i="5"/>
  <c r="V733" i="5"/>
  <c r="V732" i="5"/>
  <c r="V731" i="5"/>
  <c r="V730" i="5"/>
  <c r="V729" i="5"/>
  <c r="V728" i="5"/>
  <c r="V727" i="5"/>
  <c r="V726" i="5"/>
  <c r="V725" i="5"/>
  <c r="V724" i="5"/>
  <c r="V723" i="5"/>
  <c r="V722" i="5"/>
  <c r="V721" i="5"/>
  <c r="V720" i="5"/>
  <c r="V719" i="5"/>
  <c r="V718" i="5"/>
  <c r="V717" i="5"/>
  <c r="V716" i="5"/>
  <c r="V715" i="5"/>
  <c r="V714" i="5"/>
  <c r="V713" i="5"/>
  <c r="U712" i="5"/>
  <c r="Q712" i="5"/>
  <c r="V712" i="5" s="1"/>
  <c r="O712" i="5"/>
  <c r="O711" i="5"/>
  <c r="U710" i="5"/>
  <c r="V710" i="5" s="1"/>
  <c r="Q710" i="5"/>
  <c r="U709" i="5"/>
  <c r="Q709" i="5"/>
  <c r="V709" i="5" s="1"/>
  <c r="U708" i="5"/>
  <c r="Q708" i="5"/>
  <c r="V707" i="5"/>
  <c r="U707" i="5"/>
  <c r="Q707" i="5"/>
  <c r="U706" i="5"/>
  <c r="Q706" i="5"/>
  <c r="U705" i="5"/>
  <c r="V705" i="5" s="1"/>
  <c r="Q705" i="5"/>
  <c r="U704" i="5"/>
  <c r="S704" i="5"/>
  <c r="Q704" i="5"/>
  <c r="O703" i="5"/>
  <c r="Q703" i="5" s="1"/>
  <c r="U702" i="5"/>
  <c r="Q702" i="5"/>
  <c r="V701" i="5"/>
  <c r="V700" i="5"/>
  <c r="V699" i="5"/>
  <c r="V698" i="5"/>
  <c r="V697" i="5"/>
  <c r="V696" i="5"/>
  <c r="V695" i="5"/>
  <c r="V694" i="5"/>
  <c r="V693" i="5"/>
  <c r="V692" i="5"/>
  <c r="V691" i="5"/>
  <c r="V690" i="5"/>
  <c r="V689" i="5"/>
  <c r="V688" i="5"/>
  <c r="V687" i="5"/>
  <c r="V686" i="5"/>
  <c r="V685" i="5"/>
  <c r="V684" i="5"/>
  <c r="V683" i="5"/>
  <c r="V682" i="5"/>
  <c r="V681" i="5"/>
  <c r="V680" i="5"/>
  <c r="V679" i="5"/>
  <c r="V678" i="5"/>
  <c r="V677" i="5"/>
  <c r="V676" i="5"/>
  <c r="V675" i="5"/>
  <c r="U674" i="5"/>
  <c r="O674" i="5"/>
  <c r="Q674" i="5" s="1"/>
  <c r="O673" i="5"/>
  <c r="Q673" i="5" s="1"/>
  <c r="U672" i="5"/>
  <c r="S672" i="5"/>
  <c r="V672" i="5" s="1"/>
  <c r="Q672" i="5"/>
  <c r="O671" i="5"/>
  <c r="Q671" i="5" s="1"/>
  <c r="S671" i="5" s="1"/>
  <c r="U670" i="5"/>
  <c r="Q670" i="5"/>
  <c r="V669" i="5"/>
  <c r="U669" i="5"/>
  <c r="Q669" i="5"/>
  <c r="S669" i="5" s="1"/>
  <c r="Q668" i="5"/>
  <c r="U667" i="5"/>
  <c r="V667" i="5" s="1"/>
  <c r="O667" i="5"/>
  <c r="Q667" i="5" s="1"/>
  <c r="S667" i="5" s="1"/>
  <c r="Q666" i="5"/>
  <c r="O666" i="5"/>
  <c r="U666" i="5" s="1"/>
  <c r="O665" i="5"/>
  <c r="U665" i="5" s="1"/>
  <c r="Q664" i="5"/>
  <c r="Q663" i="5"/>
  <c r="S663" i="5" s="1"/>
  <c r="V663" i="5" s="1"/>
  <c r="V662" i="5"/>
  <c r="O662" i="5"/>
  <c r="O661" i="5"/>
  <c r="Q661" i="5" s="1"/>
  <c r="S661" i="5" s="1"/>
  <c r="O660" i="5"/>
  <c r="O659" i="5"/>
  <c r="Q659" i="5" s="1"/>
  <c r="S659" i="5" s="1"/>
  <c r="O658" i="5"/>
  <c r="U658" i="5" s="1"/>
  <c r="V657" i="5"/>
  <c r="V656" i="5"/>
  <c r="V655" i="5"/>
  <c r="V654" i="5"/>
  <c r="V653" i="5"/>
  <c r="V652" i="5"/>
  <c r="V651" i="5"/>
  <c r="V650" i="5"/>
  <c r="V649" i="5"/>
  <c r="V648" i="5"/>
  <c r="V647" i="5"/>
  <c r="V646" i="5"/>
  <c r="V645" i="5"/>
  <c r="V644" i="5"/>
  <c r="V643" i="5"/>
  <c r="V642" i="5"/>
  <c r="V641" i="5"/>
  <c r="V640" i="5"/>
  <c r="V639" i="5"/>
  <c r="V638" i="5"/>
  <c r="V637" i="5"/>
  <c r="V636" i="5"/>
  <c r="V635" i="5"/>
  <c r="V634" i="5"/>
  <c r="V633" i="5"/>
  <c r="V632" i="5"/>
  <c r="V631" i="5"/>
  <c r="V630" i="5"/>
  <c r="V629" i="5"/>
  <c r="V628" i="5"/>
  <c r="V627" i="5"/>
  <c r="V626" i="5"/>
  <c r="V625" i="5"/>
  <c r="U624" i="5"/>
  <c r="Q624" i="5"/>
  <c r="V623" i="5"/>
  <c r="U623" i="5"/>
  <c r="Q623" i="5"/>
  <c r="S622" i="5"/>
  <c r="V622" i="5" s="1"/>
  <c r="Q622" i="5"/>
  <c r="V621" i="5"/>
  <c r="Q621" i="5"/>
  <c r="V620" i="5"/>
  <c r="U620" i="5"/>
  <c r="Q620" i="5"/>
  <c r="Q619" i="5"/>
  <c r="V619" i="5" s="1"/>
  <c r="U618" i="5"/>
  <c r="Q618" i="5"/>
  <c r="V618" i="5" s="1"/>
  <c r="U617" i="5"/>
  <c r="V617" i="5" s="1"/>
  <c r="Q617" i="5"/>
  <c r="U616" i="5"/>
  <c r="Q616" i="5"/>
  <c r="V616" i="5" s="1"/>
  <c r="U615" i="5"/>
  <c r="Q615" i="5"/>
  <c r="V615" i="5" s="1"/>
  <c r="U614" i="5"/>
  <c r="Q614" i="5"/>
  <c r="O614" i="5"/>
  <c r="O613" i="5"/>
  <c r="Q613" i="5" s="1"/>
  <c r="V613" i="5" s="1"/>
  <c r="O612" i="5"/>
  <c r="Q612" i="5" s="1"/>
  <c r="V612" i="5" s="1"/>
  <c r="V611" i="5"/>
  <c r="Q611" i="5"/>
  <c r="V610" i="5"/>
  <c r="Q610" i="5"/>
  <c r="V609" i="5"/>
  <c r="Q609" i="5"/>
  <c r="U608" i="5"/>
  <c r="Q608" i="5"/>
  <c r="O607" i="5"/>
  <c r="Q606" i="5"/>
  <c r="O606" i="5"/>
  <c r="U606" i="5" s="1"/>
  <c r="U605" i="5"/>
  <c r="Q605" i="5"/>
  <c r="Q604" i="5"/>
  <c r="V604" i="5" s="1"/>
  <c r="Q603" i="5"/>
  <c r="V603" i="5" s="1"/>
  <c r="O602" i="5"/>
  <c r="U601" i="5"/>
  <c r="Q601" i="5"/>
  <c r="S601" i="5" s="1"/>
  <c r="O601" i="5"/>
  <c r="U600" i="5"/>
  <c r="Q600" i="5"/>
  <c r="V600" i="5" s="1"/>
  <c r="O599" i="5"/>
  <c r="Q599" i="5" s="1"/>
  <c r="V599" i="5" s="1"/>
  <c r="U598" i="5"/>
  <c r="Q598" i="5"/>
  <c r="V598" i="5" s="1"/>
  <c r="Q597" i="5"/>
  <c r="V597" i="5" s="1"/>
  <c r="Q596" i="5"/>
  <c r="S596" i="5" s="1"/>
  <c r="V596" i="5" s="1"/>
  <c r="U595" i="5"/>
  <c r="Q595" i="5"/>
  <c r="V595" i="5" s="1"/>
  <c r="O594" i="5"/>
  <c r="U594" i="5" s="1"/>
  <c r="U593" i="5"/>
  <c r="Q593" i="5"/>
  <c r="O593" i="5"/>
  <c r="U592" i="5"/>
  <c r="Q592" i="5"/>
  <c r="V592" i="5" s="1"/>
  <c r="O592" i="5"/>
  <c r="U591" i="5"/>
  <c r="Q591" i="5"/>
  <c r="S591" i="5" s="1"/>
  <c r="V591" i="5" s="1"/>
  <c r="O590" i="5"/>
  <c r="U590" i="5" s="1"/>
  <c r="O589" i="5"/>
  <c r="U589" i="5" s="1"/>
  <c r="M589" i="5"/>
  <c r="Q589" i="5" s="1"/>
  <c r="U588" i="5"/>
  <c r="Q588" i="5"/>
  <c r="O587" i="5"/>
  <c r="Q587" i="5" s="1"/>
  <c r="S587" i="5" s="1"/>
  <c r="O586" i="5"/>
  <c r="Q586" i="5" s="1"/>
  <c r="U585" i="5"/>
  <c r="V585" i="5" s="1"/>
  <c r="O585" i="5"/>
  <c r="Q585" i="5" s="1"/>
  <c r="S585" i="5" s="1"/>
  <c r="O584" i="5"/>
  <c r="Q584" i="5" s="1"/>
  <c r="O583" i="5"/>
  <c r="O582" i="5"/>
  <c r="Q582" i="5" s="1"/>
  <c r="S582" i="5" s="1"/>
  <c r="O581" i="5"/>
  <c r="U581" i="5" s="1"/>
  <c r="O580" i="5"/>
  <c r="Q580" i="5" s="1"/>
  <c r="Q579" i="5"/>
  <c r="O579" i="5"/>
  <c r="U579" i="5" s="1"/>
  <c r="O578" i="5"/>
  <c r="O577" i="5"/>
  <c r="U577" i="5" s="1"/>
  <c r="O540" i="5"/>
  <c r="Q539" i="5"/>
  <c r="O539" i="5"/>
  <c r="U539" i="5" s="1"/>
  <c r="U538" i="5"/>
  <c r="O538" i="5"/>
  <c r="Q538" i="5" s="1"/>
  <c r="O537" i="5"/>
  <c r="Q537" i="5" s="1"/>
  <c r="U536" i="5"/>
  <c r="Q536" i="5"/>
  <c r="O536" i="5"/>
  <c r="O535" i="5"/>
  <c r="U534" i="5"/>
  <c r="Q534" i="5"/>
  <c r="O533" i="5"/>
  <c r="U532" i="5"/>
  <c r="Q532" i="5"/>
  <c r="S532" i="5" s="1"/>
  <c r="O532" i="5"/>
  <c r="O531" i="5"/>
  <c r="U531" i="5" s="1"/>
  <c r="O530" i="5"/>
  <c r="U529" i="5"/>
  <c r="Q529" i="5"/>
  <c r="S529" i="5" s="1"/>
  <c r="O529" i="5"/>
  <c r="O528" i="5"/>
  <c r="U528" i="5" s="1"/>
  <c r="O527" i="5"/>
  <c r="U527" i="5" s="1"/>
  <c r="O526" i="5"/>
  <c r="Q526" i="5" s="1"/>
  <c r="V525" i="5"/>
  <c r="V524" i="5"/>
  <c r="V523" i="5"/>
  <c r="V522" i="5"/>
  <c r="V521" i="5"/>
  <c r="V520" i="5"/>
  <c r="V519" i="5"/>
  <c r="O518" i="5"/>
  <c r="U517" i="5"/>
  <c r="O517" i="5"/>
  <c r="Q517" i="5" s="1"/>
  <c r="O516" i="5"/>
  <c r="Q516" i="5" s="1"/>
  <c r="Q515" i="5"/>
  <c r="O515" i="5"/>
  <c r="U515" i="5" s="1"/>
  <c r="O514" i="5"/>
  <c r="V513" i="5"/>
  <c r="V512" i="5"/>
  <c r="V511" i="5"/>
  <c r="V510" i="5"/>
  <c r="V509" i="5"/>
  <c r="V508" i="5"/>
  <c r="V507" i="5"/>
  <c r="V506" i="5"/>
  <c r="V505" i="5"/>
  <c r="V504" i="5"/>
  <c r="V503" i="5"/>
  <c r="V502" i="5"/>
  <c r="V501" i="5"/>
  <c r="V500" i="5"/>
  <c r="V499" i="5"/>
  <c r="V498" i="5"/>
  <c r="V497" i="5"/>
  <c r="V496" i="5"/>
  <c r="V495" i="5"/>
  <c r="V494" i="5"/>
  <c r="V493" i="5"/>
  <c r="V492" i="5"/>
  <c r="V491" i="5"/>
  <c r="V490" i="5"/>
  <c r="Q490" i="5"/>
  <c r="U489" i="5"/>
  <c r="Q489" i="5"/>
  <c r="O488" i="5"/>
  <c r="U488" i="5" s="1"/>
  <c r="V487" i="5"/>
  <c r="V486" i="5"/>
  <c r="V485" i="5"/>
  <c r="V484" i="5"/>
  <c r="V483" i="5"/>
  <c r="V482" i="5"/>
  <c r="V481" i="5"/>
  <c r="V480" i="5"/>
  <c r="V479" i="5"/>
  <c r="V478" i="5"/>
  <c r="V477" i="5"/>
  <c r="V476" i="5"/>
  <c r="V475" i="5"/>
  <c r="V474" i="5"/>
  <c r="V473" i="5"/>
  <c r="U472" i="5"/>
  <c r="Q472" i="5"/>
  <c r="S472" i="5" s="1"/>
  <c r="O472" i="5"/>
  <c r="U471" i="5"/>
  <c r="Q471" i="5"/>
  <c r="V471" i="5" s="1"/>
  <c r="Q470" i="5"/>
  <c r="O470" i="5"/>
  <c r="U470" i="5" s="1"/>
  <c r="Q469" i="5"/>
  <c r="O469" i="5"/>
  <c r="U469" i="5" s="1"/>
  <c r="O468" i="5"/>
  <c r="Q468" i="5" s="1"/>
  <c r="O467" i="5"/>
  <c r="O466" i="5"/>
  <c r="O465" i="5"/>
  <c r="Q465" i="5" s="1"/>
  <c r="S465" i="5" s="1"/>
  <c r="O464" i="5"/>
  <c r="Q464" i="5" s="1"/>
  <c r="U463" i="5"/>
  <c r="Q463" i="5"/>
  <c r="S463" i="5" s="1"/>
  <c r="O463" i="5"/>
  <c r="U462" i="5"/>
  <c r="Q462" i="5"/>
  <c r="S462" i="5" s="1"/>
  <c r="V461" i="5"/>
  <c r="V460" i="5"/>
  <c r="V459" i="5"/>
  <c r="V458" i="5"/>
  <c r="V457" i="5"/>
  <c r="V456" i="5"/>
  <c r="V455" i="5"/>
  <c r="V454" i="5"/>
  <c r="V453" i="5"/>
  <c r="V452" i="5"/>
  <c r="V451" i="5"/>
  <c r="V450" i="5"/>
  <c r="V449" i="5"/>
  <c r="V448" i="5"/>
  <c r="V447" i="5"/>
  <c r="V446" i="5"/>
  <c r="V445" i="5"/>
  <c r="V444" i="5"/>
  <c r="V443" i="5"/>
  <c r="V442" i="5"/>
  <c r="V441" i="5"/>
  <c r="V440" i="5"/>
  <c r="V439" i="5"/>
  <c r="V438" i="5"/>
  <c r="V437" i="5"/>
  <c r="V436" i="5"/>
  <c r="V435" i="5"/>
  <c r="V434" i="5"/>
  <c r="V433" i="5"/>
  <c r="V432" i="5"/>
  <c r="V431" i="5"/>
  <c r="V430" i="5"/>
  <c r="V429" i="5"/>
  <c r="V428" i="5"/>
  <c r="V427" i="5"/>
  <c r="V426" i="5"/>
  <c r="V425" i="5"/>
  <c r="V424" i="5"/>
  <c r="V423" i="5"/>
  <c r="V422" i="5"/>
  <c r="V421" i="5"/>
  <c r="V420" i="5"/>
  <c r="V419" i="5"/>
  <c r="V418" i="5"/>
  <c r="O417" i="5"/>
  <c r="Q417" i="5" s="1"/>
  <c r="V417" i="5" s="1"/>
  <c r="O416" i="5"/>
  <c r="Q416" i="5" s="1"/>
  <c r="O415" i="5"/>
  <c r="U415" i="5" s="1"/>
  <c r="O414" i="5"/>
  <c r="O413" i="5"/>
  <c r="Q413" i="5" s="1"/>
  <c r="S413" i="5" s="1"/>
  <c r="O412" i="5"/>
  <c r="Q412" i="5" s="1"/>
  <c r="S412" i="5" s="1"/>
  <c r="O411" i="5"/>
  <c r="Q411" i="5" s="1"/>
  <c r="S411" i="5" s="1"/>
  <c r="V411" i="5" s="1"/>
  <c r="O410" i="5"/>
  <c r="Q410" i="5" s="1"/>
  <c r="S410" i="5" s="1"/>
  <c r="Q409" i="5"/>
  <c r="V409" i="5" s="1"/>
  <c r="Q408" i="5"/>
  <c r="V408" i="5" s="1"/>
  <c r="O408" i="5"/>
  <c r="O407" i="5"/>
  <c r="Q407" i="5" s="1"/>
  <c r="V407" i="5" s="1"/>
  <c r="O406" i="5"/>
  <c r="O405" i="5"/>
  <c r="U405" i="5" s="1"/>
  <c r="O404" i="5"/>
  <c r="V403" i="5"/>
  <c r="V402" i="5"/>
  <c r="V401" i="5"/>
  <c r="V400" i="5"/>
  <c r="V399" i="5"/>
  <c r="V398" i="5"/>
  <c r="V397" i="5"/>
  <c r="V396" i="5"/>
  <c r="V395" i="5"/>
  <c r="V394" i="5"/>
  <c r="V393" i="5"/>
  <c r="V392" i="5"/>
  <c r="V391" i="5"/>
  <c r="V390" i="5"/>
  <c r="V389" i="5"/>
  <c r="V388" i="5"/>
  <c r="V387" i="5"/>
  <c r="V386" i="5"/>
  <c r="V385" i="5"/>
  <c r="V384" i="5"/>
  <c r="V383" i="5"/>
  <c r="V382" i="5"/>
  <c r="V381" i="5"/>
  <c r="V380" i="5"/>
  <c r="V379" i="5"/>
  <c r="V378" i="5"/>
  <c r="V377" i="5"/>
  <c r="O376" i="5"/>
  <c r="V375" i="5"/>
  <c r="V374" i="5"/>
  <c r="V373" i="5"/>
  <c r="V372" i="5"/>
  <c r="Q371" i="5"/>
  <c r="V371" i="5" s="1"/>
  <c r="O371" i="5"/>
  <c r="O370" i="5"/>
  <c r="Q370" i="5" s="1"/>
  <c r="V370" i="5" s="1"/>
  <c r="AA370" i="5" s="1"/>
  <c r="V369" i="5"/>
  <c r="V368" i="5"/>
  <c r="V367" i="5"/>
  <c r="V366" i="5"/>
  <c r="V365" i="5"/>
  <c r="V364" i="5"/>
  <c r="V363" i="5"/>
  <c r="V362" i="5"/>
  <c r="V361" i="5"/>
  <c r="V360" i="5"/>
  <c r="V359" i="5"/>
  <c r="V358" i="5"/>
  <c r="V357" i="5"/>
  <c r="V356" i="5"/>
  <c r="V355" i="5"/>
  <c r="V354" i="5"/>
  <c r="V353" i="5"/>
  <c r="V352" i="5"/>
  <c r="V351" i="5"/>
  <c r="V350" i="5"/>
  <c r="V349" i="5"/>
  <c r="V348" i="5"/>
  <c r="V347" i="5"/>
  <c r="V346" i="5"/>
  <c r="V345" i="5"/>
  <c r="V344" i="5"/>
  <c r="V343" i="5"/>
  <c r="V342" i="5"/>
  <c r="V341" i="5"/>
  <c r="V340" i="5"/>
  <c r="V339" i="5"/>
  <c r="V338" i="5"/>
  <c r="V337" i="5"/>
  <c r="V336" i="5"/>
  <c r="V335" i="5"/>
  <c r="V334" i="5"/>
  <c r="V333" i="5"/>
  <c r="O332" i="5"/>
  <c r="Q332" i="5" s="1"/>
  <c r="U331" i="5"/>
  <c r="Q331" i="5"/>
  <c r="S331" i="5" s="1"/>
  <c r="O331" i="5"/>
  <c r="O330" i="5"/>
  <c r="O329" i="5"/>
  <c r="Q329" i="5" s="1"/>
  <c r="V329" i="5" s="1"/>
  <c r="Q328" i="5"/>
  <c r="S328" i="5" s="1"/>
  <c r="O328" i="5"/>
  <c r="O327" i="5"/>
  <c r="U327" i="5" s="1"/>
  <c r="O326" i="5"/>
  <c r="U326" i="5" s="1"/>
  <c r="V325" i="5"/>
  <c r="V324" i="5"/>
  <c r="V323" i="5"/>
  <c r="V322" i="5"/>
  <c r="V321" i="5"/>
  <c r="V320" i="5"/>
  <c r="V319" i="5"/>
  <c r="V318" i="5"/>
  <c r="V317" i="5"/>
  <c r="V316" i="5"/>
  <c r="V315" i="5"/>
  <c r="V314" i="5"/>
  <c r="V313" i="5"/>
  <c r="V312" i="5"/>
  <c r="V311" i="5"/>
  <c r="V310" i="5"/>
  <c r="V309" i="5"/>
  <c r="V308" i="5"/>
  <c r="V307" i="5"/>
  <c r="V306" i="5"/>
  <c r="V305" i="5"/>
  <c r="V304" i="5"/>
  <c r="V303" i="5"/>
  <c r="V302" i="5"/>
  <c r="V301" i="5"/>
  <c r="V300" i="5"/>
  <c r="V299" i="5"/>
  <c r="V298" i="5"/>
  <c r="V297" i="5"/>
  <c r="V296" i="5"/>
  <c r="V295" i="5"/>
  <c r="V294" i="5"/>
  <c r="V293" i="5"/>
  <c r="V292" i="5"/>
  <c r="V291" i="5"/>
  <c r="V290" i="5"/>
  <c r="V289" i="5"/>
  <c r="V288" i="5"/>
  <c r="V287" i="5"/>
  <c r="V286" i="5"/>
  <c r="V285" i="5"/>
  <c r="V284" i="5"/>
  <c r="V283" i="5"/>
  <c r="V282" i="5"/>
  <c r="V281" i="5"/>
  <c r="V280" i="5"/>
  <c r="V279" i="5"/>
  <c r="V278" i="5"/>
  <c r="V277" i="5"/>
  <c r="V276" i="5"/>
  <c r="V275" i="5"/>
  <c r="V274" i="5"/>
  <c r="V273" i="5"/>
  <c r="V272" i="5"/>
  <c r="V271" i="5"/>
  <c r="V270" i="5"/>
  <c r="V269" i="5"/>
  <c r="V268" i="5"/>
  <c r="V267" i="5"/>
  <c r="V266" i="5"/>
  <c r="V265" i="5"/>
  <c r="V264" i="5"/>
  <c r="V263" i="5"/>
  <c r="U262" i="5"/>
  <c r="O262" i="5"/>
  <c r="Q262" i="5" s="1"/>
  <c r="O261" i="5"/>
  <c r="U261" i="5" s="1"/>
  <c r="O260" i="5"/>
  <c r="U259" i="5"/>
  <c r="O259" i="5"/>
  <c r="Q259" i="5" s="1"/>
  <c r="O258" i="5"/>
  <c r="U258" i="5" s="1"/>
  <c r="U257" i="5"/>
  <c r="Q257" i="5"/>
  <c r="S257" i="5" s="1"/>
  <c r="O257" i="5"/>
  <c r="O256" i="5"/>
  <c r="U255" i="5"/>
  <c r="Q255" i="5"/>
  <c r="O255" i="5"/>
  <c r="U254" i="5"/>
  <c r="Q254" i="5"/>
  <c r="S254" i="5" s="1"/>
  <c r="O254" i="5"/>
  <c r="O253" i="5"/>
  <c r="O252" i="5"/>
  <c r="U252" i="5" s="1"/>
  <c r="V251" i="5"/>
  <c r="V250" i="5"/>
  <c r="O249" i="5"/>
  <c r="U249" i="5" s="1"/>
  <c r="O248" i="5"/>
  <c r="U248" i="5" s="1"/>
  <c r="U247" i="5"/>
  <c r="O247" i="5"/>
  <c r="Q247" i="5" s="1"/>
  <c r="O246" i="5"/>
  <c r="Q246" i="5" s="1"/>
  <c r="O245" i="5"/>
  <c r="U245" i="5" s="1"/>
  <c r="V244" i="5"/>
  <c r="Q244" i="5"/>
  <c r="O243" i="5"/>
  <c r="Q243" i="5" s="1"/>
  <c r="V243" i="5" s="1"/>
  <c r="O242" i="5"/>
  <c r="U242" i="5" s="1"/>
  <c r="Q241" i="5"/>
  <c r="O241" i="5"/>
  <c r="U241" i="5" s="1"/>
  <c r="O240" i="5"/>
  <c r="Q240" i="5" s="1"/>
  <c r="S240" i="5" s="1"/>
  <c r="O239" i="5"/>
  <c r="Q239" i="5" s="1"/>
  <c r="O238" i="5"/>
  <c r="Q238" i="5" s="1"/>
  <c r="S238" i="5" s="1"/>
  <c r="O237" i="5"/>
  <c r="Q237" i="5" s="1"/>
  <c r="Q236" i="5"/>
  <c r="S236" i="5" s="1"/>
  <c r="V236" i="5" s="1"/>
  <c r="O235" i="5"/>
  <c r="Q235" i="5" s="1"/>
  <c r="V235" i="5" s="1"/>
  <c r="Q234" i="5"/>
  <c r="S234" i="5" s="1"/>
  <c r="O234" i="5"/>
  <c r="U234" i="5" s="1"/>
  <c r="O233" i="5"/>
  <c r="U233" i="5" s="1"/>
  <c r="O232" i="5"/>
  <c r="U232" i="5" s="1"/>
  <c r="O231" i="5"/>
  <c r="Q231" i="5" s="1"/>
  <c r="O230" i="5"/>
  <c r="U230" i="5" s="1"/>
  <c r="O229" i="5"/>
  <c r="U229" i="5" s="1"/>
  <c r="U228" i="5"/>
  <c r="O228" i="5"/>
  <c r="Q228" i="5" s="1"/>
  <c r="V227" i="5"/>
  <c r="V226" i="5"/>
  <c r="V225" i="5"/>
  <c r="V224" i="5"/>
  <c r="O223" i="5"/>
  <c r="U223" i="5" s="1"/>
  <c r="O222" i="5"/>
  <c r="U222" i="5" s="1"/>
  <c r="O221" i="5"/>
  <c r="Q221" i="5" s="1"/>
  <c r="Q220" i="5"/>
  <c r="S220" i="5" s="1"/>
  <c r="V220" i="5" s="1"/>
  <c r="O220" i="5"/>
  <c r="Q219" i="5"/>
  <c r="S219" i="5" s="1"/>
  <c r="V219" i="5" s="1"/>
  <c r="U218" i="5"/>
  <c r="Q218" i="5"/>
  <c r="O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Q197" i="5"/>
  <c r="V195" i="5"/>
  <c r="Q195" i="5"/>
  <c r="V194" i="5"/>
  <c r="Q194" i="5"/>
  <c r="Q193" i="5"/>
  <c r="V193" i="5" s="1"/>
  <c r="O192" i="5"/>
  <c r="U192" i="5" s="1"/>
  <c r="Q191" i="5"/>
  <c r="O191" i="5"/>
  <c r="U191" i="5" s="1"/>
  <c r="O190" i="5"/>
  <c r="U189" i="5"/>
  <c r="Q189" i="5"/>
  <c r="O189" i="5"/>
  <c r="O188" i="5"/>
  <c r="U188" i="5" s="1"/>
  <c r="O187" i="5"/>
  <c r="U187" i="5" s="1"/>
  <c r="Q186" i="5"/>
  <c r="O186" i="5"/>
  <c r="U185" i="5"/>
  <c r="O185" i="5"/>
  <c r="Q185" i="5" s="1"/>
  <c r="O184" i="5"/>
  <c r="Q184" i="5" s="1"/>
  <c r="S184" i="5" s="1"/>
  <c r="O183" i="5"/>
  <c r="Q183" i="5" s="1"/>
  <c r="O182" i="5"/>
  <c r="U182" i="5" s="1"/>
  <c r="Q181" i="5"/>
  <c r="O180" i="5"/>
  <c r="Q180" i="5" s="1"/>
  <c r="Q179" i="5"/>
  <c r="S179" i="5" s="1"/>
  <c r="V179" i="5" s="1"/>
  <c r="O178" i="5"/>
  <c r="Q178" i="5" s="1"/>
  <c r="S178" i="5" s="1"/>
  <c r="O177" i="5"/>
  <c r="U177" i="5" s="1"/>
  <c r="U176" i="5"/>
  <c r="O176" i="5"/>
  <c r="Q176" i="5" s="1"/>
  <c r="S176" i="5" s="1"/>
  <c r="Q175" i="5"/>
  <c r="O175" i="5"/>
  <c r="U175" i="5" s="1"/>
  <c r="O174" i="5"/>
  <c r="U174" i="5" s="1"/>
  <c r="O173" i="5"/>
  <c r="U173" i="5" s="1"/>
  <c r="Q172" i="5"/>
  <c r="S172" i="5" s="1"/>
  <c r="O172" i="5"/>
  <c r="U172" i="5" s="1"/>
  <c r="O171" i="5"/>
  <c r="O170" i="5"/>
  <c r="Q170" i="5" s="1"/>
  <c r="V170" i="5" s="1"/>
  <c r="O169" i="5"/>
  <c r="Q169" i="5" s="1"/>
  <c r="O168" i="5"/>
  <c r="U168" i="5" s="1"/>
  <c r="O167" i="5"/>
  <c r="Q167" i="5" s="1"/>
  <c r="O166" i="5"/>
  <c r="Q166" i="5" s="1"/>
  <c r="O165" i="5"/>
  <c r="Q165" i="5" s="1"/>
  <c r="O164" i="5"/>
  <c r="U164" i="5" s="1"/>
  <c r="O163" i="5"/>
  <c r="U163" i="5" s="1"/>
  <c r="U162" i="5"/>
  <c r="Q162" i="5"/>
  <c r="S162" i="5" s="1"/>
  <c r="V162" i="5" s="1"/>
  <c r="O162" i="5"/>
  <c r="O161" i="5"/>
  <c r="U161" i="5" s="1"/>
  <c r="O160" i="5"/>
  <c r="U160" i="5" s="1"/>
  <c r="O159" i="5"/>
  <c r="Q159" i="5" s="1"/>
  <c r="Q158" i="5"/>
  <c r="O157" i="5"/>
  <c r="Q157" i="5" s="1"/>
  <c r="V157" i="5" s="1"/>
  <c r="U156" i="5"/>
  <c r="S156" i="5"/>
  <c r="O156" i="5"/>
  <c r="Q156" i="5" s="1"/>
  <c r="O155" i="5"/>
  <c r="U155" i="5" s="1"/>
  <c r="S154" i="5"/>
  <c r="V154" i="5" s="1"/>
  <c r="O154" i="5"/>
  <c r="Q154" i="5" s="1"/>
  <c r="O153" i="5"/>
  <c r="U153" i="5" s="1"/>
  <c r="O152" i="5"/>
  <c r="Q152" i="5" s="1"/>
  <c r="S152" i="5" s="1"/>
  <c r="Q151" i="5"/>
  <c r="V151" i="5" s="1"/>
  <c r="U150" i="5"/>
  <c r="Q150" i="5"/>
  <c r="S150" i="5" s="1"/>
  <c r="V150" i="5" s="1"/>
  <c r="O149" i="5"/>
  <c r="U149" i="5" s="1"/>
  <c r="O148" i="5"/>
  <c r="U148" i="5" s="1"/>
  <c r="O147" i="5"/>
  <c r="U147" i="5" s="1"/>
  <c r="U146" i="5"/>
  <c r="O146" i="5"/>
  <c r="Q146" i="5" s="1"/>
  <c r="Q145" i="5"/>
  <c r="O145" i="5"/>
  <c r="Q144" i="5"/>
  <c r="S144" i="5" s="1"/>
  <c r="O144" i="5"/>
  <c r="U144" i="5" s="1"/>
  <c r="U143" i="5"/>
  <c r="O143" i="5"/>
  <c r="Q143" i="5" s="1"/>
  <c r="S143" i="5" s="1"/>
  <c r="O142" i="5"/>
  <c r="U142" i="5" s="1"/>
  <c r="Q141" i="5"/>
  <c r="V141" i="5" s="1"/>
  <c r="Q140" i="5"/>
  <c r="O140" i="5"/>
  <c r="V139" i="5"/>
  <c r="V138" i="5"/>
  <c r="V137" i="5"/>
  <c r="V136" i="5"/>
  <c r="V135" i="5"/>
  <c r="V134" i="5"/>
  <c r="V133" i="5"/>
  <c r="V132" i="5"/>
  <c r="V131" i="5"/>
  <c r="O130" i="5"/>
  <c r="U130" i="5" s="1"/>
  <c r="U129" i="5"/>
  <c r="Q129" i="5"/>
  <c r="O129" i="5"/>
  <c r="V128" i="5"/>
  <c r="O127" i="5"/>
  <c r="U127" i="5" s="1"/>
  <c r="V126" i="5"/>
  <c r="V125" i="5"/>
  <c r="V124" i="5"/>
  <c r="Q123" i="5"/>
  <c r="O123" i="5"/>
  <c r="U122" i="5"/>
  <c r="O122" i="5"/>
  <c r="Q122" i="5" s="1"/>
  <c r="S122" i="5" s="1"/>
  <c r="O121" i="5"/>
  <c r="U121" i="5" s="1"/>
  <c r="O120" i="5"/>
  <c r="Q120" i="5" s="1"/>
  <c r="S119" i="5"/>
  <c r="O119" i="5"/>
  <c r="Q119" i="5" s="1"/>
  <c r="O118" i="5"/>
  <c r="U118" i="5" s="1"/>
  <c r="O117" i="5"/>
  <c r="U117" i="5" s="1"/>
  <c r="O116" i="5"/>
  <c r="U116" i="5" s="1"/>
  <c r="O115" i="5"/>
  <c r="U115" i="5" s="1"/>
  <c r="O114" i="5"/>
  <c r="U114" i="5" s="1"/>
  <c r="O113" i="5"/>
  <c r="U113" i="5" s="1"/>
  <c r="M112" i="5"/>
  <c r="M850" i="5" s="1"/>
  <c r="O111" i="5"/>
  <c r="U111" i="5" s="1"/>
  <c r="O110" i="5"/>
  <c r="U110" i="5" s="1"/>
  <c r="Q109" i="5"/>
  <c r="S109" i="5" s="1"/>
  <c r="O109" i="5"/>
  <c r="U109" i="5" s="1"/>
  <c r="O108" i="5"/>
  <c r="U108" i="5" s="1"/>
  <c r="Q107" i="5"/>
  <c r="S107" i="5" s="1"/>
  <c r="O107" i="5"/>
  <c r="U107" i="5" s="1"/>
  <c r="S106" i="5"/>
  <c r="O106" i="5"/>
  <c r="U106" i="5" s="1"/>
  <c r="O105" i="5"/>
  <c r="U105" i="5" s="1"/>
  <c r="O104" i="5"/>
  <c r="Q104" i="5" s="1"/>
  <c r="O103" i="5"/>
  <c r="Q103" i="5" s="1"/>
  <c r="U102" i="5"/>
  <c r="Q102" i="5"/>
  <c r="S102" i="5" s="1"/>
  <c r="O101" i="5"/>
  <c r="U101" i="5" s="1"/>
  <c r="O100" i="5"/>
  <c r="U100" i="5" s="1"/>
  <c r="U99" i="5"/>
  <c r="Q99" i="5"/>
  <c r="O99" i="5"/>
  <c r="O98" i="5"/>
  <c r="U98" i="5" s="1"/>
  <c r="O97" i="5"/>
  <c r="Q97" i="5" s="1"/>
  <c r="O96" i="5"/>
  <c r="Q96" i="5" s="1"/>
  <c r="Q95" i="5"/>
  <c r="O95" i="5"/>
  <c r="U95" i="5" s="1"/>
  <c r="U94" i="5"/>
  <c r="O94" i="5"/>
  <c r="Q94" i="5" s="1"/>
  <c r="V94" i="5" s="1"/>
  <c r="O93" i="5"/>
  <c r="U93" i="5" s="1"/>
  <c r="U92" i="5"/>
  <c r="O92" i="5"/>
  <c r="Q92" i="5" s="1"/>
  <c r="O91" i="5"/>
  <c r="Q91" i="5" s="1"/>
  <c r="V91" i="5" s="1"/>
  <c r="Q90" i="5"/>
  <c r="O90" i="5"/>
  <c r="O89" i="5"/>
  <c r="U89" i="5" s="1"/>
  <c r="O88" i="5"/>
  <c r="U87" i="5"/>
  <c r="O87" i="5"/>
  <c r="Q87" i="5" s="1"/>
  <c r="S87" i="5" s="1"/>
  <c r="O86" i="5"/>
  <c r="U86" i="5" s="1"/>
  <c r="Q85" i="5"/>
  <c r="V85" i="5" s="1"/>
  <c r="O84" i="5"/>
  <c r="Q84" i="5" s="1"/>
  <c r="V84" i="5" s="1"/>
  <c r="O83" i="5"/>
  <c r="Q83" i="5" s="1"/>
  <c r="S83" i="5" s="1"/>
  <c r="U82" i="5"/>
  <c r="O82" i="5"/>
  <c r="Q82" i="5" s="1"/>
  <c r="S82" i="5" s="1"/>
  <c r="O81" i="5"/>
  <c r="U80" i="5"/>
  <c r="Q80" i="5"/>
  <c r="O80" i="5"/>
  <c r="Q79" i="5"/>
  <c r="O79" i="5"/>
  <c r="U79" i="5" s="1"/>
  <c r="O78" i="5"/>
  <c r="Q78" i="5" s="1"/>
  <c r="O77" i="5"/>
  <c r="U77" i="5" s="1"/>
  <c r="O76" i="5"/>
  <c r="O75" i="5"/>
  <c r="Q75" i="5" s="1"/>
  <c r="O74" i="5"/>
  <c r="U74" i="5" s="1"/>
  <c r="O73" i="5"/>
  <c r="O72" i="5"/>
  <c r="U72" i="5" s="1"/>
  <c r="Q71" i="5"/>
  <c r="O71" i="5"/>
  <c r="U71" i="5" s="1"/>
  <c r="Q70" i="5"/>
  <c r="V70" i="5" s="1"/>
  <c r="O70" i="5"/>
  <c r="V69" i="5"/>
  <c r="O68" i="5"/>
  <c r="U68" i="5" s="1"/>
  <c r="O67" i="5"/>
  <c r="U67" i="5" s="1"/>
  <c r="O66" i="5"/>
  <c r="Q66" i="5" s="1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O22" i="5"/>
  <c r="U22" i="5" s="1"/>
  <c r="O21" i="5"/>
  <c r="U21" i="5" s="1"/>
  <c r="O20" i="5"/>
  <c r="U20" i="5" s="1"/>
  <c r="O19" i="5"/>
  <c r="U19" i="5" s="1"/>
  <c r="O18" i="5"/>
  <c r="U18" i="5" s="1"/>
  <c r="O17" i="5"/>
  <c r="U17" i="5" s="1"/>
  <c r="O16" i="5"/>
  <c r="U16" i="5" s="1"/>
  <c r="O15" i="5"/>
  <c r="Q15" i="5" s="1"/>
  <c r="O14" i="5"/>
  <c r="Q14" i="5" s="1"/>
  <c r="O13" i="5"/>
  <c r="U13" i="5" s="1"/>
  <c r="O12" i="5"/>
  <c r="U12" i="5" s="1"/>
  <c r="O11" i="5"/>
  <c r="U11" i="5" s="1"/>
  <c r="O10" i="5"/>
  <c r="U10" i="5" s="1"/>
  <c r="O9" i="5"/>
  <c r="U9" i="5" s="1"/>
  <c r="U8" i="5"/>
  <c r="Q8" i="5"/>
  <c r="O8" i="5"/>
  <c r="P6" i="5"/>
  <c r="AC4" i="5"/>
  <c r="V874" i="1"/>
  <c r="V873" i="1"/>
  <c r="V872" i="1"/>
  <c r="V871" i="1"/>
  <c r="V870" i="1"/>
  <c r="V869" i="1"/>
  <c r="V868" i="1"/>
  <c r="V867" i="1"/>
  <c r="V520" i="1"/>
  <c r="V519" i="1"/>
  <c r="V518" i="1"/>
  <c r="V517" i="1"/>
  <c r="V516" i="1"/>
  <c r="V515" i="1"/>
  <c r="V514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246" i="1"/>
  <c r="V245" i="1"/>
  <c r="V222" i="1"/>
  <c r="V221" i="1"/>
  <c r="V220" i="1"/>
  <c r="V219" i="1"/>
  <c r="V125" i="1"/>
  <c r="V69" i="1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P822" i="4"/>
  <c r="O821" i="4"/>
  <c r="Q821" i="4" s="1"/>
  <c r="S821" i="4" s="1"/>
  <c r="Q820" i="4"/>
  <c r="S820" i="4" s="1"/>
  <c r="O820" i="4"/>
  <c r="U820" i="4" s="1"/>
  <c r="U819" i="4"/>
  <c r="O819" i="4"/>
  <c r="Q819" i="4" s="1"/>
  <c r="U818" i="4"/>
  <c r="V818" i="4" s="1"/>
  <c r="O818" i="4"/>
  <c r="Q818" i="4" s="1"/>
  <c r="U817" i="4"/>
  <c r="Q817" i="4"/>
  <c r="V817" i="4" s="1"/>
  <c r="U816" i="4"/>
  <c r="Q816" i="4"/>
  <c r="O815" i="4"/>
  <c r="U815" i="4" s="1"/>
  <c r="O814" i="4"/>
  <c r="U814" i="4" s="1"/>
  <c r="U813" i="4"/>
  <c r="Q813" i="4"/>
  <c r="V813" i="4" s="1"/>
  <c r="O812" i="4"/>
  <c r="U812" i="4" s="1"/>
  <c r="O811" i="4"/>
  <c r="Q811" i="4" s="1"/>
  <c r="Q810" i="4"/>
  <c r="S810" i="4" s="1"/>
  <c r="O810" i="4"/>
  <c r="Q809" i="4"/>
  <c r="O809" i="4"/>
  <c r="U809" i="4" s="1"/>
  <c r="U808" i="4"/>
  <c r="O808" i="4"/>
  <c r="Q808" i="4" s="1"/>
  <c r="O807" i="4"/>
  <c r="U807" i="4" s="1"/>
  <c r="O806" i="4"/>
  <c r="U806" i="4" s="1"/>
  <c r="O805" i="4"/>
  <c r="Q805" i="4" s="1"/>
  <c r="S805" i="4" s="1"/>
  <c r="O804" i="4"/>
  <c r="M803" i="4"/>
  <c r="U802" i="4"/>
  <c r="O802" i="4"/>
  <c r="Q802" i="4" s="1"/>
  <c r="V802" i="4" s="1"/>
  <c r="U801" i="4"/>
  <c r="O801" i="4"/>
  <c r="Q801" i="4" s="1"/>
  <c r="O800" i="4"/>
  <c r="Q800" i="4" s="1"/>
  <c r="S800" i="4" s="1"/>
  <c r="Q799" i="4"/>
  <c r="O799" i="4"/>
  <c r="U799" i="4" s="1"/>
  <c r="O798" i="4"/>
  <c r="U798" i="4" s="1"/>
  <c r="U797" i="4"/>
  <c r="S797" i="4"/>
  <c r="Q797" i="4"/>
  <c r="O797" i="4"/>
  <c r="O796" i="4"/>
  <c r="O795" i="4"/>
  <c r="U795" i="4" s="1"/>
  <c r="O794" i="4"/>
  <c r="Q794" i="4" s="1"/>
  <c r="S794" i="4" s="1"/>
  <c r="O793" i="4"/>
  <c r="U792" i="4"/>
  <c r="Q792" i="4"/>
  <c r="S792" i="4" s="1"/>
  <c r="O792" i="4"/>
  <c r="O791" i="4"/>
  <c r="U791" i="4" s="1"/>
  <c r="M791" i="4"/>
  <c r="O790" i="4"/>
  <c r="O789" i="4"/>
  <c r="U789" i="4" s="1"/>
  <c r="Q788" i="4"/>
  <c r="S788" i="4" s="1"/>
  <c r="O788" i="4"/>
  <c r="U788" i="4" s="1"/>
  <c r="O787" i="4"/>
  <c r="O786" i="4"/>
  <c r="U786" i="4" s="1"/>
  <c r="Q785" i="4"/>
  <c r="S785" i="4" s="1"/>
  <c r="O785" i="4"/>
  <c r="U785" i="4" s="1"/>
  <c r="Q784" i="4"/>
  <c r="O784" i="4"/>
  <c r="U784" i="4" s="1"/>
  <c r="O783" i="4"/>
  <c r="Q783" i="4" s="1"/>
  <c r="O782" i="4"/>
  <c r="U782" i="4" s="1"/>
  <c r="Q781" i="4"/>
  <c r="S781" i="4" s="1"/>
  <c r="O781" i="4"/>
  <c r="Q780" i="4"/>
  <c r="O780" i="4"/>
  <c r="U780" i="4" s="1"/>
  <c r="O779" i="4"/>
  <c r="U779" i="4" s="1"/>
  <c r="O778" i="4"/>
  <c r="Q778" i="4" s="1"/>
  <c r="S778" i="4" s="1"/>
  <c r="M777" i="4"/>
  <c r="U776" i="4"/>
  <c r="Q776" i="4"/>
  <c r="S776" i="4" s="1"/>
  <c r="V776" i="4" s="1"/>
  <c r="Q775" i="4"/>
  <c r="O775" i="4"/>
  <c r="U775" i="4" s="1"/>
  <c r="O774" i="4"/>
  <c r="U774" i="4" s="1"/>
  <c r="U773" i="4"/>
  <c r="S773" i="4"/>
  <c r="Q773" i="4"/>
  <c r="O773" i="4"/>
  <c r="V772" i="4"/>
  <c r="Q772" i="4"/>
  <c r="Q771" i="4"/>
  <c r="S771" i="4" s="1"/>
  <c r="O771" i="4"/>
  <c r="U771" i="4" s="1"/>
  <c r="M770" i="4"/>
  <c r="Q769" i="4"/>
  <c r="V769" i="4" s="1"/>
  <c r="U768" i="4"/>
  <c r="Q768" i="4"/>
  <c r="O768" i="4"/>
  <c r="U767" i="4"/>
  <c r="O767" i="4"/>
  <c r="Q767" i="4" s="1"/>
  <c r="S767" i="4" s="1"/>
  <c r="O766" i="4"/>
  <c r="U766" i="4" s="1"/>
  <c r="O765" i="4"/>
  <c r="Q765" i="4" s="1"/>
  <c r="S765" i="4" s="1"/>
  <c r="S764" i="4"/>
  <c r="Q764" i="4"/>
  <c r="O764" i="4"/>
  <c r="U764" i="4" s="1"/>
  <c r="U763" i="4"/>
  <c r="O763" i="4"/>
  <c r="Q763" i="4" s="1"/>
  <c r="O762" i="4"/>
  <c r="Q762" i="4" s="1"/>
  <c r="S762" i="4" s="1"/>
  <c r="O761" i="4"/>
  <c r="U761" i="4" s="1"/>
  <c r="O760" i="4"/>
  <c r="Q760" i="4" s="1"/>
  <c r="V760" i="4" s="1"/>
  <c r="O759" i="4"/>
  <c r="U759" i="4" s="1"/>
  <c r="O758" i="4"/>
  <c r="U758" i="4" s="1"/>
  <c r="U757" i="4"/>
  <c r="O757" i="4"/>
  <c r="Q757" i="4" s="1"/>
  <c r="S757" i="4" s="1"/>
  <c r="O756" i="4"/>
  <c r="U756" i="4" s="1"/>
  <c r="M756" i="4"/>
  <c r="M755" i="4"/>
  <c r="U754" i="4"/>
  <c r="Q754" i="4"/>
  <c r="O753" i="4"/>
  <c r="M753" i="4"/>
  <c r="O752" i="4"/>
  <c r="Q752" i="4" s="1"/>
  <c r="V752" i="4" s="1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U684" i="4"/>
  <c r="O684" i="4"/>
  <c r="Q684" i="4" s="1"/>
  <c r="V684" i="4" s="1"/>
  <c r="O683" i="4"/>
  <c r="Q683" i="4" s="1"/>
  <c r="U682" i="4"/>
  <c r="Q682" i="4"/>
  <c r="U681" i="4"/>
  <c r="V681" i="4" s="1"/>
  <c r="Q681" i="4"/>
  <c r="U680" i="4"/>
  <c r="Q680" i="4"/>
  <c r="U679" i="4"/>
  <c r="Q679" i="4"/>
  <c r="U678" i="4"/>
  <c r="Q678" i="4"/>
  <c r="S678" i="4" s="1"/>
  <c r="V678" i="4" s="1"/>
  <c r="U677" i="4"/>
  <c r="V677" i="4" s="1"/>
  <c r="Q677" i="4"/>
  <c r="U676" i="4"/>
  <c r="V676" i="4" s="1"/>
  <c r="S676" i="4"/>
  <c r="Q676" i="4"/>
  <c r="O675" i="4"/>
  <c r="U674" i="4"/>
  <c r="Q674" i="4"/>
  <c r="V674" i="4" s="1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O646" i="4"/>
  <c r="U646" i="4" s="1"/>
  <c r="Q645" i="4"/>
  <c r="O645" i="4"/>
  <c r="V644" i="4"/>
  <c r="U644" i="4"/>
  <c r="S644" i="4"/>
  <c r="Q644" i="4"/>
  <c r="O643" i="4"/>
  <c r="V642" i="4"/>
  <c r="U642" i="4"/>
  <c r="Q642" i="4"/>
  <c r="S642" i="4" s="1"/>
  <c r="U641" i="4"/>
  <c r="Q641" i="4"/>
  <c r="Q640" i="4"/>
  <c r="S640" i="4" s="1"/>
  <c r="V640" i="4" s="1"/>
  <c r="O639" i="4"/>
  <c r="O638" i="4"/>
  <c r="U638" i="4" s="1"/>
  <c r="O637" i="4"/>
  <c r="U637" i="4" s="1"/>
  <c r="Q636" i="4"/>
  <c r="Q635" i="4"/>
  <c r="V634" i="4"/>
  <c r="O634" i="4"/>
  <c r="U633" i="4"/>
  <c r="O633" i="4"/>
  <c r="Q633" i="4" s="1"/>
  <c r="O632" i="4"/>
  <c r="Q632" i="4" s="1"/>
  <c r="S632" i="4" s="1"/>
  <c r="O631" i="4"/>
  <c r="Q631" i="4" s="1"/>
  <c r="Q630" i="4"/>
  <c r="S630" i="4" s="1"/>
  <c r="O630" i="4"/>
  <c r="U630" i="4" s="1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U596" i="4"/>
  <c r="Q596" i="4"/>
  <c r="V596" i="4" s="1"/>
  <c r="U595" i="4"/>
  <c r="Q595" i="4"/>
  <c r="Q594" i="4"/>
  <c r="S594" i="4" s="1"/>
  <c r="V594" i="4" s="1"/>
  <c r="Q593" i="4"/>
  <c r="V593" i="4" s="1"/>
  <c r="U592" i="4"/>
  <c r="Q592" i="4"/>
  <c r="V592" i="4" s="1"/>
  <c r="Q591" i="4"/>
  <c r="V591" i="4" s="1"/>
  <c r="U590" i="4"/>
  <c r="Q590" i="4"/>
  <c r="U589" i="4"/>
  <c r="Q589" i="4"/>
  <c r="U588" i="4"/>
  <c r="V588" i="4" s="1"/>
  <c r="Q588" i="4"/>
  <c r="U587" i="4"/>
  <c r="Q587" i="4"/>
  <c r="O586" i="4"/>
  <c r="U586" i="4" s="1"/>
  <c r="O585" i="4"/>
  <c r="Q585" i="4" s="1"/>
  <c r="V585" i="4" s="1"/>
  <c r="O584" i="4"/>
  <c r="Q584" i="4" s="1"/>
  <c r="V584" i="4" s="1"/>
  <c r="Q583" i="4"/>
  <c r="V583" i="4" s="1"/>
  <c r="Q582" i="4"/>
  <c r="V582" i="4" s="1"/>
  <c r="V581" i="4"/>
  <c r="Q581" i="4"/>
  <c r="U580" i="4"/>
  <c r="Q580" i="4"/>
  <c r="U579" i="4"/>
  <c r="O579" i="4"/>
  <c r="Q579" i="4" s="1"/>
  <c r="O578" i="4"/>
  <c r="U578" i="4" s="1"/>
  <c r="U577" i="4"/>
  <c r="Q577" i="4"/>
  <c r="V576" i="4"/>
  <c r="Q576" i="4"/>
  <c r="V575" i="4"/>
  <c r="Q575" i="4"/>
  <c r="O574" i="4"/>
  <c r="U574" i="4" s="1"/>
  <c r="O573" i="4"/>
  <c r="U573" i="4" s="1"/>
  <c r="U572" i="4"/>
  <c r="V572" i="4" s="1"/>
  <c r="Q572" i="4"/>
  <c r="O571" i="4"/>
  <c r="Q571" i="4" s="1"/>
  <c r="V571" i="4" s="1"/>
  <c r="U570" i="4"/>
  <c r="Q570" i="4"/>
  <c r="V569" i="4"/>
  <c r="Q569" i="4"/>
  <c r="Q568" i="4"/>
  <c r="U567" i="4"/>
  <c r="Q567" i="4"/>
  <c r="V567" i="4" s="1"/>
  <c r="O566" i="4"/>
  <c r="U566" i="4" s="1"/>
  <c r="U565" i="4"/>
  <c r="Q565" i="4"/>
  <c r="S565" i="4" s="1"/>
  <c r="O565" i="4"/>
  <c r="U564" i="4"/>
  <c r="O564" i="4"/>
  <c r="Q564" i="4" s="1"/>
  <c r="V564" i="4" s="1"/>
  <c r="U563" i="4"/>
  <c r="Q563" i="4"/>
  <c r="O562" i="4"/>
  <c r="U562" i="4" s="1"/>
  <c r="M561" i="4"/>
  <c r="O561" i="4" s="1"/>
  <c r="U561" i="4" s="1"/>
  <c r="V560" i="4"/>
  <c r="U560" i="4"/>
  <c r="Q560" i="4"/>
  <c r="O559" i="4"/>
  <c r="Q559" i="4" s="1"/>
  <c r="O558" i="4"/>
  <c r="Q558" i="4" s="1"/>
  <c r="O557" i="4"/>
  <c r="Q556" i="4"/>
  <c r="S556" i="4" s="1"/>
  <c r="O556" i="4"/>
  <c r="U556" i="4" s="1"/>
  <c r="Q555" i="4"/>
  <c r="O555" i="4"/>
  <c r="U555" i="4" s="1"/>
  <c r="Q554" i="4"/>
  <c r="O554" i="4"/>
  <c r="U554" i="4" s="1"/>
  <c r="Q553" i="4"/>
  <c r="O553" i="4"/>
  <c r="U553" i="4" s="1"/>
  <c r="V553" i="4" s="1"/>
  <c r="O552" i="4"/>
  <c r="Q551" i="4"/>
  <c r="S551" i="4" s="1"/>
  <c r="O551" i="4"/>
  <c r="U551" i="4" s="1"/>
  <c r="Q550" i="4"/>
  <c r="S550" i="4" s="1"/>
  <c r="O550" i="4"/>
  <c r="U550" i="4" s="1"/>
  <c r="U549" i="4"/>
  <c r="O549" i="4"/>
  <c r="Q549" i="4" s="1"/>
  <c r="U512" i="4"/>
  <c r="Q512" i="4"/>
  <c r="O512" i="4"/>
  <c r="U511" i="4"/>
  <c r="O511" i="4"/>
  <c r="Q511" i="4" s="1"/>
  <c r="Q510" i="4"/>
  <c r="S510" i="4" s="1"/>
  <c r="O510" i="4"/>
  <c r="U510" i="4" s="1"/>
  <c r="O509" i="4"/>
  <c r="U508" i="4"/>
  <c r="O508" i="4"/>
  <c r="Q508" i="4" s="1"/>
  <c r="S508" i="4" s="1"/>
  <c r="V508" i="4" s="1"/>
  <c r="O507" i="4"/>
  <c r="U507" i="4" s="1"/>
  <c r="U506" i="4"/>
  <c r="V506" i="4" s="1"/>
  <c r="Q506" i="4"/>
  <c r="Q505" i="4"/>
  <c r="O505" i="4"/>
  <c r="U505" i="4" s="1"/>
  <c r="U504" i="4"/>
  <c r="O504" i="4"/>
  <c r="Q504" i="4" s="1"/>
  <c r="U503" i="4"/>
  <c r="Q503" i="4"/>
  <c r="S503" i="4" s="1"/>
  <c r="O503" i="4"/>
  <c r="O502" i="4"/>
  <c r="U502" i="4" s="1"/>
  <c r="O501" i="4"/>
  <c r="U501" i="4" s="1"/>
  <c r="O500" i="4"/>
  <c r="U500" i="4" s="1"/>
  <c r="O499" i="4"/>
  <c r="U499" i="4" s="1"/>
  <c r="U498" i="4"/>
  <c r="O498" i="4"/>
  <c r="Q498" i="4" s="1"/>
  <c r="U497" i="4"/>
  <c r="Q497" i="4"/>
  <c r="O497" i="4"/>
  <c r="U496" i="4"/>
  <c r="O496" i="4"/>
  <c r="Q496" i="4" s="1"/>
  <c r="S496" i="4" s="1"/>
  <c r="O495" i="4"/>
  <c r="U495" i="4" s="1"/>
  <c r="O494" i="4"/>
  <c r="U494" i="4" s="1"/>
  <c r="U493" i="4"/>
  <c r="S493" i="4"/>
  <c r="Q493" i="4"/>
  <c r="O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Q469" i="4"/>
  <c r="V469" i="4" s="1"/>
  <c r="U468" i="4"/>
  <c r="V468" i="4" s="1"/>
  <c r="Q468" i="4"/>
  <c r="U467" i="4"/>
  <c r="O467" i="4"/>
  <c r="Q467" i="4" s="1"/>
  <c r="O466" i="4"/>
  <c r="U466" i="4" s="1"/>
  <c r="U465" i="4"/>
  <c r="Q465" i="4"/>
  <c r="O464" i="4"/>
  <c r="U464" i="4" s="1"/>
  <c r="U463" i="4"/>
  <c r="Q463" i="4"/>
  <c r="V463" i="4" s="1"/>
  <c r="O463" i="4"/>
  <c r="O462" i="4"/>
  <c r="U462" i="4" s="1"/>
  <c r="O461" i="4"/>
  <c r="U461" i="4" s="1"/>
  <c r="U460" i="4"/>
  <c r="V460" i="4" s="1"/>
  <c r="O460" i="4"/>
  <c r="Q460" i="4" s="1"/>
  <c r="S460" i="4" s="1"/>
  <c r="O459" i="4"/>
  <c r="U459" i="4" s="1"/>
  <c r="O458" i="4"/>
  <c r="U458" i="4" s="1"/>
  <c r="U457" i="4"/>
  <c r="Q457" i="4"/>
  <c r="S457" i="4" s="1"/>
  <c r="O457" i="4"/>
  <c r="U456" i="4"/>
  <c r="Q456" i="4"/>
  <c r="S456" i="4" s="1"/>
  <c r="V456" i="4" s="1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O411" i="4"/>
  <c r="Q411" i="4" s="1"/>
  <c r="V411" i="4" s="1"/>
  <c r="U410" i="4"/>
  <c r="O410" i="4"/>
  <c r="Q410" i="4" s="1"/>
  <c r="V410" i="4" s="1"/>
  <c r="U409" i="4"/>
  <c r="Q409" i="4"/>
  <c r="O409" i="4"/>
  <c r="O408" i="4"/>
  <c r="Q408" i="4" s="1"/>
  <c r="S408" i="4" s="1"/>
  <c r="O407" i="4"/>
  <c r="U407" i="4" s="1"/>
  <c r="Q406" i="4"/>
  <c r="O406" i="4"/>
  <c r="O405" i="4"/>
  <c r="Q405" i="4" s="1"/>
  <c r="S405" i="4" s="1"/>
  <c r="O404" i="4"/>
  <c r="Q404" i="4" s="1"/>
  <c r="S404" i="4" s="1"/>
  <c r="Q403" i="4"/>
  <c r="V403" i="4" s="1"/>
  <c r="O402" i="4"/>
  <c r="Q402" i="4" s="1"/>
  <c r="V402" i="4" s="1"/>
  <c r="O401" i="4"/>
  <c r="Q401" i="4" s="1"/>
  <c r="V401" i="4" s="1"/>
  <c r="O400" i="4"/>
  <c r="Q399" i="4"/>
  <c r="O399" i="4"/>
  <c r="U399" i="4" s="1"/>
  <c r="O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O370" i="4"/>
  <c r="V369" i="4"/>
  <c r="V368" i="4"/>
  <c r="V367" i="4"/>
  <c r="V366" i="4"/>
  <c r="Q365" i="4"/>
  <c r="V365" i="4" s="1"/>
  <c r="O365" i="4"/>
  <c r="O364" i="4"/>
  <c r="Q364" i="4" s="1"/>
  <c r="V364" i="4" s="1"/>
  <c r="AA364" i="4" s="1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U326" i="4"/>
  <c r="O326" i="4"/>
  <c r="Q326" i="4" s="1"/>
  <c r="U325" i="4"/>
  <c r="Q325" i="4"/>
  <c r="S325" i="4" s="1"/>
  <c r="O325" i="4"/>
  <c r="O324" i="4"/>
  <c r="U324" i="4" s="1"/>
  <c r="O323" i="4"/>
  <c r="Q323" i="4" s="1"/>
  <c r="V323" i="4" s="1"/>
  <c r="O322" i="4"/>
  <c r="Q322" i="4" s="1"/>
  <c r="S322" i="4" s="1"/>
  <c r="O321" i="4"/>
  <c r="O320" i="4"/>
  <c r="U320" i="4" s="1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O256" i="4"/>
  <c r="O255" i="4"/>
  <c r="U255" i="4" s="1"/>
  <c r="O254" i="4"/>
  <c r="U254" i="4" s="1"/>
  <c r="O253" i="4"/>
  <c r="Q252" i="4"/>
  <c r="S252" i="4" s="1"/>
  <c r="O252" i="4"/>
  <c r="U252" i="4" s="1"/>
  <c r="O251" i="4"/>
  <c r="U251" i="4" s="1"/>
  <c r="O250" i="4"/>
  <c r="U250" i="4" s="1"/>
  <c r="U249" i="4"/>
  <c r="V249" i="4" s="1"/>
  <c r="O249" i="4"/>
  <c r="Q249" i="4" s="1"/>
  <c r="S249" i="4" s="1"/>
  <c r="O248" i="4"/>
  <c r="U248" i="4" s="1"/>
  <c r="O247" i="4"/>
  <c r="U247" i="4" s="1"/>
  <c r="Q246" i="4"/>
  <c r="S246" i="4" s="1"/>
  <c r="O246" i="4"/>
  <c r="U246" i="4" s="1"/>
  <c r="U245" i="4"/>
  <c r="Q245" i="4"/>
  <c r="O245" i="4"/>
  <c r="O244" i="4"/>
  <c r="Q244" i="4" s="1"/>
  <c r="S244" i="4" s="1"/>
  <c r="Q243" i="4"/>
  <c r="O243" i="4"/>
  <c r="U243" i="4" s="1"/>
  <c r="O242" i="4"/>
  <c r="Q242" i="4" s="1"/>
  <c r="O241" i="4"/>
  <c r="U241" i="4" s="1"/>
  <c r="Q240" i="4"/>
  <c r="V240" i="4" s="1"/>
  <c r="Q239" i="4"/>
  <c r="V239" i="4" s="1"/>
  <c r="O239" i="4"/>
  <c r="O238" i="4"/>
  <c r="Q238" i="4" s="1"/>
  <c r="S238" i="4" s="1"/>
  <c r="O237" i="4"/>
  <c r="U237" i="4" s="1"/>
  <c r="O236" i="4"/>
  <c r="Q236" i="4" s="1"/>
  <c r="O235" i="4"/>
  <c r="Q235" i="4" s="1"/>
  <c r="Q234" i="4"/>
  <c r="O234" i="4"/>
  <c r="U234" i="4" s="1"/>
  <c r="Q233" i="4"/>
  <c r="S233" i="4" s="1"/>
  <c r="O233" i="4"/>
  <c r="Q232" i="4"/>
  <c r="O231" i="4"/>
  <c r="Q231" i="4" s="1"/>
  <c r="V231" i="4" s="1"/>
  <c r="O230" i="4"/>
  <c r="U230" i="4" s="1"/>
  <c r="Q229" i="4"/>
  <c r="S229" i="4" s="1"/>
  <c r="O229" i="4"/>
  <c r="U229" i="4" s="1"/>
  <c r="O228" i="4"/>
  <c r="Q228" i="4" s="1"/>
  <c r="O227" i="4"/>
  <c r="Q227" i="4" s="1"/>
  <c r="S227" i="4" s="1"/>
  <c r="V227" i="4" s="1"/>
  <c r="O226" i="4"/>
  <c r="U225" i="4"/>
  <c r="O225" i="4"/>
  <c r="Q225" i="4" s="1"/>
  <c r="V225" i="4" s="1"/>
  <c r="O224" i="4"/>
  <c r="U224" i="4" s="1"/>
  <c r="O223" i="4"/>
  <c r="U223" i="4" s="1"/>
  <c r="O222" i="4"/>
  <c r="U222" i="4" s="1"/>
  <c r="Q221" i="4"/>
  <c r="O221" i="4"/>
  <c r="Q220" i="4"/>
  <c r="S220" i="4" s="1"/>
  <c r="V220" i="4" s="1"/>
  <c r="O220" i="4"/>
  <c r="Q219" i="4"/>
  <c r="S219" i="4" s="1"/>
  <c r="O218" i="4"/>
  <c r="U218" i="4" s="1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Q197" i="4"/>
  <c r="V197" i="4" s="1"/>
  <c r="V195" i="4"/>
  <c r="Q195" i="4"/>
  <c r="Q194" i="4"/>
  <c r="V194" i="4" s="1"/>
  <c r="V193" i="4"/>
  <c r="Q193" i="4"/>
  <c r="O192" i="4"/>
  <c r="Q192" i="4" s="1"/>
  <c r="S192" i="4" s="1"/>
  <c r="O191" i="4"/>
  <c r="U191" i="4" s="1"/>
  <c r="O190" i="4"/>
  <c r="U190" i="4" s="1"/>
  <c r="O189" i="4"/>
  <c r="U189" i="4" s="1"/>
  <c r="O188" i="4"/>
  <c r="O187" i="4"/>
  <c r="U187" i="4" s="1"/>
  <c r="O186" i="4"/>
  <c r="Q186" i="4" s="1"/>
  <c r="U185" i="4"/>
  <c r="Q185" i="4"/>
  <c r="O185" i="4"/>
  <c r="O184" i="4"/>
  <c r="Q184" i="4" s="1"/>
  <c r="S184" i="4" s="1"/>
  <c r="O183" i="4"/>
  <c r="Q183" i="4" s="1"/>
  <c r="O182" i="4"/>
  <c r="U182" i="4" s="1"/>
  <c r="Q181" i="4"/>
  <c r="O180" i="4"/>
  <c r="Q180" i="4" s="1"/>
  <c r="S180" i="4" s="1"/>
  <c r="V180" i="4" s="1"/>
  <c r="Q179" i="4"/>
  <c r="Q178" i="4"/>
  <c r="S178" i="4" s="1"/>
  <c r="O178" i="4"/>
  <c r="O177" i="4"/>
  <c r="U177" i="4" s="1"/>
  <c r="U176" i="4"/>
  <c r="V176" i="4" s="1"/>
  <c r="O176" i="4"/>
  <c r="Q176" i="4" s="1"/>
  <c r="S176" i="4" s="1"/>
  <c r="O175" i="4"/>
  <c r="U175" i="4" s="1"/>
  <c r="O174" i="4"/>
  <c r="U174" i="4" s="1"/>
  <c r="O173" i="4"/>
  <c r="U173" i="4" s="1"/>
  <c r="O172" i="4"/>
  <c r="U171" i="4"/>
  <c r="O171" i="4"/>
  <c r="Q171" i="4" s="1"/>
  <c r="Q170" i="4"/>
  <c r="V170" i="4" s="1"/>
  <c r="O170" i="4"/>
  <c r="O169" i="4"/>
  <c r="Q169" i="4" s="1"/>
  <c r="O168" i="4"/>
  <c r="U168" i="4" s="1"/>
  <c r="O167" i="4"/>
  <c r="Q167" i="4" s="1"/>
  <c r="O166" i="4"/>
  <c r="U166" i="4" s="1"/>
  <c r="U165" i="4"/>
  <c r="V165" i="4" s="1"/>
  <c r="O165" i="4"/>
  <c r="Q165" i="4" s="1"/>
  <c r="S165" i="4" s="1"/>
  <c r="O164" i="4"/>
  <c r="U164" i="4" s="1"/>
  <c r="O163" i="4"/>
  <c r="U163" i="4" s="1"/>
  <c r="U162" i="4"/>
  <c r="Q162" i="4"/>
  <c r="S162" i="4" s="1"/>
  <c r="O162" i="4"/>
  <c r="O161" i="4"/>
  <c r="U161" i="4" s="1"/>
  <c r="O160" i="4"/>
  <c r="U160" i="4" s="1"/>
  <c r="U159" i="4"/>
  <c r="S159" i="4"/>
  <c r="Q159" i="4"/>
  <c r="O159" i="4"/>
  <c r="Q158" i="4"/>
  <c r="O157" i="4"/>
  <c r="Q157" i="4" s="1"/>
  <c r="V157" i="4" s="1"/>
  <c r="O156" i="4"/>
  <c r="Q156" i="4" s="1"/>
  <c r="S156" i="4" s="1"/>
  <c r="O155" i="4"/>
  <c r="O154" i="4"/>
  <c r="Q154" i="4" s="1"/>
  <c r="O153" i="4"/>
  <c r="U153" i="4" s="1"/>
  <c r="O152" i="4"/>
  <c r="Q152" i="4" s="1"/>
  <c r="V151" i="4"/>
  <c r="Q151" i="4"/>
  <c r="U150" i="4"/>
  <c r="Q150" i="4"/>
  <c r="S150" i="4" s="1"/>
  <c r="O149" i="4"/>
  <c r="O148" i="4"/>
  <c r="Q148" i="4" s="1"/>
  <c r="S148" i="4" s="1"/>
  <c r="Q147" i="4"/>
  <c r="S147" i="4" s="1"/>
  <c r="O147" i="4"/>
  <c r="U147" i="4" s="1"/>
  <c r="Q146" i="4"/>
  <c r="O146" i="4"/>
  <c r="O145" i="4"/>
  <c r="U145" i="4" s="1"/>
  <c r="O144" i="4"/>
  <c r="Q144" i="4" s="1"/>
  <c r="O143" i="4"/>
  <c r="U143" i="4" s="1"/>
  <c r="O142" i="4"/>
  <c r="U142" i="4" s="1"/>
  <c r="O141" i="4"/>
  <c r="U141" i="4" s="1"/>
  <c r="Q140" i="4"/>
  <c r="V140" i="4" s="1"/>
  <c r="Q139" i="4"/>
  <c r="O139" i="4"/>
  <c r="V138" i="4"/>
  <c r="V137" i="4"/>
  <c r="V136" i="4"/>
  <c r="V135" i="4"/>
  <c r="V134" i="4"/>
  <c r="V133" i="4"/>
  <c r="V132" i="4"/>
  <c r="V131" i="4"/>
  <c r="V130" i="4"/>
  <c r="O129" i="4"/>
  <c r="U128" i="4"/>
  <c r="O128" i="4"/>
  <c r="Q128" i="4" s="1"/>
  <c r="S128" i="4" s="1"/>
  <c r="O127" i="4"/>
  <c r="U127" i="4" s="1"/>
  <c r="V126" i="4"/>
  <c r="V125" i="4"/>
  <c r="V124" i="4"/>
  <c r="O123" i="4"/>
  <c r="Q123" i="4" s="1"/>
  <c r="O122" i="4"/>
  <c r="U122" i="4" s="1"/>
  <c r="Q121" i="4"/>
  <c r="O121" i="4"/>
  <c r="U121" i="4" s="1"/>
  <c r="O120" i="4"/>
  <c r="O119" i="4"/>
  <c r="Q119" i="4" s="1"/>
  <c r="S119" i="4" s="1"/>
  <c r="O118" i="4"/>
  <c r="U118" i="4" s="1"/>
  <c r="U117" i="4"/>
  <c r="Q117" i="4"/>
  <c r="O117" i="4"/>
  <c r="O116" i="4"/>
  <c r="U116" i="4" s="1"/>
  <c r="O115" i="4"/>
  <c r="U115" i="4" s="1"/>
  <c r="O114" i="4"/>
  <c r="U114" i="4" s="1"/>
  <c r="O113" i="4"/>
  <c r="U113" i="4" s="1"/>
  <c r="O112" i="4"/>
  <c r="U112" i="4" s="1"/>
  <c r="M112" i="4"/>
  <c r="M822" i="4" s="1"/>
  <c r="Q111" i="4"/>
  <c r="O111" i="4"/>
  <c r="U111" i="4" s="1"/>
  <c r="O110" i="4"/>
  <c r="U110" i="4" s="1"/>
  <c r="O109" i="4"/>
  <c r="U109" i="4" s="1"/>
  <c r="O108" i="4"/>
  <c r="U107" i="4"/>
  <c r="Q107" i="4"/>
  <c r="O107" i="4"/>
  <c r="S106" i="4"/>
  <c r="O106" i="4"/>
  <c r="U106" i="4" s="1"/>
  <c r="U105" i="4"/>
  <c r="Q105" i="4"/>
  <c r="S105" i="4" s="1"/>
  <c r="O105" i="4"/>
  <c r="O104" i="4"/>
  <c r="O103" i="4"/>
  <c r="Q103" i="4" s="1"/>
  <c r="S103" i="4" s="1"/>
  <c r="U102" i="4"/>
  <c r="Q102" i="4"/>
  <c r="S102" i="4" s="1"/>
  <c r="O101" i="4"/>
  <c r="U100" i="4"/>
  <c r="Q100" i="4"/>
  <c r="O100" i="4"/>
  <c r="O99" i="4"/>
  <c r="Q99" i="4" s="1"/>
  <c r="Q98" i="4"/>
  <c r="O98" i="4"/>
  <c r="U98" i="4" s="1"/>
  <c r="V98" i="4" s="1"/>
  <c r="O97" i="4"/>
  <c r="O96" i="4"/>
  <c r="Q96" i="4" s="1"/>
  <c r="S96" i="4" s="1"/>
  <c r="O95" i="4"/>
  <c r="U95" i="4" s="1"/>
  <c r="U94" i="4"/>
  <c r="Q94" i="4"/>
  <c r="V94" i="4" s="1"/>
  <c r="O94" i="4"/>
  <c r="O93" i="4"/>
  <c r="Q93" i="4" s="1"/>
  <c r="O92" i="4"/>
  <c r="O91" i="4"/>
  <c r="Q91" i="4" s="1"/>
  <c r="V91" i="4" s="1"/>
  <c r="O90" i="4"/>
  <c r="Q90" i="4" s="1"/>
  <c r="O89" i="4"/>
  <c r="U89" i="4" s="1"/>
  <c r="O88" i="4"/>
  <c r="Q88" i="4" s="1"/>
  <c r="O87" i="4"/>
  <c r="Q87" i="4" s="1"/>
  <c r="S87" i="4" s="1"/>
  <c r="U86" i="4"/>
  <c r="Q86" i="4"/>
  <c r="O86" i="4"/>
  <c r="Q85" i="4"/>
  <c r="V85" i="4" s="1"/>
  <c r="O84" i="4"/>
  <c r="Q84" i="4" s="1"/>
  <c r="V84" i="4" s="1"/>
  <c r="U83" i="4"/>
  <c r="O83" i="4"/>
  <c r="Q83" i="4" s="1"/>
  <c r="S83" i="4" s="1"/>
  <c r="O82" i="4"/>
  <c r="U82" i="4" s="1"/>
  <c r="O81" i="4"/>
  <c r="U81" i="4" s="1"/>
  <c r="O80" i="4"/>
  <c r="U80" i="4" s="1"/>
  <c r="O79" i="4"/>
  <c r="Q79" i="4" s="1"/>
  <c r="O78" i="4"/>
  <c r="O77" i="4"/>
  <c r="U77" i="4" s="1"/>
  <c r="U76" i="4"/>
  <c r="Q76" i="4"/>
  <c r="O76" i="4"/>
  <c r="U75" i="4"/>
  <c r="Q75" i="4"/>
  <c r="O75" i="4"/>
  <c r="O74" i="4"/>
  <c r="U74" i="4" s="1"/>
  <c r="U73" i="4"/>
  <c r="Q73" i="4"/>
  <c r="S73" i="4" s="1"/>
  <c r="O73" i="4"/>
  <c r="O72" i="4"/>
  <c r="U72" i="4" s="1"/>
  <c r="Q71" i="4"/>
  <c r="S71" i="4" s="1"/>
  <c r="O71" i="4"/>
  <c r="U71" i="4" s="1"/>
  <c r="Q70" i="4"/>
  <c r="S70" i="4" s="1"/>
  <c r="O70" i="4"/>
  <c r="U70" i="4" s="1"/>
  <c r="O69" i="4"/>
  <c r="Q69" i="4" s="1"/>
  <c r="V69" i="4" s="1"/>
  <c r="O68" i="4"/>
  <c r="Q68" i="4" s="1"/>
  <c r="O67" i="4"/>
  <c r="U67" i="4" s="1"/>
  <c r="O66" i="4"/>
  <c r="Q66" i="4" s="1"/>
  <c r="S66" i="4" s="1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O22" i="4"/>
  <c r="Q22" i="4" s="1"/>
  <c r="O21" i="4"/>
  <c r="Q21" i="4" s="1"/>
  <c r="S21" i="4" s="1"/>
  <c r="O20" i="4"/>
  <c r="U20" i="4" s="1"/>
  <c r="Q19" i="4"/>
  <c r="O19" i="4"/>
  <c r="U19" i="4" s="1"/>
  <c r="U18" i="4"/>
  <c r="O18" i="4"/>
  <c r="Q18" i="4" s="1"/>
  <c r="O17" i="4"/>
  <c r="U17" i="4" s="1"/>
  <c r="O16" i="4"/>
  <c r="Q16" i="4" s="1"/>
  <c r="O15" i="4"/>
  <c r="U15" i="4" s="1"/>
  <c r="Q14" i="4"/>
  <c r="O14" i="4"/>
  <c r="U14" i="4" s="1"/>
  <c r="O13" i="4"/>
  <c r="Q13" i="4" s="1"/>
  <c r="O12" i="4"/>
  <c r="Q12" i="4" s="1"/>
  <c r="O11" i="4"/>
  <c r="U11" i="4" s="1"/>
  <c r="U10" i="4"/>
  <c r="O10" i="4"/>
  <c r="Q10" i="4" s="1"/>
  <c r="O9" i="4"/>
  <c r="Q9" i="4" s="1"/>
  <c r="O8" i="4"/>
  <c r="U8" i="4" s="1"/>
  <c r="P6" i="4"/>
  <c r="AC4" i="4"/>
  <c r="V862" i="1"/>
  <c r="V863" i="1"/>
  <c r="V864" i="1"/>
  <c r="V865" i="1"/>
  <c r="V866" i="1"/>
  <c r="V861" i="1"/>
  <c r="V860" i="1"/>
  <c r="V859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16" i="1"/>
  <c r="V817" i="1"/>
  <c r="V818" i="1"/>
  <c r="V819" i="1"/>
  <c r="V820" i="1"/>
  <c r="V821" i="1"/>
  <c r="V822" i="1"/>
  <c r="V823" i="1"/>
  <c r="V824" i="1"/>
  <c r="V825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398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79" i="1"/>
  <c r="V378" i="1"/>
  <c r="V374" i="1"/>
  <c r="V375" i="1"/>
  <c r="V376" i="1"/>
  <c r="V377" i="1"/>
  <c r="V372" i="1"/>
  <c r="V373" i="1"/>
  <c r="V370" i="1"/>
  <c r="O371" i="1"/>
  <c r="U371" i="1" s="1"/>
  <c r="V369" i="1"/>
  <c r="V368" i="1"/>
  <c r="V367" i="1"/>
  <c r="S167" i="5" l="1"/>
  <c r="V167" i="5" s="1"/>
  <c r="S180" i="5"/>
  <c r="V180" i="5" s="1"/>
  <c r="V186" i="5"/>
  <c r="S262" i="5"/>
  <c r="V262" i="5" s="1"/>
  <c r="V83" i="5"/>
  <c r="V673" i="5"/>
  <c r="S673" i="5"/>
  <c r="S159" i="5"/>
  <c r="V159" i="5" s="1"/>
  <c r="V80" i="5"/>
  <c r="Q12" i="5"/>
  <c r="Q16" i="5"/>
  <c r="S16" i="5" s="1"/>
  <c r="V16" i="5" s="1"/>
  <c r="Q20" i="5"/>
  <c r="S80" i="5"/>
  <c r="Q100" i="5"/>
  <c r="S100" i="5" s="1"/>
  <c r="Q110" i="5"/>
  <c r="S110" i="5" s="1"/>
  <c r="V110" i="5" s="1"/>
  <c r="Q113" i="5"/>
  <c r="Q116" i="5"/>
  <c r="S116" i="5" s="1"/>
  <c r="V116" i="5" s="1"/>
  <c r="Q148" i="5"/>
  <c r="S148" i="5" s="1"/>
  <c r="V156" i="5"/>
  <c r="U159" i="5"/>
  <c r="Q173" i="5"/>
  <c r="S173" i="5" s="1"/>
  <c r="V173" i="5" s="1"/>
  <c r="S186" i="5"/>
  <c r="S218" i="5"/>
  <c r="V218" i="5" s="1"/>
  <c r="U238" i="5"/>
  <c r="Q249" i="5"/>
  <c r="Q326" i="5"/>
  <c r="S326" i="5" s="1"/>
  <c r="V326" i="5" s="1"/>
  <c r="Q405" i="5"/>
  <c r="U413" i="5"/>
  <c r="U465" i="5"/>
  <c r="Q488" i="5"/>
  <c r="S488" i="5" s="1"/>
  <c r="V488" i="5" s="1"/>
  <c r="Q527" i="5"/>
  <c r="S537" i="5"/>
  <c r="V537" i="5" s="1"/>
  <c r="U582" i="5"/>
  <c r="Q594" i="5"/>
  <c r="U661" i="5"/>
  <c r="V661" i="5" s="1"/>
  <c r="O784" i="5"/>
  <c r="U784" i="5" s="1"/>
  <c r="U821" i="5"/>
  <c r="U824" i="5"/>
  <c r="Q833" i="5"/>
  <c r="S833" i="5" s="1"/>
  <c r="V833" i="5" s="1"/>
  <c r="S847" i="5"/>
  <c r="V847" i="5" s="1"/>
  <c r="U537" i="5"/>
  <c r="V824" i="5"/>
  <c r="U83" i="5"/>
  <c r="Q72" i="5"/>
  <c r="S72" i="5" s="1"/>
  <c r="Q89" i="5"/>
  <c r="U97" i="5"/>
  <c r="Q101" i="5"/>
  <c r="U104" i="5"/>
  <c r="Q108" i="5"/>
  <c r="S108" i="5" s="1"/>
  <c r="V117" i="5"/>
  <c r="Q121" i="5"/>
  <c r="S121" i="5" s="1"/>
  <c r="S129" i="5"/>
  <c r="V129" i="5" s="1"/>
  <c r="Q142" i="5"/>
  <c r="S142" i="5" s="1"/>
  <c r="V142" i="5" s="1"/>
  <c r="S145" i="5"/>
  <c r="V145" i="5" s="1"/>
  <c r="Q153" i="5"/>
  <c r="S153" i="5" s="1"/>
  <c r="Q222" i="5"/>
  <c r="Q232" i="5"/>
  <c r="S232" i="5" s="1"/>
  <c r="Q242" i="5"/>
  <c r="S242" i="5" s="1"/>
  <c r="V242" i="5" s="1"/>
  <c r="Q261" i="5"/>
  <c r="U516" i="5"/>
  <c r="Q531" i="5"/>
  <c r="Q577" i="5"/>
  <c r="U580" i="5"/>
  <c r="Q590" i="5"/>
  <c r="V702" i="5"/>
  <c r="Q787" i="5"/>
  <c r="S787" i="5" s="1"/>
  <c r="V787" i="5" s="1"/>
  <c r="Q791" i="5"/>
  <c r="Q814" i="5"/>
  <c r="Q822" i="5"/>
  <c r="O831" i="5"/>
  <c r="U831" i="5" s="1"/>
  <c r="Q837" i="5"/>
  <c r="S837" i="5" s="1"/>
  <c r="Q17" i="5"/>
  <c r="V17" i="5" s="1"/>
  <c r="U78" i="5"/>
  <c r="V78" i="5" s="1"/>
  <c r="Q111" i="5"/>
  <c r="S111" i="5" s="1"/>
  <c r="V111" i="5" s="1"/>
  <c r="Q117" i="5"/>
  <c r="S117" i="5" s="1"/>
  <c r="U184" i="5"/>
  <c r="Q327" i="5"/>
  <c r="S327" i="5" s="1"/>
  <c r="V327" i="5" s="1"/>
  <c r="Q415" i="5"/>
  <c r="Q528" i="5"/>
  <c r="V528" i="5" s="1"/>
  <c r="U584" i="5"/>
  <c r="V608" i="5"/>
  <c r="V659" i="5"/>
  <c r="U671" i="5"/>
  <c r="V671" i="5" s="1"/>
  <c r="Q807" i="5"/>
  <c r="V807" i="5" s="1"/>
  <c r="Q819" i="5"/>
  <c r="Q825" i="5"/>
  <c r="Q834" i="5"/>
  <c r="S834" i="5" s="1"/>
  <c r="V834" i="5" s="1"/>
  <c r="Q9" i="5"/>
  <c r="S9" i="5" s="1"/>
  <c r="Q114" i="5"/>
  <c r="S114" i="5" s="1"/>
  <c r="U166" i="5"/>
  <c r="U464" i="5"/>
  <c r="V464" i="5" s="1"/>
  <c r="Q581" i="5"/>
  <c r="V581" i="5" s="1"/>
  <c r="V588" i="5"/>
  <c r="V605" i="5"/>
  <c r="S668" i="5"/>
  <c r="V668" i="5" s="1"/>
  <c r="U703" i="5"/>
  <c r="V796" i="5"/>
  <c r="V829" i="5"/>
  <c r="M6" i="5"/>
  <c r="U15" i="5"/>
  <c r="Q74" i="5"/>
  <c r="S74" i="5" s="1"/>
  <c r="V74" i="5" s="1"/>
  <c r="V87" i="5"/>
  <c r="S90" i="5"/>
  <c r="V90" i="5" s="1"/>
  <c r="V109" i="5"/>
  <c r="O112" i="5"/>
  <c r="U112" i="5" s="1"/>
  <c r="Q127" i="5"/>
  <c r="V172" i="5"/>
  <c r="V189" i="5"/>
  <c r="S259" i="5"/>
  <c r="V259" i="5" s="1"/>
  <c r="U416" i="5"/>
  <c r="V416" i="5" s="1"/>
  <c r="V624" i="5"/>
  <c r="V704" i="5"/>
  <c r="Q783" i="5"/>
  <c r="S796" i="5"/>
  <c r="Q820" i="5"/>
  <c r="V820" i="5" s="1"/>
  <c r="S823" i="5"/>
  <c r="V823" i="5" s="1"/>
  <c r="Q826" i="5"/>
  <c r="S826" i="5" s="1"/>
  <c r="S829" i="5"/>
  <c r="U832" i="5"/>
  <c r="Q843" i="5"/>
  <c r="V558" i="4"/>
  <c r="S558" i="4"/>
  <c r="V500" i="4"/>
  <c r="V113" i="4"/>
  <c r="V228" i="4"/>
  <c r="S228" i="4"/>
  <c r="S154" i="4"/>
  <c r="V154" i="4"/>
  <c r="V110" i="4"/>
  <c r="V563" i="4"/>
  <c r="M6" i="4"/>
  <c r="U16" i="4"/>
  <c r="U66" i="4"/>
  <c r="V66" i="4" s="1"/>
  <c r="Q81" i="4"/>
  <c r="S81" i="4" s="1"/>
  <c r="Q89" i="4"/>
  <c r="S89" i="4" s="1"/>
  <c r="V89" i="4" s="1"/>
  <c r="Q95" i="4"/>
  <c r="S95" i="4" s="1"/>
  <c r="Q114" i="4"/>
  <c r="Q142" i="4"/>
  <c r="Q166" i="4"/>
  <c r="V171" i="4"/>
  <c r="Q189" i="4"/>
  <c r="V189" i="4" s="1"/>
  <c r="U192" i="4"/>
  <c r="Q222" i="4"/>
  <c r="U228" i="4"/>
  <c r="U238" i="4"/>
  <c r="V238" i="4" s="1"/>
  <c r="Q250" i="4"/>
  <c r="Q255" i="4"/>
  <c r="Q461" i="4"/>
  <c r="S461" i="4" s="1"/>
  <c r="V465" i="4"/>
  <c r="Q500" i="4"/>
  <c r="S563" i="4"/>
  <c r="Q573" i="4"/>
  <c r="V573" i="4" s="1"/>
  <c r="V590" i="4"/>
  <c r="Q638" i="4"/>
  <c r="S638" i="4" s="1"/>
  <c r="V638" i="4" s="1"/>
  <c r="U783" i="4"/>
  <c r="Q786" i="4"/>
  <c r="Q789" i="4"/>
  <c r="U794" i="4"/>
  <c r="U805" i="4"/>
  <c r="V159" i="4"/>
  <c r="V252" i="4"/>
  <c r="V503" i="4"/>
  <c r="V556" i="4"/>
  <c r="V595" i="4"/>
  <c r="V457" i="4"/>
  <c r="Q17" i="4"/>
  <c r="V17" i="4" s="1"/>
  <c r="U79" i="4"/>
  <c r="V121" i="4"/>
  <c r="Q72" i="4"/>
  <c r="S72" i="4" s="1"/>
  <c r="Q82" i="4"/>
  <c r="U93" i="4"/>
  <c r="V93" i="4" s="1"/>
  <c r="U99" i="4"/>
  <c r="V99" i="4" s="1"/>
  <c r="Q110" i="4"/>
  <c r="S110" i="4" s="1"/>
  <c r="S121" i="4"/>
  <c r="Q127" i="4"/>
  <c r="S127" i="4" s="1"/>
  <c r="V127" i="4" s="1"/>
  <c r="Q143" i="4"/>
  <c r="S143" i="4" s="1"/>
  <c r="U148" i="4"/>
  <c r="U156" i="4"/>
  <c r="Q190" i="4"/>
  <c r="U244" i="4"/>
  <c r="V244" i="4" s="1"/>
  <c r="Q251" i="4"/>
  <c r="S251" i="4" s="1"/>
  <c r="Q407" i="4"/>
  <c r="Q462" i="4"/>
  <c r="Q466" i="4"/>
  <c r="Q501" i="4"/>
  <c r="Q507" i="4"/>
  <c r="S507" i="4" s="1"/>
  <c r="Q574" i="4"/>
  <c r="S574" i="4" s="1"/>
  <c r="V574" i="4" s="1"/>
  <c r="V587" i="4"/>
  <c r="U632" i="4"/>
  <c r="Q646" i="4"/>
  <c r="S646" i="4" s="1"/>
  <c r="V682" i="4"/>
  <c r="V792" i="4"/>
  <c r="U800" i="4"/>
  <c r="V800" i="4" s="1"/>
  <c r="Q807" i="4"/>
  <c r="S807" i="4" s="1"/>
  <c r="V807" i="4" s="1"/>
  <c r="Q814" i="4"/>
  <c r="S814" i="4" s="1"/>
  <c r="V814" i="4" s="1"/>
  <c r="V219" i="4"/>
  <c r="V630" i="4"/>
  <c r="S75" i="4"/>
  <c r="V75" i="4" s="1"/>
  <c r="U13" i="4"/>
  <c r="Q80" i="4"/>
  <c r="S80" i="4" s="1"/>
  <c r="V80" i="4" s="1"/>
  <c r="U87" i="4"/>
  <c r="V87" i="4" s="1"/>
  <c r="U96" i="4"/>
  <c r="V96" i="4" s="1"/>
  <c r="U103" i="4"/>
  <c r="Q113" i="4"/>
  <c r="S113" i="4" s="1"/>
  <c r="Q116" i="4"/>
  <c r="Q118" i="4"/>
  <c r="S118" i="4" s="1"/>
  <c r="Q141" i="4"/>
  <c r="S141" i="4" s="1"/>
  <c r="Q153" i="4"/>
  <c r="V156" i="4"/>
  <c r="Q173" i="4"/>
  <c r="Q218" i="4"/>
  <c r="S218" i="4" s="1"/>
  <c r="Q223" i="4"/>
  <c r="Q254" i="4"/>
  <c r="S254" i="4" s="1"/>
  <c r="V551" i="4"/>
  <c r="V632" i="4"/>
  <c r="S636" i="4"/>
  <c r="V636" i="4" s="1"/>
  <c r="V679" i="4"/>
  <c r="Q753" i="4"/>
  <c r="V753" i="4" s="1"/>
  <c r="U762" i="4"/>
  <c r="V762" i="4" s="1"/>
  <c r="V162" i="4"/>
  <c r="V150" i="4"/>
  <c r="V107" i="4"/>
  <c r="V245" i="4"/>
  <c r="S100" i="4"/>
  <c r="V100" i="4" s="1"/>
  <c r="S107" i="4"/>
  <c r="U119" i="4"/>
  <c r="V119" i="4" s="1"/>
  <c r="U184" i="4"/>
  <c r="V184" i="4" s="1"/>
  <c r="S221" i="4"/>
  <c r="V221" i="4" s="1"/>
  <c r="Q241" i="4"/>
  <c r="S241" i="4" s="1"/>
  <c r="S245" i="4"/>
  <c r="U408" i="4"/>
  <c r="V408" i="4" s="1"/>
  <c r="Q502" i="4"/>
  <c r="S502" i="4" s="1"/>
  <c r="Q562" i="4"/>
  <c r="V580" i="4"/>
  <c r="V589" i="4"/>
  <c r="Q637" i="4"/>
  <c r="S637" i="4" s="1"/>
  <c r="V637" i="4" s="1"/>
  <c r="V680" i="4"/>
  <c r="V754" i="4"/>
  <c r="Q782" i="4"/>
  <c r="Q791" i="4"/>
  <c r="S791" i="4" s="1"/>
  <c r="Q812" i="4"/>
  <c r="S812" i="4" s="1"/>
  <c r="S799" i="6"/>
  <c r="V10" i="6"/>
  <c r="S109" i="6"/>
  <c r="S6" i="6" s="1"/>
  <c r="S584" i="6"/>
  <c r="V584" i="6" s="1"/>
  <c r="AA585" i="6" s="1"/>
  <c r="Q799" i="6"/>
  <c r="S14" i="5"/>
  <c r="S15" i="5"/>
  <c r="V119" i="5"/>
  <c r="S66" i="5"/>
  <c r="S183" i="5"/>
  <c r="V183" i="5" s="1"/>
  <c r="AA183" i="5" s="1"/>
  <c r="U76" i="5"/>
  <c r="Q76" i="5"/>
  <c r="V102" i="5"/>
  <c r="V107" i="5"/>
  <c r="V153" i="5"/>
  <c r="S166" i="5"/>
  <c r="V166" i="5" s="1"/>
  <c r="S231" i="5"/>
  <c r="V231" i="5" s="1"/>
  <c r="V234" i="5"/>
  <c r="V238" i="5"/>
  <c r="V462" i="5"/>
  <c r="S580" i="5"/>
  <c r="V580" i="5" s="1"/>
  <c r="U583" i="5"/>
  <c r="Q583" i="5"/>
  <c r="V606" i="5"/>
  <c r="Q22" i="5"/>
  <c r="Q93" i="5"/>
  <c r="V93" i="5" s="1"/>
  <c r="V140" i="5"/>
  <c r="S140" i="5"/>
  <c r="U535" i="5"/>
  <c r="Q535" i="5"/>
  <c r="S584" i="5"/>
  <c r="V584" i="5" s="1"/>
  <c r="U602" i="5"/>
  <c r="Q602" i="5"/>
  <c r="S849" i="5"/>
  <c r="V849" i="5" s="1"/>
  <c r="Q11" i="5"/>
  <c r="Q19" i="5"/>
  <c r="Q68" i="5"/>
  <c r="Q86" i="5"/>
  <c r="Q98" i="5"/>
  <c r="V98" i="5" s="1"/>
  <c r="Q105" i="5"/>
  <c r="Q115" i="5"/>
  <c r="U119" i="5"/>
  <c r="V143" i="5"/>
  <c r="S146" i="5"/>
  <c r="V146" i="5" s="1"/>
  <c r="Q164" i="5"/>
  <c r="S175" i="5"/>
  <c r="V175" i="5" s="1"/>
  <c r="V184" i="5"/>
  <c r="Q248" i="5"/>
  <c r="S261" i="5"/>
  <c r="V261" i="5" s="1"/>
  <c r="V469" i="5"/>
  <c r="S832" i="5"/>
  <c r="V832" i="5"/>
  <c r="S838" i="5"/>
  <c r="V838" i="5" s="1"/>
  <c r="V846" i="5"/>
  <c r="U14" i="5"/>
  <c r="U66" i="5"/>
  <c r="V66" i="5" s="1"/>
  <c r="U81" i="5"/>
  <c r="Q81" i="5"/>
  <c r="S185" i="5"/>
  <c r="V185" i="5" s="1"/>
  <c r="U190" i="5"/>
  <c r="Q190" i="5"/>
  <c r="U406" i="5"/>
  <c r="Q406" i="5"/>
  <c r="U414" i="5"/>
  <c r="Q414" i="5"/>
  <c r="U518" i="5"/>
  <c r="Q518" i="5"/>
  <c r="V532" i="5"/>
  <c r="S820" i="5"/>
  <c r="S95" i="5"/>
  <c r="V95" i="5" s="1"/>
  <c r="S8" i="5"/>
  <c r="Q13" i="5"/>
  <c r="Q18" i="5"/>
  <c r="Q21" i="5"/>
  <c r="S71" i="5"/>
  <c r="V71" i="5" s="1"/>
  <c r="U73" i="5"/>
  <c r="Q73" i="5"/>
  <c r="S75" i="5"/>
  <c r="V75" i="5" s="1"/>
  <c r="Q77" i="5"/>
  <c r="S79" i="5"/>
  <c r="V79" i="5" s="1"/>
  <c r="S96" i="5"/>
  <c r="S103" i="5"/>
  <c r="V103" i="5" s="1"/>
  <c r="S120" i="5"/>
  <c r="V120" i="5" s="1"/>
  <c r="U171" i="5"/>
  <c r="Q171" i="5"/>
  <c r="V246" i="5"/>
  <c r="U253" i="5"/>
  <c r="Q253" i="5"/>
  <c r="S515" i="5"/>
  <c r="V515" i="5"/>
  <c r="S798" i="5"/>
  <c r="V798" i="5" s="1"/>
  <c r="S805" i="5"/>
  <c r="S809" i="5"/>
  <c r="V809" i="5" s="1"/>
  <c r="S817" i="5"/>
  <c r="V817" i="5"/>
  <c r="S821" i="5"/>
  <c r="V821" i="5" s="1"/>
  <c r="Q10" i="5"/>
  <c r="U75" i="5"/>
  <c r="S89" i="5"/>
  <c r="V89" i="5" s="1"/>
  <c r="U96" i="5"/>
  <c r="U103" i="5"/>
  <c r="U120" i="5"/>
  <c r="V122" i="5"/>
  <c r="S127" i="5"/>
  <c r="V127" i="5" s="1"/>
  <c r="V144" i="5"/>
  <c r="Q147" i="5"/>
  <c r="Q149" i="5"/>
  <c r="S165" i="5"/>
  <c r="V176" i="5"/>
  <c r="Q188" i="5"/>
  <c r="V191" i="5"/>
  <c r="Q229" i="5"/>
  <c r="V229" i="5" s="1"/>
  <c r="S246" i="5"/>
  <c r="Q256" i="5"/>
  <c r="U256" i="5"/>
  <c r="U530" i="5"/>
  <c r="Q530" i="5"/>
  <c r="S593" i="5"/>
  <c r="V593" i="5" s="1"/>
  <c r="Q660" i="5"/>
  <c r="U660" i="5"/>
  <c r="U798" i="5"/>
  <c r="V802" i="5"/>
  <c r="U805" i="5"/>
  <c r="U88" i="5"/>
  <c r="Q88" i="5"/>
  <c r="V88" i="5" s="1"/>
  <c r="V100" i="5"/>
  <c r="V8" i="5"/>
  <c r="Q67" i="5"/>
  <c r="V92" i="5"/>
  <c r="S92" i="5"/>
  <c r="V99" i="5"/>
  <c r="Q118" i="5"/>
  <c r="V152" i="5"/>
  <c r="Q155" i="5"/>
  <c r="V155" i="5" s="1"/>
  <c r="Q161" i="5"/>
  <c r="U165" i="5"/>
  <c r="S191" i="5"/>
  <c r="S221" i="5"/>
  <c r="V221" i="5" s="1"/>
  <c r="S237" i="5"/>
  <c r="V237" i="5" s="1"/>
  <c r="V240" i="5"/>
  <c r="V254" i="5"/>
  <c r="V328" i="5"/>
  <c r="V516" i="5"/>
  <c r="V614" i="5"/>
  <c r="AA613" i="5" s="1"/>
  <c r="S664" i="5"/>
  <c r="V664" i="5" s="1"/>
  <c r="S703" i="5"/>
  <c r="V82" i="5"/>
  <c r="S97" i="5"/>
  <c r="V104" i="5"/>
  <c r="S104" i="5"/>
  <c r="V121" i="5"/>
  <c r="S123" i="5"/>
  <c r="V123" i="5" s="1"/>
  <c r="U467" i="5"/>
  <c r="Q467" i="5"/>
  <c r="V489" i="5"/>
  <c r="S586" i="5"/>
  <c r="V586" i="5" s="1"/>
  <c r="AA586" i="5" s="1"/>
  <c r="S589" i="5"/>
  <c r="V589" i="5" s="1"/>
  <c r="Q404" i="5"/>
  <c r="U404" i="5"/>
  <c r="U607" i="5"/>
  <c r="Q607" i="5"/>
  <c r="V674" i="5"/>
  <c r="S706" i="5"/>
  <c r="V706" i="5" s="1"/>
  <c r="Q795" i="5"/>
  <c r="U795" i="5"/>
  <c r="V806" i="5"/>
  <c r="S806" i="5"/>
  <c r="V843" i="5"/>
  <c r="Q130" i="5"/>
  <c r="Q160" i="5"/>
  <c r="Q163" i="5"/>
  <c r="Q168" i="5"/>
  <c r="Q174" i="5"/>
  <c r="Q177" i="5"/>
  <c r="Q182" i="5"/>
  <c r="Q187" i="5"/>
  <c r="Q223" i="5"/>
  <c r="Q233" i="5"/>
  <c r="Q245" i="5"/>
  <c r="Q258" i="5"/>
  <c r="U332" i="5"/>
  <c r="V332" i="5" s="1"/>
  <c r="AA331" i="5" s="1"/>
  <c r="V410" i="5"/>
  <c r="AA407" i="5" s="1"/>
  <c r="V412" i="5"/>
  <c r="AA411" i="5" s="1"/>
  <c r="V465" i="5"/>
  <c r="V472" i="5"/>
  <c r="S516" i="5"/>
  <c r="U533" i="5"/>
  <c r="Q533" i="5"/>
  <c r="V538" i="5"/>
  <c r="AA538" i="5" s="1"/>
  <c r="S538" i="5"/>
  <c r="V587" i="5"/>
  <c r="S814" i="5"/>
  <c r="V814" i="5" s="1"/>
  <c r="V839" i="5"/>
  <c r="U260" i="5"/>
  <c r="Q260" i="5"/>
  <c r="U330" i="5"/>
  <c r="Q330" i="5"/>
  <c r="Q376" i="5"/>
  <c r="U376" i="5"/>
  <c r="S415" i="5"/>
  <c r="V415" i="5" s="1"/>
  <c r="U514" i="5"/>
  <c r="Q514" i="5"/>
  <c r="S531" i="5"/>
  <c r="V531" i="5" s="1"/>
  <c r="AA531" i="5" s="1"/>
  <c r="S536" i="5"/>
  <c r="V536" i="5"/>
  <c r="U578" i="5"/>
  <c r="Q578" i="5"/>
  <c r="S666" i="5"/>
  <c r="V666" i="5" s="1"/>
  <c r="Q811" i="5"/>
  <c r="U811" i="5"/>
  <c r="Q836" i="5"/>
  <c r="U836" i="5"/>
  <c r="Q192" i="5"/>
  <c r="S228" i="5"/>
  <c r="V228" i="5" s="1"/>
  <c r="Q230" i="5"/>
  <c r="S239" i="5"/>
  <c r="V239" i="5" s="1"/>
  <c r="S241" i="5"/>
  <c r="V241" i="5" s="1"/>
  <c r="S247" i="5"/>
  <c r="V247" i="5" s="1"/>
  <c r="Q252" i="5"/>
  <c r="S255" i="5"/>
  <c r="V255" i="5" s="1"/>
  <c r="V413" i="5"/>
  <c r="S468" i="5"/>
  <c r="S470" i="5"/>
  <c r="V470" i="5" s="1"/>
  <c r="U526" i="5"/>
  <c r="V526" i="5" s="1"/>
  <c r="V529" i="5"/>
  <c r="S594" i="5"/>
  <c r="V594" i="5" s="1"/>
  <c r="V601" i="5"/>
  <c r="Q658" i="5"/>
  <c r="S670" i="5"/>
  <c r="V670" i="5" s="1"/>
  <c r="V783" i="5"/>
  <c r="S819" i="5"/>
  <c r="V819" i="5" s="1"/>
  <c r="V257" i="5"/>
  <c r="V463" i="5"/>
  <c r="U466" i="5"/>
  <c r="Q466" i="5"/>
  <c r="U468" i="5"/>
  <c r="V534" i="5"/>
  <c r="S579" i="5"/>
  <c r="V579" i="5" s="1"/>
  <c r="V582" i="5"/>
  <c r="AA598" i="5"/>
  <c r="Q711" i="5"/>
  <c r="U711" i="5"/>
  <c r="V786" i="5"/>
  <c r="S793" i="5"/>
  <c r="V793" i="5" s="1"/>
  <c r="S804" i="5"/>
  <c r="V804" i="5" s="1"/>
  <c r="V812" i="5"/>
  <c r="V815" i="5"/>
  <c r="Q828" i="5"/>
  <c r="U828" i="5"/>
  <c r="V837" i="5"/>
  <c r="V841" i="5"/>
  <c r="S405" i="5"/>
  <c r="V405" i="5" s="1"/>
  <c r="S517" i="5"/>
  <c r="V517" i="5" s="1"/>
  <c r="U540" i="5"/>
  <c r="Q540" i="5"/>
  <c r="V708" i="5"/>
  <c r="Q781" i="5"/>
  <c r="V781" i="5" s="1"/>
  <c r="Q790" i="5"/>
  <c r="U790" i="5"/>
  <c r="Q665" i="5"/>
  <c r="S674" i="5"/>
  <c r="S785" i="5"/>
  <c r="V785" i="5" s="1"/>
  <c r="Q792" i="5"/>
  <c r="Q799" i="5"/>
  <c r="S801" i="5"/>
  <c r="V801" i="5" s="1"/>
  <c r="Q808" i="5"/>
  <c r="Q813" i="5"/>
  <c r="Q816" i="5"/>
  <c r="S822" i="5"/>
  <c r="V822" i="5" s="1"/>
  <c r="S825" i="5"/>
  <c r="V825" i="5" s="1"/>
  <c r="Q830" i="5"/>
  <c r="V830" i="5" s="1"/>
  <c r="Q840" i="5"/>
  <c r="Q842" i="5"/>
  <c r="Q848" i="5"/>
  <c r="S12" i="4"/>
  <c r="S16" i="4"/>
  <c r="S13" i="4"/>
  <c r="V13" i="4" s="1"/>
  <c r="S68" i="4"/>
  <c r="S9" i="4"/>
  <c r="V9" i="4" s="1"/>
  <c r="S18" i="4"/>
  <c r="V18" i="4" s="1"/>
  <c r="S183" i="4"/>
  <c r="V183" i="4" s="1"/>
  <c r="S79" i="4"/>
  <c r="V79" i="4"/>
  <c r="S123" i="4"/>
  <c r="V123" i="4" s="1"/>
  <c r="S144" i="4"/>
  <c r="V144" i="4" s="1"/>
  <c r="S235" i="4"/>
  <c r="V235" i="4" s="1"/>
  <c r="Q321" i="4"/>
  <c r="U321" i="4"/>
  <c r="U12" i="4"/>
  <c r="V12" i="4" s="1"/>
  <c r="V73" i="4"/>
  <c r="S153" i="4"/>
  <c r="V153" i="4" s="1"/>
  <c r="S783" i="4"/>
  <c r="V783" i="4"/>
  <c r="U9" i="4"/>
  <c r="Q11" i="4"/>
  <c r="S14" i="4"/>
  <c r="V14" i="4" s="1"/>
  <c r="S19" i="4"/>
  <c r="V19" i="4" s="1"/>
  <c r="Q8" i="4"/>
  <c r="V21" i="4"/>
  <c r="U68" i="4"/>
  <c r="V68" i="4" s="1"/>
  <c r="V72" i="4"/>
  <c r="V102" i="4"/>
  <c r="U108" i="4"/>
  <c r="Q108" i="4"/>
  <c r="Q115" i="4"/>
  <c r="U129" i="4"/>
  <c r="Q129" i="4"/>
  <c r="U172" i="4"/>
  <c r="Q172" i="4"/>
  <c r="V254" i="4"/>
  <c r="U552" i="4"/>
  <c r="Q552" i="4"/>
  <c r="U675" i="4"/>
  <c r="Q675" i="4"/>
  <c r="U78" i="4"/>
  <c r="Q78" i="4"/>
  <c r="S10" i="4"/>
  <c r="V10" i="4" s="1"/>
  <c r="Q15" i="4"/>
  <c r="Q20" i="4"/>
  <c r="S76" i="4"/>
  <c r="V76" i="4" s="1"/>
  <c r="S82" i="4"/>
  <c r="V82" i="4" s="1"/>
  <c r="Q109" i="4"/>
  <c r="U155" i="4"/>
  <c r="Q155" i="4"/>
  <c r="U22" i="4"/>
  <c r="Q67" i="4"/>
  <c r="V71" i="4"/>
  <c r="U88" i="4"/>
  <c r="V88" i="4" s="1"/>
  <c r="V103" i="4"/>
  <c r="Q145" i="4"/>
  <c r="V148" i="4"/>
  <c r="S152" i="4"/>
  <c r="V152" i="4" s="1"/>
  <c r="U226" i="4"/>
  <c r="Q226" i="4"/>
  <c r="V322" i="4"/>
  <c r="V497" i="4"/>
  <c r="V243" i="4"/>
  <c r="S243" i="4"/>
  <c r="S22" i="4"/>
  <c r="S90" i="4"/>
  <c r="V90" i="4" s="1"/>
  <c r="U188" i="4"/>
  <c r="Q188" i="4"/>
  <c r="V236" i="4"/>
  <c r="S236" i="4"/>
  <c r="V246" i="4"/>
  <c r="S505" i="4"/>
  <c r="V505" i="4" s="1"/>
  <c r="U804" i="4"/>
  <c r="Q804" i="4"/>
  <c r="S808" i="4"/>
  <c r="V808" i="4" s="1"/>
  <c r="S811" i="4"/>
  <c r="V811" i="4" s="1"/>
  <c r="S86" i="4"/>
  <c r="V86" i="4" s="1"/>
  <c r="AA86" i="4" s="1"/>
  <c r="U101" i="4"/>
  <c r="Q101" i="4"/>
  <c r="U104" i="4"/>
  <c r="Q104" i="4"/>
  <c r="S139" i="4"/>
  <c r="V139" i="4" s="1"/>
  <c r="U149" i="4"/>
  <c r="Q149" i="4"/>
  <c r="Q191" i="4"/>
  <c r="V233" i="4"/>
  <c r="Q237" i="4"/>
  <c r="V794" i="4"/>
  <c r="Q77" i="4"/>
  <c r="V83" i="4"/>
  <c r="U92" i="4"/>
  <c r="Q92" i="4"/>
  <c r="Q112" i="4"/>
  <c r="Q164" i="4"/>
  <c r="V179" i="4"/>
  <c r="Q248" i="4"/>
  <c r="U253" i="4"/>
  <c r="Q253" i="4"/>
  <c r="S467" i="4"/>
  <c r="V467" i="4" s="1"/>
  <c r="V81" i="4"/>
  <c r="V229" i="4"/>
  <c r="V241" i="4"/>
  <c r="Q400" i="4"/>
  <c r="U400" i="4"/>
  <c r="U557" i="4"/>
  <c r="Q557" i="4"/>
  <c r="U21" i="4"/>
  <c r="V70" i="4"/>
  <c r="Q74" i="4"/>
  <c r="U97" i="4"/>
  <c r="Q97" i="4"/>
  <c r="V105" i="4"/>
  <c r="U120" i="4"/>
  <c r="Q120" i="4"/>
  <c r="V128" i="4"/>
  <c r="V147" i="4"/>
  <c r="Q161" i="4"/>
  <c r="S167" i="4"/>
  <c r="V167" i="4" s="1"/>
  <c r="Q175" i="4"/>
  <c r="S186" i="4"/>
  <c r="V186" i="4" s="1"/>
  <c r="V192" i="4"/>
  <c r="Q224" i="4"/>
  <c r="S242" i="4"/>
  <c r="V242" i="4" s="1"/>
  <c r="V251" i="4"/>
  <c r="AA251" i="4" s="1"/>
  <c r="U256" i="4"/>
  <c r="Q256" i="4"/>
  <c r="U643" i="4"/>
  <c r="Q643" i="4"/>
  <c r="V646" i="4"/>
  <c r="S775" i="4"/>
  <c r="V775" i="4" s="1"/>
  <c r="S406" i="4"/>
  <c r="V406" i="4" s="1"/>
  <c r="S409" i="4"/>
  <c r="V409" i="4" s="1"/>
  <c r="V805" i="4"/>
  <c r="V404" i="4"/>
  <c r="AA401" i="4" s="1"/>
  <c r="Q464" i="4"/>
  <c r="Q495" i="4"/>
  <c r="V498" i="4"/>
  <c r="V550" i="4"/>
  <c r="S555" i="4"/>
  <c r="V555" i="4" s="1"/>
  <c r="V579" i="4"/>
  <c r="S641" i="4"/>
  <c r="V641" i="4" s="1"/>
  <c r="Q756" i="4"/>
  <c r="Q759" i="4"/>
  <c r="Q766" i="4"/>
  <c r="V773" i="4"/>
  <c r="S780" i="4"/>
  <c r="V780" i="4" s="1"/>
  <c r="V812" i="4"/>
  <c r="V816" i="4"/>
  <c r="S111" i="4"/>
  <c r="V111" i="4" s="1"/>
  <c r="S114" i="4"/>
  <c r="V114" i="4" s="1"/>
  <c r="S117" i="4"/>
  <c r="V117" i="4" s="1"/>
  <c r="Q122" i="4"/>
  <c r="S142" i="4"/>
  <c r="V142" i="4" s="1"/>
  <c r="Q160" i="4"/>
  <c r="Q163" i="4"/>
  <c r="S166" i="4"/>
  <c r="V166" i="4" s="1"/>
  <c r="Q168" i="4"/>
  <c r="Q174" i="4"/>
  <c r="Q177" i="4"/>
  <c r="S179" i="4"/>
  <c r="Q182" i="4"/>
  <c r="S185" i="4"/>
  <c r="V185" i="4" s="1"/>
  <c r="Q187" i="4"/>
  <c r="U398" i="4"/>
  <c r="Q398" i="4"/>
  <c r="V407" i="4"/>
  <c r="S407" i="4"/>
  <c r="U509" i="4"/>
  <c r="Q509" i="4"/>
  <c r="S562" i="4"/>
  <c r="V562" i="4" s="1"/>
  <c r="S631" i="4"/>
  <c r="V631" i="4" s="1"/>
  <c r="O770" i="4"/>
  <c r="U770" i="4" s="1"/>
  <c r="O777" i="4"/>
  <c r="U777" i="4" s="1"/>
  <c r="S799" i="4"/>
  <c r="V799" i="4" s="1"/>
  <c r="S223" i="4"/>
  <c r="V223" i="4" s="1"/>
  <c r="Q230" i="4"/>
  <c r="S232" i="4"/>
  <c r="V232" i="4" s="1"/>
  <c r="S234" i="4"/>
  <c r="V234" i="4" s="1"/>
  <c r="Q247" i="4"/>
  <c r="S255" i="4"/>
  <c r="V255" i="4" s="1"/>
  <c r="Q320" i="4"/>
  <c r="Q324" i="4"/>
  <c r="Q459" i="4"/>
  <c r="S559" i="4"/>
  <c r="V559" i="4" s="1"/>
  <c r="V565" i="4"/>
  <c r="S635" i="4"/>
  <c r="V635" i="4" s="1"/>
  <c r="U787" i="4"/>
  <c r="Q787" i="4"/>
  <c r="U790" i="4"/>
  <c r="Q790" i="4"/>
  <c r="U796" i="4"/>
  <c r="Q796" i="4"/>
  <c r="V405" i="4"/>
  <c r="S462" i="4"/>
  <c r="V462" i="4" s="1"/>
  <c r="V493" i="4"/>
  <c r="V496" i="4"/>
  <c r="V502" i="4"/>
  <c r="V510" i="4"/>
  <c r="AA510" i="4" s="1"/>
  <c r="V570" i="4"/>
  <c r="AA570" i="4" s="1"/>
  <c r="V645" i="4"/>
  <c r="V757" i="4"/>
  <c r="Q761" i="4"/>
  <c r="V764" i="4"/>
  <c r="V767" i="4"/>
  <c r="V771" i="4"/>
  <c r="V778" i="4"/>
  <c r="U793" i="4"/>
  <c r="Q793" i="4"/>
  <c r="V820" i="4"/>
  <c r="V326" i="4"/>
  <c r="AA325" i="4" s="1"/>
  <c r="U370" i="4"/>
  <c r="Q370" i="4"/>
  <c r="S399" i="4"/>
  <c r="V399" i="4" s="1"/>
  <c r="S466" i="4"/>
  <c r="V466" i="4" s="1"/>
  <c r="V577" i="4"/>
  <c r="U639" i="4"/>
  <c r="Q639" i="4"/>
  <c r="S782" i="4"/>
  <c r="V782" i="4" s="1"/>
  <c r="V785" i="4"/>
  <c r="V788" i="4"/>
  <c r="V797" i="4"/>
  <c r="V810" i="4"/>
  <c r="U683" i="4"/>
  <c r="V683" i="4" s="1"/>
  <c r="AA683" i="4" s="1"/>
  <c r="V765" i="4"/>
  <c r="V781" i="4"/>
  <c r="U821" i="4"/>
  <c r="V821" i="4" s="1"/>
  <c r="Q458" i="4"/>
  <c r="V458" i="4" s="1"/>
  <c r="Q494" i="4"/>
  <c r="S497" i="4"/>
  <c r="Q499" i="4"/>
  <c r="S501" i="4"/>
  <c r="V501" i="4" s="1"/>
  <c r="S504" i="4"/>
  <c r="V504" i="4" s="1"/>
  <c r="AA503" i="4" s="1"/>
  <c r="S549" i="4"/>
  <c r="V549" i="4" s="1"/>
  <c r="S554" i="4"/>
  <c r="V554" i="4" s="1"/>
  <c r="Q561" i="4"/>
  <c r="Q566" i="4"/>
  <c r="S568" i="4"/>
  <c r="V568" i="4" s="1"/>
  <c r="S573" i="4"/>
  <c r="Q578" i="4"/>
  <c r="V578" i="4" s="1"/>
  <c r="Q586" i="4"/>
  <c r="V586" i="4" s="1"/>
  <c r="AA585" i="4" s="1"/>
  <c r="S633" i="4"/>
  <c r="V633" i="4" s="1"/>
  <c r="S645" i="4"/>
  <c r="O755" i="4"/>
  <c r="U755" i="4" s="1"/>
  <c r="Q758" i="4"/>
  <c r="S763" i="4"/>
  <c r="V763" i="4" s="1"/>
  <c r="S768" i="4"/>
  <c r="V768" i="4" s="1"/>
  <c r="Q774" i="4"/>
  <c r="Q779" i="4"/>
  <c r="V779" i="4" s="1"/>
  <c r="S784" i="4"/>
  <c r="V784" i="4" s="1"/>
  <c r="Q795" i="4"/>
  <c r="Q798" i="4"/>
  <c r="S801" i="4"/>
  <c r="V801" i="4" s="1"/>
  <c r="O803" i="4"/>
  <c r="U803" i="4" s="1"/>
  <c r="Q806" i="4"/>
  <c r="S809" i="4"/>
  <c r="V809" i="4" s="1"/>
  <c r="S819" i="4"/>
  <c r="V819" i="4" s="1"/>
  <c r="Q815" i="4"/>
  <c r="V815" i="4" s="1"/>
  <c r="Q371" i="1"/>
  <c r="S577" i="5" l="1"/>
  <c r="V577" i="5" s="1"/>
  <c r="V14" i="5"/>
  <c r="V148" i="5"/>
  <c r="V114" i="5"/>
  <c r="V791" i="5"/>
  <c r="S791" i="5"/>
  <c r="S20" i="5"/>
  <c r="V20" i="5" s="1"/>
  <c r="V97" i="5"/>
  <c r="Q831" i="5"/>
  <c r="V826" i="5"/>
  <c r="AA95" i="5"/>
  <c r="V72" i="5"/>
  <c r="O850" i="5"/>
  <c r="S590" i="5"/>
  <c r="V590" i="5"/>
  <c r="AA590" i="5" s="1"/>
  <c r="V222" i="5"/>
  <c r="S222" i="5"/>
  <c r="S249" i="5"/>
  <c r="V249" i="5" s="1"/>
  <c r="AA823" i="5"/>
  <c r="V468" i="5"/>
  <c r="O6" i="5"/>
  <c r="S12" i="5"/>
  <c r="V12" i="5" s="1"/>
  <c r="V703" i="5"/>
  <c r="V108" i="5"/>
  <c r="V165" i="5"/>
  <c r="Q112" i="5"/>
  <c r="Q6" i="5" s="1"/>
  <c r="AA261" i="5"/>
  <c r="S101" i="5"/>
  <c r="V101" i="5"/>
  <c r="V113" i="5"/>
  <c r="S113" i="5"/>
  <c r="Q784" i="5"/>
  <c r="U6" i="5"/>
  <c r="V805" i="5"/>
  <c r="V96" i="5"/>
  <c r="V9" i="5"/>
  <c r="V15" i="5"/>
  <c r="V232" i="5"/>
  <c r="Q770" i="4"/>
  <c r="S173" i="4"/>
  <c r="V173" i="4" s="1"/>
  <c r="S786" i="4"/>
  <c r="V786" i="4"/>
  <c r="O6" i="4"/>
  <c r="AA405" i="4"/>
  <c r="V143" i="4"/>
  <c r="V118" i="4"/>
  <c r="S250" i="4"/>
  <c r="V250" i="4" s="1"/>
  <c r="AA249" i="4" s="1"/>
  <c r="V141" i="4"/>
  <c r="V218" i="4"/>
  <c r="AA558" i="4"/>
  <c r="V16" i="4"/>
  <c r="V461" i="4"/>
  <c r="V190" i="4"/>
  <c r="S190" i="4"/>
  <c r="V507" i="4"/>
  <c r="U6" i="4"/>
  <c r="V791" i="4"/>
  <c r="V22" i="4"/>
  <c r="V95" i="4"/>
  <c r="AA95" i="4" s="1"/>
  <c r="AA183" i="4"/>
  <c r="S116" i="4"/>
  <c r="V116" i="4" s="1"/>
  <c r="V222" i="4"/>
  <c r="S222" i="4"/>
  <c r="V155" i="4"/>
  <c r="V78" i="4"/>
  <c r="U822" i="4"/>
  <c r="AA18" i="4"/>
  <c r="S789" i="4"/>
  <c r="V789" i="4" s="1"/>
  <c r="V6" i="6"/>
  <c r="V799" i="6"/>
  <c r="V109" i="6"/>
  <c r="S799" i="5"/>
  <c r="V799" i="5" s="1"/>
  <c r="S223" i="5"/>
  <c r="V223" i="5" s="1"/>
  <c r="V130" i="5"/>
  <c r="S130" i="5"/>
  <c r="S118" i="5"/>
  <c r="V118" i="5" s="1"/>
  <c r="S660" i="5"/>
  <c r="V660" i="5" s="1"/>
  <c r="S518" i="5"/>
  <c r="V518" i="5" s="1"/>
  <c r="S164" i="5"/>
  <c r="V164" i="5" s="1"/>
  <c r="S86" i="5"/>
  <c r="V86" i="5" s="1"/>
  <c r="AA86" i="5" s="1"/>
  <c r="S811" i="5"/>
  <c r="V811" i="5" s="1"/>
  <c r="S10" i="5"/>
  <c r="V10" i="5" s="1"/>
  <c r="S253" i="5"/>
  <c r="V253" i="5" s="1"/>
  <c r="S77" i="5"/>
  <c r="V77" i="5" s="1"/>
  <c r="S76" i="5"/>
  <c r="V76" i="5"/>
  <c r="AA75" i="5" s="1"/>
  <c r="S230" i="5"/>
  <c r="V230" i="5" s="1"/>
  <c r="V330" i="5"/>
  <c r="S330" i="5"/>
  <c r="S182" i="5"/>
  <c r="V182" i="5" s="1"/>
  <c r="S188" i="5"/>
  <c r="V188" i="5" s="1"/>
  <c r="U850" i="5"/>
  <c r="S414" i="5"/>
  <c r="V414" i="5" s="1"/>
  <c r="Q850" i="5"/>
  <c r="S19" i="5"/>
  <c r="V19" i="5" s="1"/>
  <c r="S514" i="5"/>
  <c r="V514" i="5" s="1"/>
  <c r="V177" i="5"/>
  <c r="AA176" i="5" s="1"/>
  <c r="S177" i="5"/>
  <c r="V607" i="5"/>
  <c r="S530" i="5"/>
  <c r="V530" i="5" s="1"/>
  <c r="S73" i="5"/>
  <c r="V73" i="5" s="1"/>
  <c r="V11" i="5"/>
  <c r="S11" i="5"/>
  <c r="S535" i="5"/>
  <c r="V535" i="5" s="1"/>
  <c r="S187" i="5"/>
  <c r="V187" i="5" s="1"/>
  <c r="S665" i="5"/>
  <c r="V665" i="5" s="1"/>
  <c r="S658" i="5"/>
  <c r="V658" i="5" s="1"/>
  <c r="S192" i="5"/>
  <c r="V192" i="5" s="1"/>
  <c r="S174" i="5"/>
  <c r="V174" i="5" s="1"/>
  <c r="S467" i="5"/>
  <c r="V467" i="5" s="1"/>
  <c r="S112" i="5"/>
  <c r="V112" i="5" s="1"/>
  <c r="V406" i="5"/>
  <c r="S406" i="5"/>
  <c r="S81" i="5"/>
  <c r="V81" i="5" s="1"/>
  <c r="S248" i="5"/>
  <c r="V248" i="5" s="1"/>
  <c r="S22" i="5"/>
  <c r="V22" i="5" s="1"/>
  <c r="S792" i="5"/>
  <c r="V792" i="5" s="1"/>
  <c r="S466" i="5"/>
  <c r="V466" i="5"/>
  <c r="S816" i="5"/>
  <c r="V816" i="5" s="1"/>
  <c r="AA815" i="5" s="1"/>
  <c r="S578" i="5"/>
  <c r="V578" i="5" s="1"/>
  <c r="S848" i="5"/>
  <c r="V848" i="5" s="1"/>
  <c r="S813" i="5"/>
  <c r="V813" i="5" s="1"/>
  <c r="AA464" i="5"/>
  <c r="S533" i="5"/>
  <c r="V533" i="5" s="1"/>
  <c r="S258" i="5"/>
  <c r="V258" i="5" s="1"/>
  <c r="AA257" i="5" s="1"/>
  <c r="S168" i="5"/>
  <c r="V168" i="5"/>
  <c r="S161" i="5"/>
  <c r="V161" i="5" s="1"/>
  <c r="S67" i="5"/>
  <c r="V67" i="5" s="1"/>
  <c r="S149" i="5"/>
  <c r="V149" i="5" s="1"/>
  <c r="S115" i="5"/>
  <c r="V115" i="5"/>
  <c r="AA114" i="5" s="1"/>
  <c r="S13" i="5"/>
  <c r="V13" i="5" s="1"/>
  <c r="S842" i="5"/>
  <c r="V842" i="5" s="1"/>
  <c r="S808" i="5"/>
  <c r="V808" i="5" s="1"/>
  <c r="S790" i="5"/>
  <c r="V790" i="5" s="1"/>
  <c r="S252" i="5"/>
  <c r="V252" i="5"/>
  <c r="S836" i="5"/>
  <c r="V836" i="5" s="1"/>
  <c r="S245" i="5"/>
  <c r="V245" i="5" s="1"/>
  <c r="S163" i="5"/>
  <c r="V163" i="5" s="1"/>
  <c r="S795" i="5"/>
  <c r="V795" i="5" s="1"/>
  <c r="S404" i="5"/>
  <c r="V404" i="5" s="1"/>
  <c r="S256" i="5"/>
  <c r="V256" i="5" s="1"/>
  <c r="AA255" i="5" s="1"/>
  <c r="S147" i="5"/>
  <c r="V147" i="5" s="1"/>
  <c r="S21" i="5"/>
  <c r="V21" i="5" s="1"/>
  <c r="S105" i="5"/>
  <c r="V105" i="5" s="1"/>
  <c r="S376" i="5"/>
  <c r="V376" i="5" s="1"/>
  <c r="S68" i="5"/>
  <c r="V68" i="5" s="1"/>
  <c r="S828" i="5"/>
  <c r="V828" i="5" s="1"/>
  <c r="S260" i="5"/>
  <c r="V260" i="5" s="1"/>
  <c r="AA259" i="5" s="1"/>
  <c r="S840" i="5"/>
  <c r="V840" i="5" s="1"/>
  <c r="V711" i="5"/>
  <c r="AA711" i="5" s="1"/>
  <c r="S233" i="5"/>
  <c r="V233" i="5" s="1"/>
  <c r="V160" i="5"/>
  <c r="S160" i="5"/>
  <c r="V171" i="5"/>
  <c r="V18" i="5"/>
  <c r="S18" i="5"/>
  <c r="S190" i="5"/>
  <c r="V190" i="5" s="1"/>
  <c r="AA190" i="5" s="1"/>
  <c r="V602" i="5"/>
  <c r="S602" i="5"/>
  <c r="S583" i="5"/>
  <c r="V583" i="5" s="1"/>
  <c r="V104" i="4"/>
  <c r="S104" i="4"/>
  <c r="V756" i="4"/>
  <c r="S756" i="4"/>
  <c r="S67" i="4"/>
  <c r="V67" i="4" s="1"/>
  <c r="S20" i="4"/>
  <c r="V20" i="4" s="1"/>
  <c r="S552" i="4"/>
  <c r="V552" i="4" s="1"/>
  <c r="V115" i="4"/>
  <c r="AA114" i="4" s="1"/>
  <c r="S115" i="4"/>
  <c r="S321" i="4"/>
  <c r="V321" i="4" s="1"/>
  <c r="S639" i="4"/>
  <c r="V639" i="4" s="1"/>
  <c r="S370" i="4"/>
  <c r="V370" i="4" s="1"/>
  <c r="S796" i="4"/>
  <c r="V796" i="4" s="1"/>
  <c r="S247" i="4"/>
  <c r="V247" i="4" s="1"/>
  <c r="S187" i="4"/>
  <c r="V187" i="4" s="1"/>
  <c r="V163" i="4"/>
  <c r="S163" i="4"/>
  <c r="S495" i="4"/>
  <c r="V495" i="4" s="1"/>
  <c r="S643" i="4"/>
  <c r="V643" i="4" s="1"/>
  <c r="S161" i="4"/>
  <c r="V161" i="4" s="1"/>
  <c r="AA161" i="4" s="1"/>
  <c r="V97" i="4"/>
  <c r="S97" i="4"/>
  <c r="V164" i="4"/>
  <c r="S164" i="4"/>
  <c r="S191" i="4"/>
  <c r="V191" i="4" s="1"/>
  <c r="S101" i="4"/>
  <c r="V101" i="4" s="1"/>
  <c r="S145" i="4"/>
  <c r="V145" i="4" s="1"/>
  <c r="S15" i="4"/>
  <c r="V15" i="4" s="1"/>
  <c r="S108" i="4"/>
  <c r="V108" i="4" s="1"/>
  <c r="V8" i="4"/>
  <c r="S8" i="4"/>
  <c r="V759" i="4"/>
  <c r="S759" i="4"/>
  <c r="S175" i="4"/>
  <c r="V175" i="4" s="1"/>
  <c r="S77" i="4"/>
  <c r="V77" i="4"/>
  <c r="S758" i="4"/>
  <c r="V758" i="4" s="1"/>
  <c r="S566" i="4"/>
  <c r="V566" i="4" s="1"/>
  <c r="S494" i="4"/>
  <c r="V494" i="4"/>
  <c r="S160" i="4"/>
  <c r="V160" i="4" s="1"/>
  <c r="S464" i="4"/>
  <c r="V464" i="4" s="1"/>
  <c r="S400" i="4"/>
  <c r="V400" i="4" s="1"/>
  <c r="S112" i="4"/>
  <c r="V112" i="4" s="1"/>
  <c r="S149" i="4"/>
  <c r="V149" i="4" s="1"/>
  <c r="S226" i="4"/>
  <c r="V226" i="4" s="1"/>
  <c r="S168" i="4"/>
  <c r="V168" i="4" s="1"/>
  <c r="S798" i="4"/>
  <c r="V798" i="4"/>
  <c r="S561" i="4"/>
  <c r="V561" i="4"/>
  <c r="AA562" i="4" s="1"/>
  <c r="S790" i="4"/>
  <c r="V790" i="4" s="1"/>
  <c r="Q777" i="4"/>
  <c r="S509" i="4"/>
  <c r="V509" i="4" s="1"/>
  <c r="V182" i="4"/>
  <c r="S182" i="4"/>
  <c r="S74" i="4"/>
  <c r="V74" i="4" s="1"/>
  <c r="AA74" i="4" s="1"/>
  <c r="S253" i="4"/>
  <c r="V253" i="4" s="1"/>
  <c r="AA253" i="4" s="1"/>
  <c r="S804" i="4"/>
  <c r="V804" i="4" s="1"/>
  <c r="V398" i="4"/>
  <c r="S398" i="4"/>
  <c r="V557" i="4"/>
  <c r="S557" i="4"/>
  <c r="S806" i="4"/>
  <c r="V806" i="4"/>
  <c r="S795" i="4"/>
  <c r="V795" i="4" s="1"/>
  <c r="S761" i="4"/>
  <c r="V761" i="4" s="1"/>
  <c r="S230" i="4"/>
  <c r="V230" i="4"/>
  <c r="S122" i="4"/>
  <c r="V122" i="4" s="1"/>
  <c r="S224" i="4"/>
  <c r="V224" i="4" s="1"/>
  <c r="S92" i="4"/>
  <c r="V92" i="4" s="1"/>
  <c r="S172" i="4"/>
  <c r="V172" i="4" s="1"/>
  <c r="S11" i="4"/>
  <c r="V11" i="4" s="1"/>
  <c r="Q803" i="4"/>
  <c r="S787" i="4"/>
  <c r="V787" i="4" s="1"/>
  <c r="AA787" i="4" s="1"/>
  <c r="S459" i="4"/>
  <c r="V459" i="4" s="1"/>
  <c r="AA458" i="4" s="1"/>
  <c r="S770" i="4"/>
  <c r="V770" i="4" s="1"/>
  <c r="S177" i="4"/>
  <c r="V177" i="4" s="1"/>
  <c r="AA176" i="4" s="1"/>
  <c r="S766" i="4"/>
  <c r="V766" i="4" s="1"/>
  <c r="S256" i="4"/>
  <c r="V256" i="4"/>
  <c r="AA255" i="4" s="1"/>
  <c r="S120" i="4"/>
  <c r="V120" i="4" s="1"/>
  <c r="S248" i="4"/>
  <c r="V248" i="4" s="1"/>
  <c r="S188" i="4"/>
  <c r="V188" i="4" s="1"/>
  <c r="S109" i="4"/>
  <c r="V109" i="4" s="1"/>
  <c r="S774" i="4"/>
  <c r="V774" i="4" s="1"/>
  <c r="S320" i="4"/>
  <c r="V320" i="4"/>
  <c r="S793" i="4"/>
  <c r="V793" i="4" s="1"/>
  <c r="S324" i="4"/>
  <c r="V324" i="4"/>
  <c r="V174" i="4"/>
  <c r="S174" i="4"/>
  <c r="Q755" i="4"/>
  <c r="V755" i="4" s="1"/>
  <c r="S237" i="4"/>
  <c r="V237" i="4" s="1"/>
  <c r="S675" i="4"/>
  <c r="V675" i="4" s="1"/>
  <c r="S129" i="4"/>
  <c r="V129" i="4" s="1"/>
  <c r="O822" i="4"/>
  <c r="S371" i="1"/>
  <c r="V371" i="1" s="1"/>
  <c r="AA187" i="5" l="1"/>
  <c r="S6" i="5"/>
  <c r="S784" i="5"/>
  <c r="V784" i="5" s="1"/>
  <c r="S831" i="5"/>
  <c r="V831" i="5" s="1"/>
  <c r="AA190" i="4"/>
  <c r="S850" i="5"/>
  <c r="AA18" i="5"/>
  <c r="AA161" i="5"/>
  <c r="AA187" i="4"/>
  <c r="AA795" i="4"/>
  <c r="S777" i="4"/>
  <c r="V777" i="4" s="1"/>
  <c r="S822" i="4"/>
  <c r="S6" i="4"/>
  <c r="Q6" i="4"/>
  <c r="S803" i="4"/>
  <c r="V803" i="4" s="1"/>
  <c r="Q822" i="4"/>
  <c r="V850" i="5" l="1"/>
  <c r="V6" i="5"/>
  <c r="V6" i="4"/>
  <c r="V822" i="4"/>
  <c r="P747" i="3" l="1"/>
  <c r="O746" i="3"/>
  <c r="U746" i="3" s="1"/>
  <c r="O745" i="3"/>
  <c r="Q745" i="3" s="1"/>
  <c r="S745" i="3" s="1"/>
  <c r="O744" i="3"/>
  <c r="Q744" i="3" s="1"/>
  <c r="S744" i="3" s="1"/>
  <c r="O743" i="3"/>
  <c r="U743" i="3" s="1"/>
  <c r="U742" i="3"/>
  <c r="Q742" i="3"/>
  <c r="U741" i="3"/>
  <c r="Q741" i="3"/>
  <c r="O740" i="3"/>
  <c r="U740" i="3" s="1"/>
  <c r="O739" i="3"/>
  <c r="Q739" i="3" s="1"/>
  <c r="S739" i="3" s="1"/>
  <c r="U738" i="3"/>
  <c r="Q738" i="3"/>
  <c r="O737" i="3"/>
  <c r="Q737" i="3" s="1"/>
  <c r="S737" i="3" s="1"/>
  <c r="O736" i="3"/>
  <c r="Q736" i="3" s="1"/>
  <c r="O735" i="3"/>
  <c r="Q735" i="3" s="1"/>
  <c r="U734" i="3"/>
  <c r="O734" i="3"/>
  <c r="Q734" i="3" s="1"/>
  <c r="S734" i="3" s="1"/>
  <c r="O733" i="3"/>
  <c r="U733" i="3" s="1"/>
  <c r="O732" i="3"/>
  <c r="U732" i="3" s="1"/>
  <c r="U731" i="3"/>
  <c r="O731" i="3"/>
  <c r="Q731" i="3" s="1"/>
  <c r="O730" i="3"/>
  <c r="U730" i="3" s="1"/>
  <c r="O729" i="3"/>
  <c r="U729" i="3" s="1"/>
  <c r="M728" i="3"/>
  <c r="O728" i="3" s="1"/>
  <c r="U728" i="3" s="1"/>
  <c r="O727" i="3"/>
  <c r="Q727" i="3" s="1"/>
  <c r="O726" i="3"/>
  <c r="Q726" i="3" s="1"/>
  <c r="S726" i="3" s="1"/>
  <c r="O725" i="3"/>
  <c r="U725" i="3" s="1"/>
  <c r="O724" i="3"/>
  <c r="U724" i="3" s="1"/>
  <c r="O723" i="3"/>
  <c r="Q723" i="3" s="1"/>
  <c r="S723" i="3" s="1"/>
  <c r="O722" i="3"/>
  <c r="U722" i="3" s="1"/>
  <c r="O721" i="3"/>
  <c r="Q721" i="3" s="1"/>
  <c r="S721" i="3" s="1"/>
  <c r="O720" i="3"/>
  <c r="U720" i="3" s="1"/>
  <c r="O719" i="3"/>
  <c r="U718" i="3"/>
  <c r="O718" i="3"/>
  <c r="Q718" i="3" s="1"/>
  <c r="S718" i="3" s="1"/>
  <c r="O717" i="3"/>
  <c r="M716" i="3"/>
  <c r="M6" i="3" s="1"/>
  <c r="O715" i="3"/>
  <c r="U714" i="3"/>
  <c r="O714" i="3"/>
  <c r="Q714" i="3" s="1"/>
  <c r="O713" i="3"/>
  <c r="Q713" i="3" s="1"/>
  <c r="S713" i="3" s="1"/>
  <c r="O712" i="3"/>
  <c r="Q712" i="3" s="1"/>
  <c r="O711" i="3"/>
  <c r="O710" i="3"/>
  <c r="Q710" i="3" s="1"/>
  <c r="S710" i="3" s="1"/>
  <c r="O709" i="3"/>
  <c r="Q709" i="3" s="1"/>
  <c r="S709" i="3" s="1"/>
  <c r="O708" i="3"/>
  <c r="U708" i="3" s="1"/>
  <c r="O707" i="3"/>
  <c r="Q707" i="3" s="1"/>
  <c r="O706" i="3"/>
  <c r="Q706" i="3" s="1"/>
  <c r="O705" i="3"/>
  <c r="Q705" i="3" s="1"/>
  <c r="S705" i="3" s="1"/>
  <c r="O704" i="3"/>
  <c r="Q704" i="3" s="1"/>
  <c r="O703" i="3"/>
  <c r="Q703" i="3" s="1"/>
  <c r="S703" i="3" s="1"/>
  <c r="V703" i="3" s="1"/>
  <c r="O702" i="3"/>
  <c r="U702" i="3" s="1"/>
  <c r="M702" i="3"/>
  <c r="U701" i="3"/>
  <c r="Q701" i="3"/>
  <c r="S701" i="3" s="1"/>
  <c r="O700" i="3"/>
  <c r="Q700" i="3" s="1"/>
  <c r="S700" i="3" s="1"/>
  <c r="O699" i="3"/>
  <c r="Q699" i="3" s="1"/>
  <c r="S699" i="3" s="1"/>
  <c r="O698" i="3"/>
  <c r="Q698" i="3" s="1"/>
  <c r="Q697" i="3"/>
  <c r="V697" i="3" s="1"/>
  <c r="S696" i="3"/>
  <c r="O696" i="3"/>
  <c r="Q696" i="3" s="1"/>
  <c r="M695" i="3"/>
  <c r="O695" i="3" s="1"/>
  <c r="U695" i="3" s="1"/>
  <c r="Q694" i="3"/>
  <c r="V694" i="3" s="1"/>
  <c r="O693" i="3"/>
  <c r="Q693" i="3" s="1"/>
  <c r="O692" i="3"/>
  <c r="U692" i="3" s="1"/>
  <c r="O691" i="3"/>
  <c r="U691" i="3" s="1"/>
  <c r="O690" i="3"/>
  <c r="Q690" i="3" s="1"/>
  <c r="O689" i="3"/>
  <c r="Q689" i="3" s="1"/>
  <c r="S689" i="3" s="1"/>
  <c r="O688" i="3"/>
  <c r="Q688" i="3" s="1"/>
  <c r="S688" i="3" s="1"/>
  <c r="O687" i="3"/>
  <c r="O686" i="3"/>
  <c r="U686" i="3" s="1"/>
  <c r="O685" i="3"/>
  <c r="Q685" i="3" s="1"/>
  <c r="V685" i="3" s="1"/>
  <c r="O684" i="3"/>
  <c r="U684" i="3" s="1"/>
  <c r="O683" i="3"/>
  <c r="O682" i="3"/>
  <c r="U682" i="3" s="1"/>
  <c r="O681" i="3"/>
  <c r="U681" i="3" s="1"/>
  <c r="M681" i="3"/>
  <c r="M680" i="3"/>
  <c r="O680" i="3" s="1"/>
  <c r="U680" i="3" s="1"/>
  <c r="U679" i="3"/>
  <c r="Q679" i="3"/>
  <c r="M678" i="3"/>
  <c r="O678" i="3" s="1"/>
  <c r="Q678" i="3" s="1"/>
  <c r="V678" i="3" s="1"/>
  <c r="O677" i="3"/>
  <c r="Q677" i="3" s="1"/>
  <c r="V677" i="3" s="1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2" i="3"/>
  <c r="V611" i="3"/>
  <c r="V610" i="3"/>
  <c r="O609" i="3"/>
  <c r="Q609" i="3" s="1"/>
  <c r="O608" i="3"/>
  <c r="U608" i="3" s="1"/>
  <c r="U607" i="3"/>
  <c r="Q607" i="3"/>
  <c r="U606" i="3"/>
  <c r="Q606" i="3"/>
  <c r="V606" i="3" s="1"/>
  <c r="U605" i="3"/>
  <c r="Q605" i="3"/>
  <c r="U604" i="3"/>
  <c r="Q604" i="3"/>
  <c r="U603" i="3"/>
  <c r="Q603" i="3"/>
  <c r="U602" i="3"/>
  <c r="Q602" i="3"/>
  <c r="U601" i="3"/>
  <c r="S601" i="3"/>
  <c r="Q601" i="3"/>
  <c r="O600" i="3"/>
  <c r="U600" i="3" s="1"/>
  <c r="U599" i="3"/>
  <c r="Q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V580" i="3"/>
  <c r="V579" i="3"/>
  <c r="V578" i="3"/>
  <c r="V577" i="3"/>
  <c r="V576" i="3"/>
  <c r="V575" i="3"/>
  <c r="V574" i="3"/>
  <c r="V573" i="3"/>
  <c r="V572" i="3"/>
  <c r="O571" i="3"/>
  <c r="O570" i="3"/>
  <c r="Q570" i="3" s="1"/>
  <c r="U569" i="3"/>
  <c r="S569" i="3"/>
  <c r="Q569" i="3"/>
  <c r="O568" i="3"/>
  <c r="U568" i="3" s="1"/>
  <c r="U567" i="3"/>
  <c r="Q567" i="3"/>
  <c r="S567" i="3" s="1"/>
  <c r="U566" i="3"/>
  <c r="Q566" i="3"/>
  <c r="S566" i="3" s="1"/>
  <c r="Q565" i="3"/>
  <c r="O564" i="3"/>
  <c r="O563" i="3"/>
  <c r="Q563" i="3" s="1"/>
  <c r="O562" i="3"/>
  <c r="Q562" i="3" s="1"/>
  <c r="S562" i="3" s="1"/>
  <c r="Q561" i="3"/>
  <c r="Q560" i="3"/>
  <c r="V559" i="3"/>
  <c r="O559" i="3"/>
  <c r="O558" i="3"/>
  <c r="Q558" i="3" s="1"/>
  <c r="S558" i="3" s="1"/>
  <c r="O557" i="3"/>
  <c r="U557" i="3" s="1"/>
  <c r="O556" i="3"/>
  <c r="Q556" i="3" s="1"/>
  <c r="O555" i="3"/>
  <c r="Q555" i="3" s="1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U521" i="3"/>
  <c r="V521" i="3" s="1"/>
  <c r="Q521" i="3"/>
  <c r="U520" i="3"/>
  <c r="Q520" i="3"/>
  <c r="Q519" i="3"/>
  <c r="S519" i="3" s="1"/>
  <c r="Q518" i="3"/>
  <c r="V518" i="3" s="1"/>
  <c r="U517" i="3"/>
  <c r="Q517" i="3"/>
  <c r="Q516" i="3"/>
  <c r="V516" i="3" s="1"/>
  <c r="U515" i="3"/>
  <c r="Q515" i="3"/>
  <c r="V515" i="3" s="1"/>
  <c r="U514" i="3"/>
  <c r="Q514" i="3"/>
  <c r="U513" i="3"/>
  <c r="Q513" i="3"/>
  <c r="U512" i="3"/>
  <c r="Q512" i="3"/>
  <c r="O511" i="3"/>
  <c r="U511" i="3" s="1"/>
  <c r="O510" i="3"/>
  <c r="Q510" i="3" s="1"/>
  <c r="V510" i="3" s="1"/>
  <c r="O509" i="3"/>
  <c r="Q509" i="3" s="1"/>
  <c r="V509" i="3" s="1"/>
  <c r="Q508" i="3"/>
  <c r="V508" i="3" s="1"/>
  <c r="V507" i="3"/>
  <c r="Q507" i="3"/>
  <c r="Q506" i="3"/>
  <c r="V506" i="3" s="1"/>
  <c r="U505" i="3"/>
  <c r="Q505" i="3"/>
  <c r="O504" i="3"/>
  <c r="Q504" i="3" s="1"/>
  <c r="O503" i="3"/>
  <c r="U503" i="3" s="1"/>
  <c r="U502" i="3"/>
  <c r="Q502" i="3"/>
  <c r="Q501" i="3"/>
  <c r="V501" i="3" s="1"/>
  <c r="Q500" i="3"/>
  <c r="V500" i="3" s="1"/>
  <c r="O499" i="3"/>
  <c r="Q499" i="3" s="1"/>
  <c r="O498" i="3"/>
  <c r="U497" i="3"/>
  <c r="Q497" i="3"/>
  <c r="O496" i="3"/>
  <c r="Q496" i="3" s="1"/>
  <c r="V496" i="3" s="1"/>
  <c r="U495" i="3"/>
  <c r="Q495" i="3"/>
  <c r="Q494" i="3"/>
  <c r="V494" i="3" s="1"/>
  <c r="Q493" i="3"/>
  <c r="S493" i="3" s="1"/>
  <c r="V493" i="3" s="1"/>
  <c r="U492" i="3"/>
  <c r="Q492" i="3"/>
  <c r="U491" i="3"/>
  <c r="O491" i="3"/>
  <c r="Q491" i="3" s="1"/>
  <c r="S491" i="3" s="1"/>
  <c r="O490" i="3"/>
  <c r="Q490" i="3" s="1"/>
  <c r="O489" i="3"/>
  <c r="Q489" i="3" s="1"/>
  <c r="U488" i="3"/>
  <c r="Q488" i="3"/>
  <c r="S488" i="3" s="1"/>
  <c r="O487" i="3"/>
  <c r="U487" i="3" s="1"/>
  <c r="M486" i="3"/>
  <c r="O486" i="3" s="1"/>
  <c r="U486" i="3" s="1"/>
  <c r="U485" i="3"/>
  <c r="Q485" i="3"/>
  <c r="V485" i="3" s="1"/>
  <c r="O484" i="3"/>
  <c r="Q484" i="3" s="1"/>
  <c r="S484" i="3" s="1"/>
  <c r="O483" i="3"/>
  <c r="Q483" i="3" s="1"/>
  <c r="O482" i="3"/>
  <c r="Q482" i="3" s="1"/>
  <c r="O481" i="3"/>
  <c r="U481" i="3" s="1"/>
  <c r="O480" i="3"/>
  <c r="Q480" i="3" s="1"/>
  <c r="O479" i="3"/>
  <c r="Q479" i="3" s="1"/>
  <c r="S479" i="3" s="1"/>
  <c r="O478" i="3"/>
  <c r="U478" i="3" s="1"/>
  <c r="O477" i="3"/>
  <c r="U477" i="3" s="1"/>
  <c r="O476" i="3"/>
  <c r="U476" i="3" s="1"/>
  <c r="U475" i="3"/>
  <c r="O475" i="3"/>
  <c r="Q475" i="3" s="1"/>
  <c r="O474" i="3"/>
  <c r="O437" i="3"/>
  <c r="Q437" i="3" s="1"/>
  <c r="O436" i="3"/>
  <c r="U436" i="3" s="1"/>
  <c r="O435" i="3"/>
  <c r="O434" i="3"/>
  <c r="U434" i="3" s="1"/>
  <c r="O433" i="3"/>
  <c r="U433" i="3" s="1"/>
  <c r="U432" i="3"/>
  <c r="O432" i="3"/>
  <c r="Q432" i="3" s="1"/>
  <c r="U431" i="3"/>
  <c r="Q431" i="3"/>
  <c r="O430" i="3"/>
  <c r="Q430" i="3" s="1"/>
  <c r="S430" i="3" s="1"/>
  <c r="O429" i="3"/>
  <c r="Q429" i="3" s="1"/>
  <c r="S429" i="3" s="1"/>
  <c r="O428" i="3"/>
  <c r="U428" i="3" s="1"/>
  <c r="U427" i="3"/>
  <c r="O427" i="3"/>
  <c r="Q427" i="3" s="1"/>
  <c r="S427" i="3" s="1"/>
  <c r="O426" i="3"/>
  <c r="Q426" i="3" s="1"/>
  <c r="O425" i="3"/>
  <c r="U425" i="3" s="1"/>
  <c r="O424" i="3"/>
  <c r="U424" i="3" s="1"/>
  <c r="O423" i="3"/>
  <c r="Q423" i="3" s="1"/>
  <c r="O422" i="3"/>
  <c r="Q422" i="3" s="1"/>
  <c r="S422" i="3" s="1"/>
  <c r="O421" i="3"/>
  <c r="U421" i="3" s="1"/>
  <c r="U420" i="3"/>
  <c r="Q420" i="3"/>
  <c r="S420" i="3" s="1"/>
  <c r="O420" i="3"/>
  <c r="O419" i="3"/>
  <c r="U419" i="3" s="1"/>
  <c r="O418" i="3"/>
  <c r="U418" i="3" s="1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Q394" i="3"/>
  <c r="V394" i="3" s="1"/>
  <c r="U393" i="3"/>
  <c r="Q393" i="3"/>
  <c r="O392" i="3"/>
  <c r="U392" i="3" s="1"/>
  <c r="O391" i="3"/>
  <c r="U391" i="3" s="1"/>
  <c r="U390" i="3"/>
  <c r="Q390" i="3"/>
  <c r="O389" i="3"/>
  <c r="U389" i="3" s="1"/>
  <c r="O388" i="3"/>
  <c r="U388" i="3" s="1"/>
  <c r="O387" i="3"/>
  <c r="Q387" i="3" s="1"/>
  <c r="S387" i="3" s="1"/>
  <c r="O386" i="3"/>
  <c r="U386" i="3" s="1"/>
  <c r="O385" i="3"/>
  <c r="O384" i="3"/>
  <c r="U384" i="3" s="1"/>
  <c r="O383" i="3"/>
  <c r="U383" i="3" s="1"/>
  <c r="O382" i="3"/>
  <c r="U381" i="3"/>
  <c r="Q381" i="3"/>
  <c r="S381" i="3" s="1"/>
  <c r="O380" i="3"/>
  <c r="Q380" i="3" s="1"/>
  <c r="V380" i="3" s="1"/>
  <c r="O379" i="3"/>
  <c r="U379" i="3" s="1"/>
  <c r="O378" i="3"/>
  <c r="Q378" i="3" s="1"/>
  <c r="S378" i="3" s="1"/>
  <c r="O377" i="3"/>
  <c r="Q377" i="3" s="1"/>
  <c r="O376" i="3"/>
  <c r="Q376" i="3" s="1"/>
  <c r="S376" i="3" s="1"/>
  <c r="O375" i="3"/>
  <c r="Q375" i="3" s="1"/>
  <c r="S375" i="3" s="1"/>
  <c r="O374" i="3"/>
  <c r="Q374" i="3" s="1"/>
  <c r="S374" i="3" s="1"/>
  <c r="O373" i="3"/>
  <c r="Q373" i="3" s="1"/>
  <c r="Q372" i="3"/>
  <c r="V372" i="3" s="1"/>
  <c r="O371" i="3"/>
  <c r="Q371" i="3" s="1"/>
  <c r="V371" i="3" s="1"/>
  <c r="O370" i="3"/>
  <c r="Q370" i="3" s="1"/>
  <c r="V370" i="3" s="1"/>
  <c r="O369" i="3"/>
  <c r="Q369" i="3" s="1"/>
  <c r="S369" i="3" s="1"/>
  <c r="O368" i="3"/>
  <c r="U368" i="3" s="1"/>
  <c r="O367" i="3"/>
  <c r="O366" i="3"/>
  <c r="Q366" i="3" s="1"/>
  <c r="V366" i="3" s="1"/>
  <c r="O365" i="3"/>
  <c r="Q365" i="3" s="1"/>
  <c r="V365" i="3" s="1"/>
  <c r="AA365" i="3" s="1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O327" i="3"/>
  <c r="Q327" i="3" s="1"/>
  <c r="O326" i="3"/>
  <c r="U326" i="3" s="1"/>
  <c r="O325" i="3"/>
  <c r="O324" i="3"/>
  <c r="Q324" i="3" s="1"/>
  <c r="V324" i="3" s="1"/>
  <c r="O323" i="3"/>
  <c r="Q323" i="3" s="1"/>
  <c r="S323" i="3" s="1"/>
  <c r="O322" i="3"/>
  <c r="O321" i="3"/>
  <c r="Q321" i="3" s="1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O257" i="3"/>
  <c r="U257" i="3" s="1"/>
  <c r="O256" i="3"/>
  <c r="U256" i="3" s="1"/>
  <c r="O255" i="3"/>
  <c r="O254" i="3"/>
  <c r="Q254" i="3" s="1"/>
  <c r="S254" i="3" s="1"/>
  <c r="O253" i="3"/>
  <c r="Q253" i="3" s="1"/>
  <c r="S253" i="3" s="1"/>
  <c r="O252" i="3"/>
  <c r="U252" i="3" s="1"/>
  <c r="O251" i="3"/>
  <c r="O250" i="3"/>
  <c r="U250" i="3" s="1"/>
  <c r="O249" i="3"/>
  <c r="U249" i="3" s="1"/>
  <c r="O248" i="3"/>
  <c r="Q248" i="3" s="1"/>
  <c r="S248" i="3" s="1"/>
  <c r="O247" i="3"/>
  <c r="Q247" i="3" s="1"/>
  <c r="S247" i="3" s="1"/>
  <c r="O246" i="3"/>
  <c r="O245" i="3"/>
  <c r="U245" i="3" s="1"/>
  <c r="O244" i="3"/>
  <c r="U244" i="3" s="1"/>
  <c r="O243" i="3"/>
  <c r="Q243" i="3" s="1"/>
  <c r="S243" i="3" s="1"/>
  <c r="O242" i="3"/>
  <c r="U242" i="3" s="1"/>
  <c r="Q241" i="3"/>
  <c r="V241" i="3" s="1"/>
  <c r="O240" i="3"/>
  <c r="Q240" i="3" s="1"/>
  <c r="V240" i="3" s="1"/>
  <c r="O239" i="3"/>
  <c r="Q239" i="3" s="1"/>
  <c r="S239" i="3" s="1"/>
  <c r="O238" i="3"/>
  <c r="U238" i="3" s="1"/>
  <c r="O237" i="3"/>
  <c r="Q237" i="3" s="1"/>
  <c r="O236" i="3"/>
  <c r="Q236" i="3" s="1"/>
  <c r="O235" i="3"/>
  <c r="U235" i="3" s="1"/>
  <c r="O234" i="3"/>
  <c r="Q234" i="3" s="1"/>
  <c r="S234" i="3" s="1"/>
  <c r="Q233" i="3"/>
  <c r="S233" i="3" s="1"/>
  <c r="O232" i="3"/>
  <c r="Q232" i="3" s="1"/>
  <c r="V232" i="3" s="1"/>
  <c r="O231" i="3"/>
  <c r="Q231" i="3" s="1"/>
  <c r="S231" i="3" s="1"/>
  <c r="O230" i="3"/>
  <c r="U230" i="3" s="1"/>
  <c r="O229" i="3"/>
  <c r="U229" i="3" s="1"/>
  <c r="O228" i="3"/>
  <c r="Q228" i="3" s="1"/>
  <c r="O227" i="3"/>
  <c r="Q227" i="3" s="1"/>
  <c r="S227" i="3" s="1"/>
  <c r="O226" i="3"/>
  <c r="O225" i="3"/>
  <c r="U225" i="3" s="1"/>
  <c r="Q224" i="3"/>
  <c r="S224" i="3" s="1"/>
  <c r="O224" i="3"/>
  <c r="U224" i="3" s="1"/>
  <c r="Q223" i="3"/>
  <c r="O223" i="3"/>
  <c r="U223" i="3" s="1"/>
  <c r="O222" i="3"/>
  <c r="Q222" i="3" s="1"/>
  <c r="O221" i="3"/>
  <c r="Q221" i="3" s="1"/>
  <c r="Q220" i="3"/>
  <c r="O219" i="3"/>
  <c r="U219" i="3" s="1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Q198" i="3"/>
  <c r="V198" i="3" s="1"/>
  <c r="Q196" i="3"/>
  <c r="V196" i="3" s="1"/>
  <c r="Q195" i="3"/>
  <c r="V195" i="3" s="1"/>
  <c r="V194" i="3"/>
  <c r="Q194" i="3"/>
  <c r="O193" i="3"/>
  <c r="Q193" i="3" s="1"/>
  <c r="S193" i="3" s="1"/>
  <c r="O192" i="3"/>
  <c r="U192" i="3" s="1"/>
  <c r="O191" i="3"/>
  <c r="U191" i="3" s="1"/>
  <c r="O190" i="3"/>
  <c r="U190" i="3" s="1"/>
  <c r="O189" i="3"/>
  <c r="Q189" i="3" s="1"/>
  <c r="S189" i="3" s="1"/>
  <c r="O188" i="3"/>
  <c r="U188" i="3" s="1"/>
  <c r="O187" i="3"/>
  <c r="Q187" i="3" s="1"/>
  <c r="O186" i="3"/>
  <c r="U186" i="3" s="1"/>
  <c r="O185" i="3"/>
  <c r="Q185" i="3" s="1"/>
  <c r="S185" i="3" s="1"/>
  <c r="O184" i="3"/>
  <c r="Q184" i="3" s="1"/>
  <c r="O183" i="3"/>
  <c r="U183" i="3" s="1"/>
  <c r="Q182" i="3"/>
  <c r="O181" i="3"/>
  <c r="Q181" i="3" s="1"/>
  <c r="Q180" i="3"/>
  <c r="S180" i="3" s="1"/>
  <c r="V180" i="3" s="1"/>
  <c r="O179" i="3"/>
  <c r="Q179" i="3" s="1"/>
  <c r="S179" i="3" s="1"/>
  <c r="O178" i="3"/>
  <c r="U178" i="3" s="1"/>
  <c r="O177" i="3"/>
  <c r="Q177" i="3" s="1"/>
  <c r="S177" i="3" s="1"/>
  <c r="O176" i="3"/>
  <c r="Q176" i="3" s="1"/>
  <c r="O175" i="3"/>
  <c r="U175" i="3" s="1"/>
  <c r="O174" i="3"/>
  <c r="U174" i="3" s="1"/>
  <c r="O173" i="3"/>
  <c r="Q173" i="3" s="1"/>
  <c r="S173" i="3" s="1"/>
  <c r="O172" i="3"/>
  <c r="Q172" i="3" s="1"/>
  <c r="O171" i="3"/>
  <c r="Q171" i="3" s="1"/>
  <c r="V171" i="3" s="1"/>
  <c r="O170" i="3"/>
  <c r="Q170" i="3" s="1"/>
  <c r="O169" i="3"/>
  <c r="U169" i="3" s="1"/>
  <c r="Q168" i="3"/>
  <c r="S168" i="3" s="1"/>
  <c r="O168" i="3"/>
  <c r="O167" i="3"/>
  <c r="U167" i="3" s="1"/>
  <c r="O166" i="3"/>
  <c r="O165" i="3"/>
  <c r="U165" i="3" s="1"/>
  <c r="O164" i="3"/>
  <c r="U164" i="3" s="1"/>
  <c r="O163" i="3"/>
  <c r="Q163" i="3" s="1"/>
  <c r="O162" i="3"/>
  <c r="U162" i="3" s="1"/>
  <c r="O161" i="3"/>
  <c r="U161" i="3" s="1"/>
  <c r="O160" i="3"/>
  <c r="Q160" i="3" s="1"/>
  <c r="Q159" i="3"/>
  <c r="O158" i="3"/>
  <c r="Q158" i="3" s="1"/>
  <c r="V158" i="3" s="1"/>
  <c r="O157" i="3"/>
  <c r="O156" i="3"/>
  <c r="U156" i="3" s="1"/>
  <c r="O155" i="3"/>
  <c r="Q155" i="3" s="1"/>
  <c r="O154" i="3"/>
  <c r="U154" i="3" s="1"/>
  <c r="O153" i="3"/>
  <c r="Q153" i="3" s="1"/>
  <c r="Q152" i="3"/>
  <c r="V152" i="3" s="1"/>
  <c r="U151" i="3"/>
  <c r="Q151" i="3"/>
  <c r="S151" i="3" s="1"/>
  <c r="O150" i="3"/>
  <c r="Q150" i="3" s="1"/>
  <c r="S150" i="3" s="1"/>
  <c r="O149" i="3"/>
  <c r="U149" i="3" s="1"/>
  <c r="O148" i="3"/>
  <c r="U148" i="3" s="1"/>
  <c r="O147" i="3"/>
  <c r="Q147" i="3" s="1"/>
  <c r="O146" i="3"/>
  <c r="U146" i="3" s="1"/>
  <c r="O145" i="3"/>
  <c r="Q145" i="3" s="1"/>
  <c r="O144" i="3"/>
  <c r="U144" i="3" s="1"/>
  <c r="O143" i="3"/>
  <c r="Q143" i="3" s="1"/>
  <c r="S143" i="3" s="1"/>
  <c r="O142" i="3"/>
  <c r="Q141" i="3"/>
  <c r="V141" i="3" s="1"/>
  <c r="O140" i="3"/>
  <c r="Q140" i="3" s="1"/>
  <c r="V139" i="3"/>
  <c r="V138" i="3"/>
  <c r="V137" i="3"/>
  <c r="V136" i="3"/>
  <c r="V135" i="3"/>
  <c r="V134" i="3"/>
  <c r="V133" i="3"/>
  <c r="V132" i="3"/>
  <c r="V131" i="3"/>
  <c r="O130" i="3"/>
  <c r="Q130" i="3" s="1"/>
  <c r="O129" i="3"/>
  <c r="U129" i="3" s="1"/>
  <c r="O128" i="3"/>
  <c r="U128" i="3" s="1"/>
  <c r="V127" i="3"/>
  <c r="V126" i="3"/>
  <c r="V125" i="3"/>
  <c r="O124" i="3"/>
  <c r="Q124" i="3" s="1"/>
  <c r="O123" i="3"/>
  <c r="Q123" i="3" s="1"/>
  <c r="O122" i="3"/>
  <c r="Q122" i="3" s="1"/>
  <c r="O121" i="3"/>
  <c r="Q121" i="3" s="1"/>
  <c r="S121" i="3" s="1"/>
  <c r="O120" i="3"/>
  <c r="U120" i="3" s="1"/>
  <c r="O119" i="3"/>
  <c r="U119" i="3" s="1"/>
  <c r="O118" i="3"/>
  <c r="U118" i="3" s="1"/>
  <c r="O117" i="3"/>
  <c r="Q116" i="3"/>
  <c r="S116" i="3" s="1"/>
  <c r="O116" i="3"/>
  <c r="U116" i="3" s="1"/>
  <c r="O115" i="3"/>
  <c r="U115" i="3" s="1"/>
  <c r="O114" i="3"/>
  <c r="M113" i="3"/>
  <c r="O112" i="3"/>
  <c r="Q112" i="3" s="1"/>
  <c r="S112" i="3" s="1"/>
  <c r="O111" i="3"/>
  <c r="O110" i="3"/>
  <c r="U110" i="3" s="1"/>
  <c r="O109" i="3"/>
  <c r="O108" i="3"/>
  <c r="Q108" i="3" s="1"/>
  <c r="S107" i="3"/>
  <c r="O107" i="3"/>
  <c r="U107" i="3" s="1"/>
  <c r="O106" i="3"/>
  <c r="Q106" i="3" s="1"/>
  <c r="O105" i="3"/>
  <c r="Q105" i="3" s="1"/>
  <c r="S105" i="3" s="1"/>
  <c r="O104" i="3"/>
  <c r="U104" i="3" s="1"/>
  <c r="O103" i="3"/>
  <c r="U103" i="3" s="1"/>
  <c r="U102" i="3"/>
  <c r="Q102" i="3"/>
  <c r="S102" i="3" s="1"/>
  <c r="V102" i="3" s="1"/>
  <c r="O101" i="3"/>
  <c r="Q101" i="3" s="1"/>
  <c r="O100" i="3"/>
  <c r="Q100" i="3" s="1"/>
  <c r="S100" i="3" s="1"/>
  <c r="O99" i="3"/>
  <c r="O98" i="3"/>
  <c r="O97" i="3"/>
  <c r="U97" i="3" s="1"/>
  <c r="O96" i="3"/>
  <c r="U96" i="3" s="1"/>
  <c r="O95" i="3"/>
  <c r="Q95" i="3" s="1"/>
  <c r="S95" i="3" s="1"/>
  <c r="O94" i="3"/>
  <c r="U94" i="3" s="1"/>
  <c r="O93" i="3"/>
  <c r="O92" i="3"/>
  <c r="U92" i="3" s="1"/>
  <c r="O91" i="3"/>
  <c r="Q91" i="3" s="1"/>
  <c r="V91" i="3" s="1"/>
  <c r="O90" i="3"/>
  <c r="Q90" i="3" s="1"/>
  <c r="O89" i="3"/>
  <c r="U89" i="3" s="1"/>
  <c r="O88" i="3"/>
  <c r="Q88" i="3" s="1"/>
  <c r="O87" i="3"/>
  <c r="U87" i="3" s="1"/>
  <c r="O86" i="3"/>
  <c r="Q86" i="3" s="1"/>
  <c r="S86" i="3" s="1"/>
  <c r="Q85" i="3"/>
  <c r="V85" i="3" s="1"/>
  <c r="O84" i="3"/>
  <c r="Q84" i="3" s="1"/>
  <c r="V84" i="3" s="1"/>
  <c r="O83" i="3"/>
  <c r="U83" i="3" s="1"/>
  <c r="O82" i="3"/>
  <c r="U82" i="3" s="1"/>
  <c r="O81" i="3"/>
  <c r="U81" i="3" s="1"/>
  <c r="O80" i="3"/>
  <c r="U80" i="3" s="1"/>
  <c r="O79" i="3"/>
  <c r="U79" i="3" s="1"/>
  <c r="O78" i="3"/>
  <c r="Q78" i="3" s="1"/>
  <c r="O77" i="3"/>
  <c r="Q77" i="3" s="1"/>
  <c r="S77" i="3" s="1"/>
  <c r="O76" i="3"/>
  <c r="U76" i="3" s="1"/>
  <c r="O75" i="3"/>
  <c r="U75" i="3" s="1"/>
  <c r="O74" i="3"/>
  <c r="U74" i="3" s="1"/>
  <c r="O73" i="3"/>
  <c r="U73" i="3" s="1"/>
  <c r="O72" i="3"/>
  <c r="U72" i="3" s="1"/>
  <c r="O71" i="3"/>
  <c r="U71" i="3" s="1"/>
  <c r="O70" i="3"/>
  <c r="Q70" i="3" s="1"/>
  <c r="O69" i="3"/>
  <c r="Q69" i="3" s="1"/>
  <c r="V69" i="3" s="1"/>
  <c r="O68" i="3"/>
  <c r="Q68" i="3" s="1"/>
  <c r="O67" i="3"/>
  <c r="Q67" i="3" s="1"/>
  <c r="S67" i="3" s="1"/>
  <c r="O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O22" i="3"/>
  <c r="U22" i="3" s="1"/>
  <c r="O21" i="3"/>
  <c r="U21" i="3" s="1"/>
  <c r="O20" i="3"/>
  <c r="U20" i="3" s="1"/>
  <c r="O19" i="3"/>
  <c r="U19" i="3" s="1"/>
  <c r="O18" i="3"/>
  <c r="U18" i="3" s="1"/>
  <c r="O17" i="3"/>
  <c r="Q17" i="3" s="1"/>
  <c r="O16" i="3"/>
  <c r="Q16" i="3" s="1"/>
  <c r="O15" i="3"/>
  <c r="Q15" i="3" s="1"/>
  <c r="S15" i="3" s="1"/>
  <c r="O14" i="3"/>
  <c r="U14" i="3" s="1"/>
  <c r="O13" i="3"/>
  <c r="O12" i="3"/>
  <c r="Q12" i="3" s="1"/>
  <c r="S12" i="3" s="1"/>
  <c r="O11" i="3"/>
  <c r="U11" i="3" s="1"/>
  <c r="O10" i="3"/>
  <c r="U9" i="3"/>
  <c r="O9" i="3"/>
  <c r="Q9" i="3" s="1"/>
  <c r="S9" i="3" s="1"/>
  <c r="O8" i="3"/>
  <c r="P6" i="3"/>
  <c r="U482" i="3" l="1"/>
  <c r="U112" i="3"/>
  <c r="M747" i="3"/>
  <c r="Q191" i="3"/>
  <c r="U248" i="3"/>
  <c r="U562" i="3"/>
  <c r="O716" i="3"/>
  <c r="U716" i="3" s="1"/>
  <c r="Q728" i="3"/>
  <c r="U737" i="3"/>
  <c r="U77" i="3"/>
  <c r="Q503" i="3"/>
  <c r="V514" i="3"/>
  <c r="Q732" i="3"/>
  <c r="S732" i="3" s="1"/>
  <c r="Q74" i="3"/>
  <c r="S74" i="3" s="1"/>
  <c r="V74" i="3" s="1"/>
  <c r="O113" i="3"/>
  <c r="U113" i="3" s="1"/>
  <c r="Q186" i="3"/>
  <c r="S186" i="3" s="1"/>
  <c r="Q511" i="3"/>
  <c r="U723" i="3"/>
  <c r="V601" i="3"/>
  <c r="U479" i="3"/>
  <c r="U558" i="3"/>
  <c r="U700" i="3"/>
  <c r="V700" i="3" s="1"/>
  <c r="U609" i="3"/>
  <c r="V609" i="3" s="1"/>
  <c r="U17" i="3"/>
  <c r="V17" i="3" s="1"/>
  <c r="U163" i="3"/>
  <c r="U185" i="3"/>
  <c r="V185" i="3" s="1"/>
  <c r="V374" i="3"/>
  <c r="U429" i="3"/>
  <c r="V420" i="3"/>
  <c r="Q730" i="3"/>
  <c r="V497" i="3"/>
  <c r="U689" i="3"/>
  <c r="V511" i="3"/>
  <c r="AA510" i="3" s="1"/>
  <c r="S731" i="3"/>
  <c r="V731" i="3" s="1"/>
  <c r="S482" i="3"/>
  <c r="V482" i="3"/>
  <c r="V390" i="3"/>
  <c r="V569" i="3"/>
  <c r="V742" i="3"/>
  <c r="U12" i="3"/>
  <c r="U108" i="3"/>
  <c r="Q128" i="3"/>
  <c r="S128" i="3" s="1"/>
  <c r="Q183" i="3"/>
  <c r="Q192" i="3"/>
  <c r="S192" i="3" s="1"/>
  <c r="U231" i="3"/>
  <c r="V231" i="3" s="1"/>
  <c r="Q249" i="3"/>
  <c r="Q326" i="3"/>
  <c r="S326" i="3" s="1"/>
  <c r="U378" i="3"/>
  <c r="Q418" i="3"/>
  <c r="U555" i="3"/>
  <c r="U705" i="3"/>
  <c r="V705" i="3" s="1"/>
  <c r="U710" i="3"/>
  <c r="V710" i="3" s="1"/>
  <c r="S735" i="3"/>
  <c r="V735" i="3" s="1"/>
  <c r="Q87" i="3"/>
  <c r="S87" i="3" s="1"/>
  <c r="U105" i="3"/>
  <c r="V105" i="3" s="1"/>
  <c r="Q113" i="3"/>
  <c r="S113" i="3" s="1"/>
  <c r="U239" i="3"/>
  <c r="V239" i="3" s="1"/>
  <c r="Q245" i="3"/>
  <c r="S245" i="3" s="1"/>
  <c r="U321" i="3"/>
  <c r="Q391" i="3"/>
  <c r="S391" i="3" s="1"/>
  <c r="Q476" i="3"/>
  <c r="U480" i="3"/>
  <c r="V502" i="3"/>
  <c r="V519" i="3"/>
  <c r="S570" i="3"/>
  <c r="V570" i="3" s="1"/>
  <c r="U721" i="3"/>
  <c r="Q743" i="3"/>
  <c r="V743" i="3" s="1"/>
  <c r="Q118" i="3"/>
  <c r="S118" i="3" s="1"/>
  <c r="V118" i="3" s="1"/>
  <c r="U123" i="3"/>
  <c r="Q148" i="3"/>
  <c r="S148" i="3" s="1"/>
  <c r="Q164" i="3"/>
  <c r="S164" i="3" s="1"/>
  <c r="V164" i="3" s="1"/>
  <c r="Q20" i="3"/>
  <c r="S20" i="3" s="1"/>
  <c r="Q83" i="3"/>
  <c r="S83" i="3" s="1"/>
  <c r="U101" i="3"/>
  <c r="Q110" i="3"/>
  <c r="S110" i="3" s="1"/>
  <c r="V110" i="3" s="1"/>
  <c r="Q119" i="3"/>
  <c r="S119" i="3" s="1"/>
  <c r="Q144" i="3"/>
  <c r="S144" i="3" s="1"/>
  <c r="Q154" i="3"/>
  <c r="S154" i="3" s="1"/>
  <c r="U189" i="3"/>
  <c r="V189" i="3" s="1"/>
  <c r="V512" i="3"/>
  <c r="V520" i="3"/>
  <c r="V605" i="3"/>
  <c r="U688" i="3"/>
  <c r="V688" i="3" s="1"/>
  <c r="V77" i="3"/>
  <c r="Q733" i="3"/>
  <c r="Q740" i="3"/>
  <c r="V740" i="3" s="1"/>
  <c r="Q104" i="3"/>
  <c r="Q96" i="3"/>
  <c r="S96" i="3" s="1"/>
  <c r="V151" i="3"/>
  <c r="Q162" i="3"/>
  <c r="S162" i="3" s="1"/>
  <c r="V162" i="3" s="1"/>
  <c r="Q229" i="3"/>
  <c r="S229" i="3" s="1"/>
  <c r="Q392" i="3"/>
  <c r="S392" i="3" s="1"/>
  <c r="V392" i="3" s="1"/>
  <c r="V431" i="3"/>
  <c r="Q478" i="3"/>
  <c r="V478" i="3" s="1"/>
  <c r="U499" i="3"/>
  <c r="V602" i="3"/>
  <c r="Q708" i="3"/>
  <c r="S708" i="3" s="1"/>
  <c r="V708" i="3" s="1"/>
  <c r="V741" i="3"/>
  <c r="V12" i="3"/>
  <c r="V248" i="3"/>
  <c r="V491" i="3"/>
  <c r="V718" i="3"/>
  <c r="S130" i="3"/>
  <c r="V130" i="3" s="1"/>
  <c r="S707" i="3"/>
  <c r="U687" i="3"/>
  <c r="Q687" i="3"/>
  <c r="Q80" i="3"/>
  <c r="S80" i="3" s="1"/>
  <c r="Q322" i="3"/>
  <c r="S322" i="3" s="1"/>
  <c r="V322" i="3" s="1"/>
  <c r="U322" i="3"/>
  <c r="U385" i="3"/>
  <c r="Q385" i="3"/>
  <c r="Q115" i="3"/>
  <c r="S115" i="3" s="1"/>
  <c r="V115" i="3" s="1"/>
  <c r="U435" i="3"/>
  <c r="Q435" i="3"/>
  <c r="S435" i="3" s="1"/>
  <c r="U121" i="3"/>
  <c r="V121" i="3" s="1"/>
  <c r="Q166" i="3"/>
  <c r="S166" i="3" s="1"/>
  <c r="U166" i="3"/>
  <c r="Q683" i="3"/>
  <c r="S683" i="3" s="1"/>
  <c r="U683" i="3"/>
  <c r="S483" i="3"/>
  <c r="V483" i="3" s="1"/>
  <c r="U13" i="3"/>
  <c r="Q13" i="3"/>
  <c r="Q71" i="3"/>
  <c r="S71" i="3" s="1"/>
  <c r="V71" i="3" s="1"/>
  <c r="Q174" i="3"/>
  <c r="S174" i="3" s="1"/>
  <c r="U130" i="3"/>
  <c r="U66" i="3"/>
  <c r="Q66" i="3"/>
  <c r="S220" i="3"/>
  <c r="V220" i="3" s="1"/>
  <c r="U10" i="3"/>
  <c r="Q10" i="3"/>
  <c r="S10" i="3" s="1"/>
  <c r="Q109" i="3"/>
  <c r="S109" i="3" s="1"/>
  <c r="V109" i="3" s="1"/>
  <c r="U109" i="3"/>
  <c r="U255" i="3"/>
  <c r="Q255" i="3"/>
  <c r="S228" i="3"/>
  <c r="V228" i="3" s="1"/>
  <c r="V375" i="3"/>
  <c r="AA374" i="3" s="1"/>
  <c r="S184" i="3"/>
  <c r="V184" i="3" s="1"/>
  <c r="Q226" i="3"/>
  <c r="U226" i="3"/>
  <c r="V704" i="3"/>
  <c r="Q190" i="3"/>
  <c r="V190" i="3" s="1"/>
  <c r="Q252" i="3"/>
  <c r="S252" i="3" s="1"/>
  <c r="V252" i="3" s="1"/>
  <c r="Q379" i="3"/>
  <c r="V379" i="3" s="1"/>
  <c r="Q389" i="3"/>
  <c r="Q419" i="3"/>
  <c r="S419" i="3" s="1"/>
  <c r="Q421" i="3"/>
  <c r="S421" i="3" s="1"/>
  <c r="V421" i="3" s="1"/>
  <c r="Q424" i="3"/>
  <c r="Q428" i="3"/>
  <c r="S428" i="3" s="1"/>
  <c r="Q481" i="3"/>
  <c r="S481" i="3" s="1"/>
  <c r="U504" i="3"/>
  <c r="V504" i="3" s="1"/>
  <c r="V513" i="3"/>
  <c r="U563" i="3"/>
  <c r="Q608" i="3"/>
  <c r="V608" i="3" s="1"/>
  <c r="Q680" i="3"/>
  <c r="V680" i="3" s="1"/>
  <c r="U704" i="3"/>
  <c r="Q720" i="3"/>
  <c r="Q722" i="3"/>
  <c r="Q724" i="3"/>
  <c r="S733" i="3"/>
  <c r="V733" i="3" s="1"/>
  <c r="V492" i="3"/>
  <c r="Q692" i="3"/>
  <c r="S692" i="3" s="1"/>
  <c r="V692" i="3" s="1"/>
  <c r="U712" i="3"/>
  <c r="V154" i="3"/>
  <c r="U699" i="3"/>
  <c r="V699" i="3" s="1"/>
  <c r="U707" i="3"/>
  <c r="U709" i="3"/>
  <c r="V709" i="3" s="1"/>
  <c r="Q11" i="3"/>
  <c r="S11" i="3" s="1"/>
  <c r="Q72" i="3"/>
  <c r="S72" i="3" s="1"/>
  <c r="Q75" i="3"/>
  <c r="S75" i="3" s="1"/>
  <c r="U78" i="3"/>
  <c r="Q82" i="3"/>
  <c r="S82" i="3" s="1"/>
  <c r="V82" i="3" s="1"/>
  <c r="U88" i="3"/>
  <c r="V88" i="3" s="1"/>
  <c r="Q103" i="3"/>
  <c r="S103" i="3" s="1"/>
  <c r="Q146" i="3"/>
  <c r="S146" i="3" s="1"/>
  <c r="V146" i="3" s="1"/>
  <c r="U160" i="3"/>
  <c r="Q167" i="3"/>
  <c r="S167" i="3" s="1"/>
  <c r="S181" i="3"/>
  <c r="V181" i="3" s="1"/>
  <c r="Q238" i="3"/>
  <c r="S238" i="3" s="1"/>
  <c r="U253" i="3"/>
  <c r="V253" i="3" s="1"/>
  <c r="Q257" i="3"/>
  <c r="S257" i="3" s="1"/>
  <c r="V257" i="3" s="1"/>
  <c r="V323" i="3"/>
  <c r="U376" i="3"/>
  <c r="Q384" i="3"/>
  <c r="Q386" i="3"/>
  <c r="S386" i="3" s="1"/>
  <c r="V386" i="3" s="1"/>
  <c r="V393" i="3"/>
  <c r="V479" i="3"/>
  <c r="Q487" i="3"/>
  <c r="U490" i="3"/>
  <c r="V505" i="3"/>
  <c r="V517" i="3"/>
  <c r="Q557" i="3"/>
  <c r="S561" i="3"/>
  <c r="V561" i="3" s="1"/>
  <c r="Q568" i="3"/>
  <c r="Q600" i="3"/>
  <c r="S600" i="3" s="1"/>
  <c r="Q684" i="3"/>
  <c r="Q686" i="3"/>
  <c r="Q691" i="3"/>
  <c r="S693" i="3"/>
  <c r="U713" i="3"/>
  <c r="V734" i="3"/>
  <c r="S736" i="3"/>
  <c r="V736" i="3" s="1"/>
  <c r="Q21" i="3"/>
  <c r="S21" i="3" s="1"/>
  <c r="U143" i="3"/>
  <c r="V143" i="3" s="1"/>
  <c r="U227" i="3"/>
  <c r="V227" i="3" s="1"/>
  <c r="U422" i="3"/>
  <c r="V422" i="3" s="1"/>
  <c r="V429" i="3"/>
  <c r="V566" i="3"/>
  <c r="U693" i="3"/>
  <c r="V732" i="3"/>
  <c r="U745" i="3"/>
  <c r="Q18" i="3"/>
  <c r="S18" i="3" s="1"/>
  <c r="U106" i="3"/>
  <c r="U150" i="3"/>
  <c r="V150" i="3" s="1"/>
  <c r="Q73" i="3"/>
  <c r="S73" i="3" s="1"/>
  <c r="Q79" i="3"/>
  <c r="S79" i="3" s="1"/>
  <c r="V79" i="3" s="1"/>
  <c r="Q89" i="3"/>
  <c r="U95" i="3"/>
  <c r="V95" i="3" s="1"/>
  <c r="V116" i="3"/>
  <c r="S140" i="3"/>
  <c r="V140" i="3" s="1"/>
  <c r="Q161" i="3"/>
  <c r="S161" i="3" s="1"/>
  <c r="Q219" i="3"/>
  <c r="S219" i="3" s="1"/>
  <c r="V219" i="3" s="1"/>
  <c r="S222" i="3"/>
  <c r="V222" i="3" s="1"/>
  <c r="Q225" i="3"/>
  <c r="S225" i="3" s="1"/>
  <c r="Q242" i="3"/>
  <c r="Q250" i="3"/>
  <c r="U369" i="3"/>
  <c r="V369" i="3" s="1"/>
  <c r="V723" i="3"/>
  <c r="U122" i="3"/>
  <c r="V224" i="3"/>
  <c r="V148" i="3"/>
  <c r="U254" i="3"/>
  <c r="V254" i="3" s="1"/>
  <c r="U423" i="3"/>
  <c r="V423" i="3" s="1"/>
  <c r="V488" i="3"/>
  <c r="V495" i="3"/>
  <c r="AA495" i="3" s="1"/>
  <c r="V503" i="3"/>
  <c r="V607" i="3"/>
  <c r="V679" i="3"/>
  <c r="Q682" i="3"/>
  <c r="S682" i="3" s="1"/>
  <c r="V682" i="3" s="1"/>
  <c r="U698" i="3"/>
  <c r="S90" i="3"/>
  <c r="V90" i="3" s="1"/>
  <c r="S153" i="3"/>
  <c r="V153" i="3" s="1"/>
  <c r="Q111" i="3"/>
  <c r="U111" i="3"/>
  <c r="Q8" i="3"/>
  <c r="Q120" i="3"/>
  <c r="U8" i="3"/>
  <c r="U67" i="3"/>
  <c r="V67" i="3" s="1"/>
  <c r="U70" i="3"/>
  <c r="U93" i="3"/>
  <c r="Q93" i="3"/>
  <c r="U100" i="3"/>
  <c r="V100" i="3" s="1"/>
  <c r="V103" i="3"/>
  <c r="V112" i="3"/>
  <c r="S16" i="3"/>
  <c r="S236" i="3"/>
  <c r="V236" i="3" s="1"/>
  <c r="U16" i="3"/>
  <c r="S68" i="3"/>
  <c r="V68" i="3" s="1"/>
  <c r="V87" i="3"/>
  <c r="S101" i="3"/>
  <c r="Q129" i="3"/>
  <c r="V144" i="3"/>
  <c r="S163" i="3"/>
  <c r="V163" i="3" s="1"/>
  <c r="S237" i="3"/>
  <c r="V237" i="3"/>
  <c r="Q97" i="3"/>
  <c r="S155" i="3"/>
  <c r="V155" i="3" s="1"/>
  <c r="V9" i="3"/>
  <c r="V11" i="3"/>
  <c r="U68" i="3"/>
  <c r="Q94" i="3"/>
  <c r="V94" i="3" s="1"/>
  <c r="S104" i="3"/>
  <c r="V104" i="3" s="1"/>
  <c r="S122" i="3"/>
  <c r="S160" i="3"/>
  <c r="V160" i="3" s="1"/>
  <c r="Q14" i="3"/>
  <c r="Q19" i="3"/>
  <c r="Q76" i="3"/>
  <c r="V78" i="3"/>
  <c r="V80" i="3"/>
  <c r="U98" i="3"/>
  <c r="Q98" i="3"/>
  <c r="S108" i="3"/>
  <c r="V108" i="3" s="1"/>
  <c r="U142" i="3"/>
  <c r="Q142" i="3"/>
  <c r="S176" i="3"/>
  <c r="S66" i="3"/>
  <c r="V66" i="3" s="1"/>
  <c r="Q81" i="3"/>
  <c r="U86" i="3"/>
  <c r="V86" i="3" s="1"/>
  <c r="Q92" i="3"/>
  <c r="U99" i="3"/>
  <c r="Q99" i="3"/>
  <c r="Q114" i="3"/>
  <c r="U114" i="3"/>
  <c r="Q117" i="3"/>
  <c r="U117" i="3"/>
  <c r="Q149" i="3"/>
  <c r="U157" i="3"/>
  <c r="Q157" i="3"/>
  <c r="S145" i="3"/>
  <c r="V145" i="3" s="1"/>
  <c r="U15" i="3"/>
  <c r="V15" i="3" s="1"/>
  <c r="Q22" i="3"/>
  <c r="S70" i="3"/>
  <c r="S106" i="3"/>
  <c r="V106" i="3" s="1"/>
  <c r="S123" i="3"/>
  <c r="V123" i="3" s="1"/>
  <c r="Q165" i="3"/>
  <c r="U172" i="3"/>
  <c r="V172" i="3" s="1"/>
  <c r="U176" i="3"/>
  <c r="Q188" i="3"/>
  <c r="Q230" i="3"/>
  <c r="V243" i="3"/>
  <c r="Q256" i="3"/>
  <c r="Q367" i="3"/>
  <c r="U367" i="3"/>
  <c r="Q388" i="3"/>
  <c r="V388" i="3" s="1"/>
  <c r="Q433" i="3"/>
  <c r="Q474" i="3"/>
  <c r="U474" i="3"/>
  <c r="S563" i="3"/>
  <c r="U719" i="3"/>
  <c r="Q719" i="3"/>
  <c r="V186" i="3"/>
  <c r="V233" i="3"/>
  <c r="V381" i="3"/>
  <c r="U430" i="3"/>
  <c r="V430" i="3" s="1"/>
  <c r="S556" i="3"/>
  <c r="V556" i="3" s="1"/>
  <c r="S690" i="3"/>
  <c r="V690" i="3" s="1"/>
  <c r="V738" i="3"/>
  <c r="U246" i="3"/>
  <c r="Q246" i="3"/>
  <c r="S418" i="3"/>
  <c r="V418" i="3"/>
  <c r="S490" i="3"/>
  <c r="V490" i="3" s="1"/>
  <c r="U564" i="3"/>
  <c r="Q564" i="3"/>
  <c r="S124" i="3"/>
  <c r="V124" i="3" s="1"/>
  <c r="Q156" i="3"/>
  <c r="V156" i="3" s="1"/>
  <c r="Q175" i="3"/>
  <c r="V238" i="3"/>
  <c r="Q244" i="3"/>
  <c r="S250" i="3"/>
  <c r="V250" i="3" s="1"/>
  <c r="Q368" i="3"/>
  <c r="S373" i="3"/>
  <c r="V373" i="3" s="1"/>
  <c r="AA370" i="3" s="1"/>
  <c r="V376" i="3"/>
  <c r="V378" i="3"/>
  <c r="S426" i="3"/>
  <c r="V484" i="3"/>
  <c r="U717" i="3"/>
  <c r="Q717" i="3"/>
  <c r="S728" i="3"/>
  <c r="V728" i="3" s="1"/>
  <c r="V168" i="3"/>
  <c r="U173" i="3"/>
  <c r="V173" i="3" s="1"/>
  <c r="U177" i="3"/>
  <c r="V177" i="3" s="1"/>
  <c r="V229" i="3"/>
  <c r="V234" i="3"/>
  <c r="U382" i="3"/>
  <c r="Q382" i="3"/>
  <c r="U426" i="3"/>
  <c r="S476" i="3"/>
  <c r="V476" i="3" s="1"/>
  <c r="S480" i="3"/>
  <c r="V480" i="3" s="1"/>
  <c r="Q498" i="3"/>
  <c r="U498" i="3"/>
  <c r="V558" i="3"/>
  <c r="U571" i="3"/>
  <c r="Q571" i="3"/>
  <c r="V255" i="3"/>
  <c r="S698" i="3"/>
  <c r="V698" i="3"/>
  <c r="S714" i="3"/>
  <c r="V714" i="3" s="1"/>
  <c r="S183" i="3"/>
  <c r="V183" i="3" s="1"/>
  <c r="S187" i="3"/>
  <c r="V187" i="3" s="1"/>
  <c r="S191" i="3"/>
  <c r="V191" i="3" s="1"/>
  <c r="S221" i="3"/>
  <c r="V221" i="3" s="1"/>
  <c r="S223" i="3"/>
  <c r="V223" i="3" s="1"/>
  <c r="S242" i="3"/>
  <c r="V242" i="3" s="1"/>
  <c r="Q251" i="3"/>
  <c r="U251" i="3"/>
  <c r="S255" i="3"/>
  <c r="S377" i="3"/>
  <c r="S555" i="3"/>
  <c r="V555" i="3" s="1"/>
  <c r="S706" i="3"/>
  <c r="V706" i="3" s="1"/>
  <c r="U711" i="3"/>
  <c r="Q711" i="3"/>
  <c r="S730" i="3"/>
  <c r="V730" i="3" s="1"/>
  <c r="Q169" i="3"/>
  <c r="Q178" i="3"/>
  <c r="U193" i="3"/>
  <c r="V193" i="3" s="1"/>
  <c r="Q235" i="3"/>
  <c r="U247" i="3"/>
  <c r="V247" i="3" s="1"/>
  <c r="S249" i="3"/>
  <c r="V249" i="3" s="1"/>
  <c r="S321" i="3"/>
  <c r="V321" i="3" s="1"/>
  <c r="U325" i="3"/>
  <c r="Q325" i="3"/>
  <c r="U377" i="3"/>
  <c r="Q383" i="3"/>
  <c r="V383" i="3" s="1"/>
  <c r="U437" i="3"/>
  <c r="S712" i="3"/>
  <c r="V712" i="3" s="1"/>
  <c r="U715" i="3"/>
  <c r="Q715" i="3"/>
  <c r="V562" i="3"/>
  <c r="U696" i="3"/>
  <c r="V696" i="3" s="1"/>
  <c r="V713" i="3"/>
  <c r="U726" i="3"/>
  <c r="V726" i="3" s="1"/>
  <c r="V427" i="3"/>
  <c r="V567" i="3"/>
  <c r="Q695" i="3"/>
  <c r="V701" i="3"/>
  <c r="Q746" i="3"/>
  <c r="U387" i="3"/>
  <c r="V387" i="3" s="1"/>
  <c r="Q425" i="3"/>
  <c r="V425" i="3" s="1"/>
  <c r="Q434" i="3"/>
  <c r="Q436" i="3"/>
  <c r="Q477" i="3"/>
  <c r="U489" i="3"/>
  <c r="V489" i="3" s="1"/>
  <c r="S557" i="3"/>
  <c r="V557" i="3" s="1"/>
  <c r="V603" i="3"/>
  <c r="Q681" i="3"/>
  <c r="V721" i="3"/>
  <c r="Q725" i="3"/>
  <c r="U727" i="3"/>
  <c r="V727" i="3" s="1"/>
  <c r="Q729" i="3"/>
  <c r="V737" i="3"/>
  <c r="U739" i="3"/>
  <c r="V739" i="3" s="1"/>
  <c r="U744" i="3"/>
  <c r="V744" i="3" s="1"/>
  <c r="U327" i="3"/>
  <c r="V327" i="3" s="1"/>
  <c r="AA326" i="3" s="1"/>
  <c r="S432" i="3"/>
  <c r="V432" i="3" s="1"/>
  <c r="S475" i="3"/>
  <c r="V475" i="3" s="1"/>
  <c r="Q486" i="3"/>
  <c r="S499" i="3"/>
  <c r="V499" i="3" s="1"/>
  <c r="S560" i="3"/>
  <c r="V560" i="3" s="1"/>
  <c r="S565" i="3"/>
  <c r="V565" i="3" s="1"/>
  <c r="S603" i="3"/>
  <c r="V689" i="3"/>
  <c r="Q702" i="3"/>
  <c r="V745" i="3"/>
  <c r="V599" i="3"/>
  <c r="V604" i="3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AA184" i="3" l="1"/>
  <c r="AA608" i="3"/>
  <c r="V391" i="3"/>
  <c r="V119" i="3"/>
  <c r="O6" i="3"/>
  <c r="AA483" i="3"/>
  <c r="O747" i="3"/>
  <c r="Q716" i="3"/>
  <c r="S716" i="3" s="1"/>
  <c r="V716" i="3" s="1"/>
  <c r="V225" i="3"/>
  <c r="AA86" i="3"/>
  <c r="V563" i="3"/>
  <c r="V18" i="3"/>
  <c r="V101" i="3"/>
  <c r="V70" i="3"/>
  <c r="V83" i="3"/>
  <c r="V10" i="3"/>
  <c r="AA252" i="3"/>
  <c r="V245" i="3"/>
  <c r="V73" i="3"/>
  <c r="V192" i="3"/>
  <c r="AA191" i="3" s="1"/>
  <c r="V128" i="3"/>
  <c r="V113" i="3"/>
  <c r="V75" i="3"/>
  <c r="AA74" i="3" s="1"/>
  <c r="V693" i="3"/>
  <c r="V167" i="3"/>
  <c r="V176" i="3"/>
  <c r="V96" i="3"/>
  <c r="AA95" i="3" s="1"/>
  <c r="V20" i="3"/>
  <c r="V93" i="3"/>
  <c r="V72" i="3"/>
  <c r="AA254" i="3"/>
  <c r="AA115" i="3"/>
  <c r="V707" i="3"/>
  <c r="S720" i="3"/>
  <c r="V720" i="3" s="1"/>
  <c r="V683" i="3"/>
  <c r="V161" i="3"/>
  <c r="S13" i="3"/>
  <c r="V13" i="3" s="1"/>
  <c r="S385" i="3"/>
  <c r="V385" i="3" s="1"/>
  <c r="S722" i="3"/>
  <c r="V722" i="3" s="1"/>
  <c r="V426" i="3"/>
  <c r="V21" i="3"/>
  <c r="S384" i="3"/>
  <c r="V384" i="3" s="1"/>
  <c r="AA383" i="3" s="1"/>
  <c r="V226" i="3"/>
  <c r="V166" i="3"/>
  <c r="S684" i="3"/>
  <c r="V684" i="3" s="1"/>
  <c r="V435" i="3"/>
  <c r="AA435" i="3" s="1"/>
  <c r="V600" i="3"/>
  <c r="S568" i="3"/>
  <c r="V568" i="3" s="1"/>
  <c r="V481" i="3"/>
  <c r="V174" i="3"/>
  <c r="V98" i="3"/>
  <c r="V16" i="3"/>
  <c r="V377" i="3"/>
  <c r="S691" i="3"/>
  <c r="V691" i="3" s="1"/>
  <c r="S389" i="3"/>
  <c r="V389" i="3" s="1"/>
  <c r="S487" i="3"/>
  <c r="V487" i="3" s="1"/>
  <c r="S724" i="3"/>
  <c r="V724" i="3" s="1"/>
  <c r="S687" i="3"/>
  <c r="V687" i="3" s="1"/>
  <c r="AA712" i="3"/>
  <c r="V428" i="3"/>
  <c r="AA428" i="3" s="1"/>
  <c r="V99" i="3"/>
  <c r="V122" i="3"/>
  <c r="S89" i="3"/>
  <c r="V89" i="3" s="1"/>
  <c r="S686" i="3"/>
  <c r="V686" i="3" s="1"/>
  <c r="V419" i="3"/>
  <c r="S175" i="3"/>
  <c r="V175" i="3" s="1"/>
  <c r="S486" i="3"/>
  <c r="V486" i="3" s="1"/>
  <c r="S325" i="3"/>
  <c r="V325" i="3" s="1"/>
  <c r="S22" i="3"/>
  <c r="V22" i="3" s="1"/>
  <c r="S433" i="3"/>
  <c r="V433" i="3" s="1"/>
  <c r="S746" i="3"/>
  <c r="V746" i="3" s="1"/>
  <c r="S571" i="3"/>
  <c r="V571" i="3"/>
  <c r="S477" i="3"/>
  <c r="V477" i="3" s="1"/>
  <c r="S169" i="3"/>
  <c r="V169" i="3" s="1"/>
  <c r="S368" i="3"/>
  <c r="V368" i="3" s="1"/>
  <c r="S188" i="3"/>
  <c r="V188" i="3" s="1"/>
  <c r="AA188" i="3" s="1"/>
  <c r="S76" i="3"/>
  <c r="V76" i="3" s="1"/>
  <c r="S715" i="3"/>
  <c r="V715" i="3" s="1"/>
  <c r="S717" i="3"/>
  <c r="V717" i="3" s="1"/>
  <c r="Q6" i="3"/>
  <c r="S8" i="3"/>
  <c r="V8" i="3" s="1"/>
  <c r="S178" i="3"/>
  <c r="V178" i="3" s="1"/>
  <c r="AA177" i="3" s="1"/>
  <c r="S149" i="3"/>
  <c r="V149" i="3" s="1"/>
  <c r="S681" i="3"/>
  <c r="V681" i="3" s="1"/>
  <c r="S367" i="3"/>
  <c r="V367" i="3" s="1"/>
  <c r="S120" i="3"/>
  <c r="V120" i="3" s="1"/>
  <c r="S111" i="3"/>
  <c r="V111" i="3" s="1"/>
  <c r="S729" i="3"/>
  <c r="V729" i="3"/>
  <c r="S695" i="3"/>
  <c r="V695" i="3" s="1"/>
  <c r="S235" i="3"/>
  <c r="V235" i="3" s="1"/>
  <c r="S251" i="3"/>
  <c r="V251" i="3" s="1"/>
  <c r="AA250" i="3" s="1"/>
  <c r="S244" i="3"/>
  <c r="V244" i="3" s="1"/>
  <c r="S129" i="3"/>
  <c r="V129" i="3" s="1"/>
  <c r="S564" i="3"/>
  <c r="V564" i="3" s="1"/>
  <c r="S256" i="3"/>
  <c r="V256" i="3"/>
  <c r="AA256" i="3" s="1"/>
  <c r="S117" i="3"/>
  <c r="V117" i="3" s="1"/>
  <c r="S81" i="3"/>
  <c r="V81" i="3" s="1"/>
  <c r="S19" i="3"/>
  <c r="V19" i="3" s="1"/>
  <c r="AA18" i="3" s="1"/>
  <c r="S97" i="3"/>
  <c r="V97" i="3" s="1"/>
  <c r="S434" i="3"/>
  <c r="V434" i="3"/>
  <c r="S498" i="3"/>
  <c r="V498" i="3" s="1"/>
  <c r="S382" i="3"/>
  <c r="V382" i="3" s="1"/>
  <c r="S246" i="3"/>
  <c r="V246" i="3" s="1"/>
  <c r="S14" i="3"/>
  <c r="V14" i="3" s="1"/>
  <c r="S711" i="3"/>
  <c r="V711" i="3" s="1"/>
  <c r="S165" i="3"/>
  <c r="V165" i="3" s="1"/>
  <c r="AA162" i="3" s="1"/>
  <c r="S114" i="3"/>
  <c r="V114" i="3" s="1"/>
  <c r="S474" i="3"/>
  <c r="V474" i="3" s="1"/>
  <c r="S157" i="3"/>
  <c r="V157" i="3" s="1"/>
  <c r="S725" i="3"/>
  <c r="V725" i="3" s="1"/>
  <c r="S230" i="3"/>
  <c r="V230" i="3" s="1"/>
  <c r="S702" i="3"/>
  <c r="V702" i="3" s="1"/>
  <c r="S719" i="3"/>
  <c r="V719" i="3"/>
  <c r="S92" i="3"/>
  <c r="V92" i="3" s="1"/>
  <c r="S142" i="3"/>
  <c r="V142" i="3" s="1"/>
  <c r="U747" i="3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Q747" i="3" l="1"/>
  <c r="AA720" i="3"/>
  <c r="AA487" i="3"/>
  <c r="V747" i="3"/>
  <c r="S747" i="3"/>
  <c r="S6" i="3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O653" i="1" l="1"/>
  <c r="U653" i="1" s="1"/>
  <c r="Q653" i="1" l="1"/>
  <c r="S653" i="1" l="1"/>
  <c r="V653" i="1" s="1"/>
  <c r="V620" i="1" l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506" i="1" l="1"/>
  <c r="V507" i="1"/>
  <c r="V508" i="1"/>
  <c r="V505" i="1" l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O405" i="1"/>
  <c r="Q405" i="1" s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S405" i="1" l="1"/>
  <c r="V405" i="1" s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136" i="1"/>
  <c r="V135" i="1"/>
  <c r="V134" i="1"/>
  <c r="V133" i="1"/>
  <c r="V132" i="1"/>
  <c r="V131" i="1"/>
  <c r="V130" i="1"/>
  <c r="V129" i="1"/>
  <c r="V128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Q192" i="1"/>
  <c r="V192" i="1" s="1"/>
  <c r="Q404" i="1"/>
  <c r="V404" i="1" s="1"/>
  <c r="Q190" i="1"/>
  <c r="V190" i="1" s="1"/>
  <c r="Q191" i="1"/>
  <c r="V191" i="1" s="1"/>
  <c r="Q189" i="1"/>
  <c r="V189" i="1" s="1"/>
  <c r="V123" i="1"/>
  <c r="V122" i="1"/>
  <c r="V121" i="1"/>
  <c r="Q787" i="1" l="1"/>
  <c r="V787" i="1" s="1"/>
  <c r="O786" i="1"/>
  <c r="U786" i="1" s="1"/>
  <c r="O785" i="1"/>
  <c r="Q785" i="1" s="1"/>
  <c r="S785" i="1" s="1"/>
  <c r="M772" i="1"/>
  <c r="O784" i="1"/>
  <c r="Q784" i="1" s="1"/>
  <c r="S784" i="1" s="1"/>
  <c r="O777" i="1"/>
  <c r="O776" i="1"/>
  <c r="Q776" i="1" s="1"/>
  <c r="O775" i="1"/>
  <c r="Q775" i="1" s="1"/>
  <c r="O798" i="1"/>
  <c r="U798" i="1" s="1"/>
  <c r="O796" i="1"/>
  <c r="Q796" i="1" s="1"/>
  <c r="S796" i="1" s="1"/>
  <c r="V796" i="1" s="1"/>
  <c r="M795" i="1"/>
  <c r="M774" i="1"/>
  <c r="O774" i="1" s="1"/>
  <c r="Q774" i="1" s="1"/>
  <c r="U794" i="1"/>
  <c r="Q794" i="1"/>
  <c r="S794" i="1" s="1"/>
  <c r="O793" i="1"/>
  <c r="U793" i="1" s="1"/>
  <c r="O792" i="1"/>
  <c r="U792" i="1" s="1"/>
  <c r="O791" i="1"/>
  <c r="U791" i="1" s="1"/>
  <c r="Q790" i="1"/>
  <c r="V790" i="1" s="1"/>
  <c r="O797" i="1"/>
  <c r="Q797" i="1" s="1"/>
  <c r="O783" i="1"/>
  <c r="Q783" i="1" s="1"/>
  <c r="O782" i="1"/>
  <c r="Q782" i="1" s="1"/>
  <c r="O789" i="1"/>
  <c r="U789" i="1" s="1"/>
  <c r="O781" i="1"/>
  <c r="U781" i="1" s="1"/>
  <c r="O780" i="1"/>
  <c r="U780" i="1" s="1"/>
  <c r="O771" i="1"/>
  <c r="Q771" i="1" s="1"/>
  <c r="V771" i="1" s="1"/>
  <c r="M788" i="1"/>
  <c r="O788" i="1" s="1"/>
  <c r="U788" i="1" s="1"/>
  <c r="O779" i="1"/>
  <c r="U779" i="1" s="1"/>
  <c r="O778" i="1"/>
  <c r="Q778" i="1" s="1"/>
  <c r="V778" i="1" s="1"/>
  <c r="O666" i="1"/>
  <c r="Q666" i="1" s="1"/>
  <c r="U773" i="1"/>
  <c r="Q773" i="1"/>
  <c r="U701" i="1"/>
  <c r="Q701" i="1"/>
  <c r="U703" i="1"/>
  <c r="Q703" i="1"/>
  <c r="U702" i="1"/>
  <c r="Q702" i="1"/>
  <c r="U700" i="1"/>
  <c r="Q700" i="1"/>
  <c r="U698" i="1"/>
  <c r="Q698" i="1"/>
  <c r="U699" i="1"/>
  <c r="Q699" i="1"/>
  <c r="S699" i="1" s="1"/>
  <c r="U697" i="1"/>
  <c r="S697" i="1"/>
  <c r="Q697" i="1"/>
  <c r="O665" i="1"/>
  <c r="U664" i="1"/>
  <c r="Q664" i="1"/>
  <c r="U663" i="1"/>
  <c r="Q663" i="1"/>
  <c r="Q662" i="1"/>
  <c r="O661" i="1"/>
  <c r="O660" i="1"/>
  <c r="Q660" i="1" s="1"/>
  <c r="O659" i="1"/>
  <c r="U659" i="1" s="1"/>
  <c r="O696" i="1"/>
  <c r="U696" i="1" s="1"/>
  <c r="O667" i="1"/>
  <c r="U667" i="1" s="1"/>
  <c r="O656" i="1"/>
  <c r="Q656" i="1" s="1"/>
  <c r="Q658" i="1"/>
  <c r="O657" i="1"/>
  <c r="V657" i="1" s="1"/>
  <c r="O655" i="1"/>
  <c r="Q655" i="1" s="1"/>
  <c r="O654" i="1"/>
  <c r="Q654" i="1" s="1"/>
  <c r="O602" i="1"/>
  <c r="O601" i="1"/>
  <c r="Q601" i="1" s="1"/>
  <c r="O587" i="1"/>
  <c r="U619" i="1"/>
  <c r="Q619" i="1"/>
  <c r="U618" i="1"/>
  <c r="Q618" i="1"/>
  <c r="Q617" i="1"/>
  <c r="S617" i="1" s="1"/>
  <c r="V617" i="1" s="1"/>
  <c r="U583" i="1"/>
  <c r="Q583" i="1"/>
  <c r="Q616" i="1"/>
  <c r="V616" i="1" s="1"/>
  <c r="U615" i="1"/>
  <c r="Q615" i="1"/>
  <c r="Q614" i="1"/>
  <c r="V614" i="1" s="1"/>
  <c r="U613" i="1"/>
  <c r="Q613" i="1"/>
  <c r="O596" i="1"/>
  <c r="U596" i="1" s="1"/>
  <c r="U595" i="1"/>
  <c r="Q595" i="1"/>
  <c r="O594" i="1"/>
  <c r="Q594" i="1" s="1"/>
  <c r="V594" i="1" s="1"/>
  <c r="U593" i="1"/>
  <c r="Q593" i="1"/>
  <c r="U611" i="1"/>
  <c r="Q611" i="1"/>
  <c r="U610" i="1"/>
  <c r="Q610" i="1"/>
  <c r="U612" i="1"/>
  <c r="Q612" i="1"/>
  <c r="O609" i="1"/>
  <c r="U609" i="1" s="1"/>
  <c r="O608" i="1"/>
  <c r="Q608" i="1" s="1"/>
  <c r="V608" i="1" s="1"/>
  <c r="O607" i="1"/>
  <c r="Q607" i="1" s="1"/>
  <c r="V607" i="1" s="1"/>
  <c r="O582" i="1"/>
  <c r="Q582" i="1" s="1"/>
  <c r="O581" i="1"/>
  <c r="Q581" i="1" s="1"/>
  <c r="S581" i="1" s="1"/>
  <c r="V581" i="1" s="1"/>
  <c r="Q606" i="1"/>
  <c r="V606" i="1" s="1"/>
  <c r="Q605" i="1"/>
  <c r="V605" i="1" s="1"/>
  <c r="Q604" i="1"/>
  <c r="V604" i="1" s="1"/>
  <c r="U603" i="1"/>
  <c r="Q603" i="1"/>
  <c r="U600" i="1"/>
  <c r="Q600" i="1"/>
  <c r="U695" i="1"/>
  <c r="Q695" i="1"/>
  <c r="Q599" i="1"/>
  <c r="V599" i="1" s="1"/>
  <c r="Q598" i="1"/>
  <c r="V598" i="1" s="1"/>
  <c r="O597" i="1"/>
  <c r="U597" i="1" s="1"/>
  <c r="Q592" i="1"/>
  <c r="V592" i="1" s="1"/>
  <c r="Q591" i="1"/>
  <c r="U590" i="1"/>
  <c r="Q590" i="1"/>
  <c r="U586" i="1"/>
  <c r="Q586" i="1"/>
  <c r="S586" i="1" s="1"/>
  <c r="O589" i="1"/>
  <c r="U589" i="1" s="1"/>
  <c r="O580" i="1"/>
  <c r="Q580" i="1" s="1"/>
  <c r="O585" i="1"/>
  <c r="U585" i="1" s="1"/>
  <c r="M584" i="1"/>
  <c r="O588" i="1"/>
  <c r="Q588" i="1" s="1"/>
  <c r="O576" i="1"/>
  <c r="U576" i="1" s="1"/>
  <c r="O575" i="1"/>
  <c r="O574" i="1"/>
  <c r="Q574" i="1" s="1"/>
  <c r="O579" i="1"/>
  <c r="Q579" i="1" s="1"/>
  <c r="O578" i="1"/>
  <c r="Q578" i="1" s="1"/>
  <c r="O535" i="1"/>
  <c r="Q535" i="1" s="1"/>
  <c r="O534" i="1"/>
  <c r="U534" i="1" s="1"/>
  <c r="O533" i="1"/>
  <c r="U533" i="1" s="1"/>
  <c r="O573" i="1"/>
  <c r="U573" i="1" s="1"/>
  <c r="O572" i="1"/>
  <c r="U572" i="1" s="1"/>
  <c r="O531" i="1"/>
  <c r="U531" i="1" s="1"/>
  <c r="O530" i="1"/>
  <c r="U530" i="1" s="1"/>
  <c r="O528" i="1"/>
  <c r="U528" i="1" s="1"/>
  <c r="O513" i="1"/>
  <c r="U513" i="1" s="1"/>
  <c r="O525" i="1"/>
  <c r="U525" i="1" s="1"/>
  <c r="O512" i="1"/>
  <c r="U512" i="1" s="1"/>
  <c r="O511" i="1"/>
  <c r="U511" i="1" s="1"/>
  <c r="O509" i="1"/>
  <c r="U509" i="1" s="1"/>
  <c r="Q485" i="1"/>
  <c r="V485" i="1" s="1"/>
  <c r="U529" i="1"/>
  <c r="Q529" i="1"/>
  <c r="U484" i="1"/>
  <c r="Q484" i="1"/>
  <c r="O522" i="1"/>
  <c r="O523" i="1"/>
  <c r="Q523" i="1" s="1"/>
  <c r="O521" i="1"/>
  <c r="O510" i="1"/>
  <c r="U510" i="1" s="1"/>
  <c r="O483" i="1"/>
  <c r="O527" i="1"/>
  <c r="U527" i="1" s="1"/>
  <c r="O526" i="1"/>
  <c r="O464" i="1"/>
  <c r="U464" i="1" s="1"/>
  <c r="O467" i="1"/>
  <c r="Q467" i="1" s="1"/>
  <c r="O463" i="1"/>
  <c r="U466" i="1"/>
  <c r="Q466" i="1"/>
  <c r="O462" i="1"/>
  <c r="O461" i="1"/>
  <c r="O460" i="1"/>
  <c r="Q460" i="1" s="1"/>
  <c r="O459" i="1"/>
  <c r="Q459" i="1" s="1"/>
  <c r="O465" i="1"/>
  <c r="Q465" i="1" s="1"/>
  <c r="O458" i="1"/>
  <c r="U457" i="1"/>
  <c r="Q457" i="1"/>
  <c r="O401" i="1"/>
  <c r="O410" i="1"/>
  <c r="O409" i="1"/>
  <c r="U409" i="1" s="1"/>
  <c r="O408" i="1"/>
  <c r="O400" i="1"/>
  <c r="Q400" i="1" s="1"/>
  <c r="O399" i="1"/>
  <c r="O403" i="1"/>
  <c r="Q403" i="1" s="1"/>
  <c r="V403" i="1" s="1"/>
  <c r="O402" i="1"/>
  <c r="Q402" i="1" s="1"/>
  <c r="V402" i="1" s="1"/>
  <c r="O366" i="1"/>
  <c r="Q366" i="1" s="1"/>
  <c r="V366" i="1" s="1"/>
  <c r="O365" i="1"/>
  <c r="Q365" i="1" s="1"/>
  <c r="V365" i="1" s="1"/>
  <c r="O407" i="1"/>
  <c r="Q407" i="1" s="1"/>
  <c r="O406" i="1"/>
  <c r="Q406" i="1" s="1"/>
  <c r="S406" i="1" s="1"/>
  <c r="O412" i="1"/>
  <c r="Q412" i="1" s="1"/>
  <c r="V412" i="1" s="1"/>
  <c r="O411" i="1"/>
  <c r="Q411" i="1" s="1"/>
  <c r="O327" i="1"/>
  <c r="O326" i="1"/>
  <c r="U326" i="1" s="1"/>
  <c r="O325" i="1"/>
  <c r="U325" i="1" s="1"/>
  <c r="O324" i="1"/>
  <c r="Q324" i="1" s="1"/>
  <c r="V324" i="1" s="1"/>
  <c r="O322" i="1"/>
  <c r="U322" i="1" s="1"/>
  <c r="O242" i="1"/>
  <c r="O241" i="1"/>
  <c r="Q241" i="1" s="1"/>
  <c r="O244" i="1"/>
  <c r="Q244" i="1" s="1"/>
  <c r="S244" i="1" s="1"/>
  <c r="O243" i="1"/>
  <c r="U243" i="1" s="1"/>
  <c r="O240" i="1"/>
  <c r="U240" i="1" s="1"/>
  <c r="Q239" i="1"/>
  <c r="V239" i="1" s="1"/>
  <c r="O238" i="1"/>
  <c r="Q238" i="1" s="1"/>
  <c r="V238" i="1" s="1"/>
  <c r="O237" i="1"/>
  <c r="O236" i="1"/>
  <c r="U236" i="1" s="1"/>
  <c r="O230" i="1"/>
  <c r="Q230" i="1" s="1"/>
  <c r="V230" i="1" s="1"/>
  <c r="O229" i="1"/>
  <c r="U229" i="1" s="1"/>
  <c r="O228" i="1"/>
  <c r="U228" i="1" s="1"/>
  <c r="O227" i="1"/>
  <c r="U227" i="1" s="1"/>
  <c r="O235" i="1"/>
  <c r="Q235" i="1" s="1"/>
  <c r="O226" i="1"/>
  <c r="Q226" i="1" s="1"/>
  <c r="O234" i="1"/>
  <c r="Q234" i="1" s="1"/>
  <c r="O233" i="1"/>
  <c r="U233" i="1" s="1"/>
  <c r="O232" i="1"/>
  <c r="Q232" i="1" s="1"/>
  <c r="O321" i="1"/>
  <c r="U321" i="1" s="1"/>
  <c r="O257" i="1"/>
  <c r="Q257" i="1" s="1"/>
  <c r="S257" i="1" s="1"/>
  <c r="O256" i="1"/>
  <c r="U256" i="1" s="1"/>
  <c r="O249" i="1"/>
  <c r="U249" i="1" s="1"/>
  <c r="O248" i="1"/>
  <c r="O255" i="1"/>
  <c r="U255" i="1" s="1"/>
  <c r="O254" i="1"/>
  <c r="U254" i="1" s="1"/>
  <c r="O225" i="1"/>
  <c r="O251" i="1"/>
  <c r="U251" i="1" s="1"/>
  <c r="O250" i="1"/>
  <c r="U250" i="1" s="1"/>
  <c r="O253" i="1"/>
  <c r="Q253" i="1" s="1"/>
  <c r="O252" i="1"/>
  <c r="Q252" i="1" s="1"/>
  <c r="O213" i="1"/>
  <c r="U213" i="1" s="1"/>
  <c r="O188" i="1"/>
  <c r="Q188" i="1" s="1"/>
  <c r="O163" i="1"/>
  <c r="Q163" i="1" s="1"/>
  <c r="O162" i="1"/>
  <c r="Q162" i="1" s="1"/>
  <c r="O161" i="1"/>
  <c r="Q161" i="1" s="1"/>
  <c r="O160" i="1"/>
  <c r="U160" i="1" s="1"/>
  <c r="O159" i="1"/>
  <c r="Q159" i="1" s="1"/>
  <c r="O158" i="1"/>
  <c r="U158" i="1" s="1"/>
  <c r="O157" i="1"/>
  <c r="U157" i="1" s="1"/>
  <c r="O156" i="1"/>
  <c r="Q156" i="1" s="1"/>
  <c r="O218" i="1"/>
  <c r="U218" i="1" s="1"/>
  <c r="O217" i="1"/>
  <c r="O187" i="1"/>
  <c r="U187" i="1" s="1"/>
  <c r="O186" i="1"/>
  <c r="U186" i="1" s="1"/>
  <c r="O185" i="1"/>
  <c r="U185" i="1" s="1"/>
  <c r="O184" i="1"/>
  <c r="U184" i="1" s="1"/>
  <c r="O183" i="1"/>
  <c r="Q183" i="1" s="1"/>
  <c r="O182" i="1"/>
  <c r="Q182" i="1" s="1"/>
  <c r="O181" i="1"/>
  <c r="Q181" i="1" s="1"/>
  <c r="S181" i="1" s="1"/>
  <c r="O180" i="1"/>
  <c r="O179" i="1"/>
  <c r="Q179" i="1" s="1"/>
  <c r="O178" i="1"/>
  <c r="O223" i="1"/>
  <c r="Q223" i="1" s="1"/>
  <c r="O168" i="1"/>
  <c r="U168" i="1" s="1"/>
  <c r="O171" i="1"/>
  <c r="Q171" i="1" s="1"/>
  <c r="O170" i="1"/>
  <c r="U170" i="1" s="1"/>
  <c r="O169" i="1"/>
  <c r="U169" i="1" s="1"/>
  <c r="O167" i="1"/>
  <c r="U167" i="1" s="1"/>
  <c r="O151" i="1"/>
  <c r="U151" i="1" s="1"/>
  <c r="O144" i="1"/>
  <c r="Q138" i="1"/>
  <c r="V138" i="1" s="1"/>
  <c r="O247" i="1"/>
  <c r="Q247" i="1" s="1"/>
  <c r="O577" i="1"/>
  <c r="U577" i="1" s="1"/>
  <c r="O524" i="1"/>
  <c r="Q524" i="1" s="1"/>
  <c r="O224" i="1"/>
  <c r="U224" i="1" s="1"/>
  <c r="O323" i="1"/>
  <c r="Q323" i="1" s="1"/>
  <c r="O127" i="1"/>
  <c r="U127" i="1" s="1"/>
  <c r="O155" i="1"/>
  <c r="U155" i="1" s="1"/>
  <c r="O126" i="1"/>
  <c r="O102" i="1"/>
  <c r="Q102" i="1" s="1"/>
  <c r="O118" i="1"/>
  <c r="Q118" i="1" s="1"/>
  <c r="S118" i="1" s="1"/>
  <c r="O117" i="1"/>
  <c r="Q117" i="1" s="1"/>
  <c r="O139" i="1"/>
  <c r="U139" i="1" s="1"/>
  <c r="O137" i="1"/>
  <c r="Q137" i="1" s="1"/>
  <c r="O142" i="1"/>
  <c r="Q142" i="1" s="1"/>
  <c r="Q177" i="1"/>
  <c r="Q154" i="1"/>
  <c r="O153" i="1"/>
  <c r="Q153" i="1" s="1"/>
  <c r="V153" i="1" s="1"/>
  <c r="O148" i="1"/>
  <c r="Q148" i="1" s="1"/>
  <c r="O166" i="1"/>
  <c r="Q166" i="1" s="1"/>
  <c r="V166" i="1" s="1"/>
  <c r="O150" i="1"/>
  <c r="Q150" i="1" s="1"/>
  <c r="O165" i="1"/>
  <c r="Q165" i="1" s="1"/>
  <c r="O174" i="1"/>
  <c r="Q174" i="1" s="1"/>
  <c r="S174" i="1" s="1"/>
  <c r="O216" i="1"/>
  <c r="Q216" i="1" s="1"/>
  <c r="S216" i="1" s="1"/>
  <c r="V216" i="1" s="1"/>
  <c r="O215" i="1"/>
  <c r="Q215" i="1" s="1"/>
  <c r="S215" i="1" s="1"/>
  <c r="O164" i="1"/>
  <c r="O176" i="1"/>
  <c r="Q176" i="1" s="1"/>
  <c r="Q214" i="1"/>
  <c r="Q175" i="1"/>
  <c r="U147" i="1"/>
  <c r="Q147" i="1"/>
  <c r="S147" i="1" s="1"/>
  <c r="O146" i="1"/>
  <c r="Q146" i="1" s="1"/>
  <c r="S146" i="1" s="1"/>
  <c r="Q231" i="1"/>
  <c r="S231" i="1" s="1"/>
  <c r="V231" i="1" s="1"/>
  <c r="O82" i="1"/>
  <c r="Q82" i="1" s="1"/>
  <c r="V82" i="1" s="1"/>
  <c r="O112" i="1"/>
  <c r="U112" i="1" s="1"/>
  <c r="O111" i="1"/>
  <c r="O81" i="1"/>
  <c r="Q81" i="1" s="1"/>
  <c r="O80" i="1"/>
  <c r="U80" i="1" s="1"/>
  <c r="O110" i="1"/>
  <c r="U110" i="1" s="1"/>
  <c r="O79" i="1"/>
  <c r="U79" i="1" s="1"/>
  <c r="O78" i="1"/>
  <c r="U78" i="1" s="1"/>
  <c r="M109" i="1"/>
  <c r="O108" i="1"/>
  <c r="U108" i="1" s="1"/>
  <c r="O145" i="1"/>
  <c r="O91" i="1"/>
  <c r="U91" i="1" s="1"/>
  <c r="O97" i="1"/>
  <c r="Q97" i="1" s="1"/>
  <c r="O77" i="1"/>
  <c r="U77" i="1" s="1"/>
  <c r="O90" i="1"/>
  <c r="U90" i="1" s="1"/>
  <c r="O124" i="1"/>
  <c r="Q124" i="1" s="1"/>
  <c r="O149" i="1"/>
  <c r="Q149" i="1" s="1"/>
  <c r="S149" i="1" s="1"/>
  <c r="O152" i="1"/>
  <c r="Q152" i="1" s="1"/>
  <c r="S152" i="1" s="1"/>
  <c r="Q83" i="1"/>
  <c r="V83" i="1" s="1"/>
  <c r="O141" i="1"/>
  <c r="Q141" i="1" s="1"/>
  <c r="O120" i="1"/>
  <c r="Q120" i="1" s="1"/>
  <c r="O173" i="1"/>
  <c r="U173" i="1" s="1"/>
  <c r="O172" i="1"/>
  <c r="Q172" i="1" s="1"/>
  <c r="O140" i="1"/>
  <c r="U140" i="1" s="1"/>
  <c r="O107" i="1"/>
  <c r="Q107" i="1" s="1"/>
  <c r="S107" i="1" s="1"/>
  <c r="O116" i="1"/>
  <c r="U116" i="1" s="1"/>
  <c r="O115" i="1"/>
  <c r="U115" i="1" s="1"/>
  <c r="O106" i="1"/>
  <c r="Q106" i="1" s="1"/>
  <c r="O114" i="1"/>
  <c r="U114" i="1" s="1"/>
  <c r="O101" i="1"/>
  <c r="O98" i="1"/>
  <c r="Q98" i="1" s="1"/>
  <c r="O9" i="1"/>
  <c r="U9" i="1" s="1"/>
  <c r="O113" i="1"/>
  <c r="Q113" i="1" s="1"/>
  <c r="S113" i="1" s="1"/>
  <c r="O119" i="1"/>
  <c r="U119" i="1" s="1"/>
  <c r="O143" i="1"/>
  <c r="U143" i="1" s="1"/>
  <c r="O105" i="1"/>
  <c r="Q105" i="1" s="1"/>
  <c r="S105" i="1" s="1"/>
  <c r="O104" i="1"/>
  <c r="U104" i="1" s="1"/>
  <c r="O70" i="1"/>
  <c r="Q70" i="1" s="1"/>
  <c r="V70" i="1" s="1"/>
  <c r="O103" i="1"/>
  <c r="U103" i="1" s="1"/>
  <c r="O67" i="1"/>
  <c r="U67" i="1" s="1"/>
  <c r="O10" i="1"/>
  <c r="Q10" i="1" s="1"/>
  <c r="O17" i="1"/>
  <c r="Q17" i="1" s="1"/>
  <c r="O68" i="1"/>
  <c r="U68" i="1" s="1"/>
  <c r="O72" i="1"/>
  <c r="U72" i="1" s="1"/>
  <c r="O71" i="1"/>
  <c r="Q71" i="1" s="1"/>
  <c r="S71" i="1" s="1"/>
  <c r="O100" i="1"/>
  <c r="Q100" i="1" s="1"/>
  <c r="S100" i="1" s="1"/>
  <c r="O66" i="1"/>
  <c r="U66" i="1" s="1"/>
  <c r="O76" i="1"/>
  <c r="U76" i="1" s="1"/>
  <c r="O96" i="1"/>
  <c r="U96" i="1" s="1"/>
  <c r="O86" i="1"/>
  <c r="U86" i="1" s="1"/>
  <c r="O85" i="1"/>
  <c r="Q85" i="1" s="1"/>
  <c r="S85" i="1" s="1"/>
  <c r="O84" i="1"/>
  <c r="Q84" i="1" s="1"/>
  <c r="S84" i="1" s="1"/>
  <c r="O88" i="1"/>
  <c r="Q88" i="1" s="1"/>
  <c r="O95" i="1"/>
  <c r="Q95" i="1" s="1"/>
  <c r="S95" i="1" s="1"/>
  <c r="O89" i="1"/>
  <c r="Q89" i="1" s="1"/>
  <c r="V89" i="1" s="1"/>
  <c r="O87" i="1"/>
  <c r="Q87" i="1" s="1"/>
  <c r="O75" i="1"/>
  <c r="U75" i="1" s="1"/>
  <c r="O94" i="1"/>
  <c r="Q94" i="1" s="1"/>
  <c r="S94" i="1" s="1"/>
  <c r="O93" i="1"/>
  <c r="U93" i="1" s="1"/>
  <c r="O74" i="1"/>
  <c r="Q74" i="1" s="1"/>
  <c r="O73" i="1"/>
  <c r="U73" i="1" s="1"/>
  <c r="O99" i="1"/>
  <c r="U99" i="1" s="1"/>
  <c r="O532" i="1"/>
  <c r="Q532" i="1" s="1"/>
  <c r="S532" i="1" s="1"/>
  <c r="O8" i="1"/>
  <c r="U8" i="1" s="1"/>
  <c r="O11" i="1"/>
  <c r="U11" i="1" s="1"/>
  <c r="O12" i="1"/>
  <c r="Q12" i="1" s="1"/>
  <c r="O16" i="1"/>
  <c r="U16" i="1" s="1"/>
  <c r="O15" i="1"/>
  <c r="Q15" i="1" s="1"/>
  <c r="S15" i="1" s="1"/>
  <c r="O14" i="1"/>
  <c r="Q14" i="1" s="1"/>
  <c r="S14" i="1" s="1"/>
  <c r="O22" i="1"/>
  <c r="U22" i="1" s="1"/>
  <c r="O21" i="1"/>
  <c r="U21" i="1" s="1"/>
  <c r="O20" i="1"/>
  <c r="U20" i="1" s="1"/>
  <c r="O19" i="1"/>
  <c r="Q19" i="1" s="1"/>
  <c r="O18" i="1"/>
  <c r="U18" i="1" s="1"/>
  <c r="O13" i="1"/>
  <c r="Q13" i="1" s="1"/>
  <c r="O92" i="1"/>
  <c r="P6" i="1"/>
  <c r="AC4" i="1"/>
  <c r="V583" i="1" l="1"/>
  <c r="V619" i="1"/>
  <c r="V701" i="1"/>
  <c r="U102" i="1"/>
  <c r="U171" i="1"/>
  <c r="U124" i="1"/>
  <c r="V586" i="1"/>
  <c r="V590" i="1"/>
  <c r="V700" i="1"/>
  <c r="V773" i="1"/>
  <c r="U776" i="1"/>
  <c r="U156" i="1"/>
  <c r="U107" i="1"/>
  <c r="V107" i="1" s="1"/>
  <c r="V610" i="1"/>
  <c r="V702" i="1"/>
  <c r="U172" i="1"/>
  <c r="Q155" i="1"/>
  <c r="S155" i="1" s="1"/>
  <c r="U188" i="1"/>
  <c r="U467" i="1"/>
  <c r="U580" i="1"/>
  <c r="U655" i="1"/>
  <c r="Q143" i="1"/>
  <c r="S143" i="1" s="1"/>
  <c r="V143" i="1" s="1"/>
  <c r="Q78" i="1"/>
  <c r="S78" i="1" s="1"/>
  <c r="V78" i="1" s="1"/>
  <c r="V600" i="1"/>
  <c r="V603" i="1"/>
  <c r="U784" i="1"/>
  <c r="V784" i="1" s="1"/>
  <c r="Q110" i="1"/>
  <c r="S110" i="1" s="1"/>
  <c r="Q224" i="1"/>
  <c r="V224" i="1" s="1"/>
  <c r="V484" i="1"/>
  <c r="V697" i="1"/>
  <c r="Q326" i="1"/>
  <c r="S326" i="1" s="1"/>
  <c r="U95" i="1"/>
  <c r="V95" i="1" s="1"/>
  <c r="U98" i="1"/>
  <c r="U152" i="1"/>
  <c r="V152" i="1" s="1"/>
  <c r="V695" i="1"/>
  <c r="U17" i="1"/>
  <c r="V17" i="1" s="1"/>
  <c r="U97" i="1"/>
  <c r="V97" i="1" s="1"/>
  <c r="U253" i="1"/>
  <c r="U601" i="1"/>
  <c r="V601" i="1" s="1"/>
  <c r="U13" i="1"/>
  <c r="Q104" i="1"/>
  <c r="S104" i="1" s="1"/>
  <c r="V104" i="1" s="1"/>
  <c r="S175" i="1"/>
  <c r="V175" i="1" s="1"/>
  <c r="U181" i="1"/>
  <c r="V181" i="1" s="1"/>
  <c r="Q254" i="1"/>
  <c r="S254" i="1" s="1"/>
  <c r="V254" i="1" s="1"/>
  <c r="U660" i="1"/>
  <c r="U532" i="1"/>
  <c r="V532" i="1" s="1"/>
  <c r="Q108" i="1"/>
  <c r="S108" i="1" s="1"/>
  <c r="Q127" i="1"/>
  <c r="S127" i="1" s="1"/>
  <c r="Q170" i="1"/>
  <c r="S170" i="1" s="1"/>
  <c r="U162" i="1"/>
  <c r="U535" i="1"/>
  <c r="U94" i="1"/>
  <c r="V94" i="1" s="1"/>
  <c r="Q173" i="1"/>
  <c r="U84" i="1"/>
  <c r="V84" i="1" s="1"/>
  <c r="U71" i="1"/>
  <c r="V71" i="1" s="1"/>
  <c r="U10" i="1"/>
  <c r="U113" i="1"/>
  <c r="V113" i="1" s="1"/>
  <c r="Q114" i="1"/>
  <c r="S114" i="1" s="1"/>
  <c r="V114" i="1" s="1"/>
  <c r="Q91" i="1"/>
  <c r="V91" i="1" s="1"/>
  <c r="Q80" i="1"/>
  <c r="S80" i="1" s="1"/>
  <c r="Q243" i="1"/>
  <c r="S243" i="1" s="1"/>
  <c r="V243" i="1" s="1"/>
  <c r="U465" i="1"/>
  <c r="U523" i="1"/>
  <c r="V523" i="1" s="1"/>
  <c r="U578" i="1"/>
  <c r="U588" i="1"/>
  <c r="V595" i="1"/>
  <c r="Q793" i="1"/>
  <c r="S793" i="1" s="1"/>
  <c r="V793" i="1" s="1"/>
  <c r="S106" i="1"/>
  <c r="U159" i="1"/>
  <c r="U257" i="1"/>
  <c r="V257" i="1" s="1"/>
  <c r="V615" i="1"/>
  <c r="Q67" i="1"/>
  <c r="S67" i="1" s="1"/>
  <c r="Q9" i="1"/>
  <c r="S9" i="1" s="1"/>
  <c r="V9" i="1" s="1"/>
  <c r="Q255" i="1"/>
  <c r="S255" i="1" s="1"/>
  <c r="V255" i="1" s="1"/>
  <c r="U244" i="1"/>
  <c r="V244" i="1" s="1"/>
  <c r="U459" i="1"/>
  <c r="V459" i="1" s="1"/>
  <c r="Q509" i="1"/>
  <c r="S509" i="1" s="1"/>
  <c r="V509" i="1" s="1"/>
  <c r="Q597" i="1"/>
  <c r="S597" i="1" s="1"/>
  <c r="V703" i="1"/>
  <c r="Q20" i="1"/>
  <c r="S20" i="1" s="1"/>
  <c r="V20" i="1" s="1"/>
  <c r="Q73" i="1"/>
  <c r="S73" i="1" s="1"/>
  <c r="Q68" i="1"/>
  <c r="S68" i="1" s="1"/>
  <c r="V68" i="1" s="1"/>
  <c r="U106" i="1"/>
  <c r="Q140" i="1"/>
  <c r="S140" i="1" s="1"/>
  <c r="V140" i="1" s="1"/>
  <c r="Q77" i="1"/>
  <c r="S77" i="1" s="1"/>
  <c r="V77" i="1" s="1"/>
  <c r="Q79" i="1"/>
  <c r="S79" i="1" s="1"/>
  <c r="U81" i="1"/>
  <c r="U524" i="1"/>
  <c r="Q169" i="1"/>
  <c r="S169" i="1" s="1"/>
  <c r="V169" i="1" s="1"/>
  <c r="Q218" i="1"/>
  <c r="S218" i="1" s="1"/>
  <c r="Q325" i="1"/>
  <c r="S325" i="1" s="1"/>
  <c r="V325" i="1" s="1"/>
  <c r="U400" i="1"/>
  <c r="U656" i="1"/>
  <c r="U797" i="1"/>
  <c r="V797" i="1" s="1"/>
  <c r="U85" i="1"/>
  <c r="V85" i="1" s="1"/>
  <c r="Q8" i="1"/>
  <c r="U141" i="1"/>
  <c r="U146" i="1"/>
  <c r="V146" i="1" s="1"/>
  <c r="U252" i="1"/>
  <c r="U460" i="1"/>
  <c r="Q659" i="1"/>
  <c r="S659" i="1" s="1"/>
  <c r="V659" i="1" s="1"/>
  <c r="S182" i="1"/>
  <c r="V182" i="1" s="1"/>
  <c r="S654" i="1"/>
  <c r="V654" i="1" s="1"/>
  <c r="S13" i="1"/>
  <c r="U19" i="1"/>
  <c r="U100" i="1"/>
  <c r="V100" i="1" s="1"/>
  <c r="Q187" i="1"/>
  <c r="S187" i="1" s="1"/>
  <c r="V187" i="1" s="1"/>
  <c r="Q251" i="1"/>
  <c r="S251" i="1" s="1"/>
  <c r="V251" i="1" s="1"/>
  <c r="Q256" i="1"/>
  <c r="S256" i="1" s="1"/>
  <c r="V256" i="1" s="1"/>
  <c r="Q236" i="1"/>
  <c r="S236" i="1" s="1"/>
  <c r="V236" i="1" s="1"/>
  <c r="U411" i="1"/>
  <c r="V411" i="1" s="1"/>
  <c r="Q510" i="1"/>
  <c r="S510" i="1" s="1"/>
  <c r="V510" i="1" s="1"/>
  <c r="Q533" i="1"/>
  <c r="S533" i="1" s="1"/>
  <c r="Q576" i="1"/>
  <c r="V576" i="1" s="1"/>
  <c r="Q585" i="1"/>
  <c r="S585" i="1" s="1"/>
  <c r="V585" i="1" s="1"/>
  <c r="V612" i="1"/>
  <c r="Q791" i="1"/>
  <c r="S791" i="1" s="1"/>
  <c r="V791" i="1" s="1"/>
  <c r="U74" i="1"/>
  <c r="Q76" i="1"/>
  <c r="V76" i="1" s="1"/>
  <c r="U118" i="1"/>
  <c r="V118" i="1" s="1"/>
  <c r="Q151" i="1"/>
  <c r="V151" i="1" s="1"/>
  <c r="U183" i="1"/>
  <c r="Q322" i="1"/>
  <c r="S322" i="1" s="1"/>
  <c r="V322" i="1" s="1"/>
  <c r="Q513" i="1"/>
  <c r="S513" i="1" s="1"/>
  <c r="V513" i="1" s="1"/>
  <c r="Q530" i="1"/>
  <c r="S530" i="1" s="1"/>
  <c r="Q573" i="1"/>
  <c r="V698" i="1"/>
  <c r="Q780" i="1"/>
  <c r="S780" i="1" s="1"/>
  <c r="V780" i="1" s="1"/>
  <c r="Q798" i="1"/>
  <c r="S798" i="1" s="1"/>
  <c r="V798" i="1" s="1"/>
  <c r="V466" i="1"/>
  <c r="V529" i="1"/>
  <c r="V613" i="1"/>
  <c r="Q66" i="1"/>
  <c r="S66" i="1" s="1"/>
  <c r="Q233" i="1"/>
  <c r="S233" i="1" s="1"/>
  <c r="V233" i="1" s="1"/>
  <c r="Q96" i="1"/>
  <c r="V96" i="1" s="1"/>
  <c r="Q90" i="1"/>
  <c r="S90" i="1" s="1"/>
  <c r="O109" i="1"/>
  <c r="U109" i="1" s="1"/>
  <c r="U247" i="1"/>
  <c r="Q186" i="1"/>
  <c r="S186" i="1" s="1"/>
  <c r="U161" i="1"/>
  <c r="Q250" i="1"/>
  <c r="S250" i="1" s="1"/>
  <c r="Q249" i="1"/>
  <c r="S249" i="1" s="1"/>
  <c r="Q229" i="1"/>
  <c r="S229" i="1" s="1"/>
  <c r="V229" i="1" s="1"/>
  <c r="Q409" i="1"/>
  <c r="Q512" i="1"/>
  <c r="S512" i="1" s="1"/>
  <c r="V512" i="1" s="1"/>
  <c r="Q528" i="1"/>
  <c r="S528" i="1" s="1"/>
  <c r="V528" i="1" s="1"/>
  <c r="U574" i="1"/>
  <c r="Q609" i="1"/>
  <c r="V609" i="1" s="1"/>
  <c r="AA608" i="1" s="1"/>
  <c r="V611" i="1"/>
  <c r="S662" i="1"/>
  <c r="V662" i="1" s="1"/>
  <c r="Q779" i="1"/>
  <c r="S779" i="1" s="1"/>
  <c r="V779" i="1" s="1"/>
  <c r="Q789" i="1"/>
  <c r="S789" i="1" s="1"/>
  <c r="V789" i="1" s="1"/>
  <c r="M6" i="1"/>
  <c r="Q18" i="1"/>
  <c r="S18" i="1" s="1"/>
  <c r="V18" i="1" s="1"/>
  <c r="Q11" i="1"/>
  <c r="S11" i="1" s="1"/>
  <c r="Q115" i="1"/>
  <c r="S115" i="1" s="1"/>
  <c r="V115" i="1" s="1"/>
  <c r="Q112" i="1"/>
  <c r="S112" i="1" s="1"/>
  <c r="S214" i="1"/>
  <c r="V214" i="1" s="1"/>
  <c r="U117" i="1"/>
  <c r="U223" i="1"/>
  <c r="Q158" i="1"/>
  <c r="S158" i="1" s="1"/>
  <c r="Q321" i="1"/>
  <c r="Q240" i="1"/>
  <c r="V593" i="1"/>
  <c r="AA593" i="1" s="1"/>
  <c r="V618" i="1"/>
  <c r="V699" i="1"/>
  <c r="V794" i="1"/>
  <c r="S19" i="1"/>
  <c r="S74" i="1"/>
  <c r="S12" i="1"/>
  <c r="S88" i="1"/>
  <c r="V88" i="1" s="1"/>
  <c r="S87" i="1"/>
  <c r="U14" i="1"/>
  <c r="V14" i="1" s="1"/>
  <c r="U12" i="1"/>
  <c r="Q93" i="1"/>
  <c r="U87" i="1"/>
  <c r="Q86" i="1"/>
  <c r="V86" i="1" s="1"/>
  <c r="S98" i="1"/>
  <c r="S172" i="1"/>
  <c r="U145" i="1"/>
  <c r="Q145" i="1"/>
  <c r="S137" i="1"/>
  <c r="V137" i="1" s="1"/>
  <c r="S253" i="1"/>
  <c r="U248" i="1"/>
  <c r="Q248" i="1"/>
  <c r="S460" i="1"/>
  <c r="U149" i="1"/>
  <c r="V149" i="1" s="1"/>
  <c r="S176" i="1"/>
  <c r="V176" i="1" s="1"/>
  <c r="S161" i="1"/>
  <c r="S188" i="1"/>
  <c r="S232" i="1"/>
  <c r="V232" i="1" s="1"/>
  <c r="U327" i="1"/>
  <c r="Q327" i="1"/>
  <c r="S660" i="1"/>
  <c r="S142" i="1"/>
  <c r="V142" i="1" s="1"/>
  <c r="Q22" i="1"/>
  <c r="Q16" i="1"/>
  <c r="Q99" i="1"/>
  <c r="Q75" i="1"/>
  <c r="S10" i="1"/>
  <c r="Q119" i="1"/>
  <c r="Q116" i="1"/>
  <c r="S120" i="1"/>
  <c r="V120" i="1" s="1"/>
  <c r="S81" i="1"/>
  <c r="V147" i="1"/>
  <c r="U164" i="1"/>
  <c r="Q164" i="1"/>
  <c r="S171" i="1"/>
  <c r="U180" i="1"/>
  <c r="Q180" i="1"/>
  <c r="S183" i="1"/>
  <c r="U225" i="1"/>
  <c r="Q225" i="1"/>
  <c r="U237" i="1"/>
  <c r="Q237" i="1"/>
  <c r="AA365" i="1"/>
  <c r="S150" i="1"/>
  <c r="V150" i="1" s="1"/>
  <c r="U101" i="1"/>
  <c r="Q101" i="1"/>
  <c r="S124" i="1"/>
  <c r="S117" i="1"/>
  <c r="U126" i="1"/>
  <c r="Q126" i="1"/>
  <c r="S323" i="1"/>
  <c r="V323" i="1" s="1"/>
  <c r="S247" i="1"/>
  <c r="U178" i="1"/>
  <c r="Q178" i="1"/>
  <c r="S656" i="1"/>
  <c r="U92" i="1"/>
  <c r="U15" i="1"/>
  <c r="V15" i="1" s="1"/>
  <c r="S524" i="1"/>
  <c r="U105" i="1"/>
  <c r="V105" i="1" s="1"/>
  <c r="S141" i="1"/>
  <c r="U111" i="1"/>
  <c r="Q111" i="1"/>
  <c r="S162" i="1"/>
  <c r="S234" i="1"/>
  <c r="V234" i="1" s="1"/>
  <c r="S241" i="1"/>
  <c r="V241" i="1" s="1"/>
  <c r="V215" i="1"/>
  <c r="U217" i="1"/>
  <c r="Q217" i="1"/>
  <c r="S156" i="1"/>
  <c r="S159" i="1"/>
  <c r="S252" i="1"/>
  <c r="S226" i="1"/>
  <c r="V226" i="1" s="1"/>
  <c r="Q92" i="1"/>
  <c r="Q21" i="1"/>
  <c r="Q72" i="1"/>
  <c r="U144" i="1"/>
  <c r="Q144" i="1"/>
  <c r="S223" i="1"/>
  <c r="S235" i="1"/>
  <c r="V235" i="1" s="1"/>
  <c r="S782" i="1"/>
  <c r="U399" i="1"/>
  <c r="Q399" i="1"/>
  <c r="U602" i="1"/>
  <c r="Q602" i="1"/>
  <c r="U665" i="1"/>
  <c r="Q665" i="1"/>
  <c r="S666" i="1"/>
  <c r="V666" i="1" s="1"/>
  <c r="S774" i="1"/>
  <c r="Q167" i="1"/>
  <c r="V167" i="1" s="1"/>
  <c r="Q185" i="1"/>
  <c r="V185" i="1" s="1"/>
  <c r="Q228" i="1"/>
  <c r="U242" i="1"/>
  <c r="Q242" i="1"/>
  <c r="V406" i="1"/>
  <c r="S465" i="1"/>
  <c r="Q461" i="1"/>
  <c r="U461" i="1"/>
  <c r="U463" i="1"/>
  <c r="Q463" i="1"/>
  <c r="S582" i="1"/>
  <c r="V582" i="1" s="1"/>
  <c r="AA581" i="1" s="1"/>
  <c r="U661" i="1"/>
  <c r="Q661" i="1"/>
  <c r="U774" i="1"/>
  <c r="Q401" i="1"/>
  <c r="U401" i="1"/>
  <c r="S574" i="1"/>
  <c r="S591" i="1"/>
  <c r="V591" i="1" s="1"/>
  <c r="S783" i="1"/>
  <c r="V783" i="1" s="1"/>
  <c r="S775" i="1"/>
  <c r="S467" i="1"/>
  <c r="U521" i="1"/>
  <c r="Q521" i="1"/>
  <c r="S580" i="1"/>
  <c r="S776" i="1"/>
  <c r="S148" i="1"/>
  <c r="V148" i="1" s="1"/>
  <c r="Q139" i="1"/>
  <c r="S102" i="1"/>
  <c r="Q577" i="1"/>
  <c r="Q168" i="1"/>
  <c r="S179" i="1"/>
  <c r="V179" i="1" s="1"/>
  <c r="Q184" i="1"/>
  <c r="Q157" i="1"/>
  <c r="Q160" i="1"/>
  <c r="S163" i="1"/>
  <c r="V163" i="1" s="1"/>
  <c r="Q213" i="1"/>
  <c r="Q227" i="1"/>
  <c r="S407" i="1"/>
  <c r="V407" i="1" s="1"/>
  <c r="S400" i="1"/>
  <c r="U410" i="1"/>
  <c r="Q410" i="1"/>
  <c r="S457" i="1"/>
  <c r="V457" i="1" s="1"/>
  <c r="U575" i="1"/>
  <c r="Q575" i="1"/>
  <c r="S663" i="1"/>
  <c r="V663" i="1" s="1"/>
  <c r="U587" i="1"/>
  <c r="Q587" i="1"/>
  <c r="U777" i="1"/>
  <c r="Q777" i="1"/>
  <c r="U408" i="1"/>
  <c r="Q408" i="1"/>
  <c r="U458" i="1"/>
  <c r="Q458" i="1"/>
  <c r="U462" i="1"/>
  <c r="Q462" i="1"/>
  <c r="Q526" i="1"/>
  <c r="U526" i="1"/>
  <c r="Q483" i="1"/>
  <c r="U483" i="1"/>
  <c r="U522" i="1"/>
  <c r="Q522" i="1"/>
  <c r="S579" i="1"/>
  <c r="S658" i="1"/>
  <c r="V658" i="1" s="1"/>
  <c r="Q788" i="1"/>
  <c r="U579" i="1"/>
  <c r="U782" i="1"/>
  <c r="U775" i="1"/>
  <c r="U785" i="1"/>
  <c r="V785" i="1" s="1"/>
  <c r="Q464" i="1"/>
  <c r="V464" i="1" s="1"/>
  <c r="Q511" i="1"/>
  <c r="Q531" i="1"/>
  <c r="S578" i="1"/>
  <c r="S588" i="1"/>
  <c r="S655" i="1"/>
  <c r="Q667" i="1"/>
  <c r="O795" i="1"/>
  <c r="U795" i="1" s="1"/>
  <c r="O772" i="1"/>
  <c r="Q772" i="1" s="1"/>
  <c r="V772" i="1" s="1"/>
  <c r="Q534" i="1"/>
  <c r="O584" i="1"/>
  <c r="U584" i="1" s="1"/>
  <c r="Q786" i="1"/>
  <c r="Q527" i="1"/>
  <c r="Q525" i="1"/>
  <c r="Q572" i="1"/>
  <c r="Q589" i="1"/>
  <c r="Q596" i="1"/>
  <c r="Q696" i="1"/>
  <c r="S664" i="1"/>
  <c r="V664" i="1" s="1"/>
  <c r="Q781" i="1"/>
  <c r="Q792" i="1"/>
  <c r="U883" i="1" l="1"/>
  <c r="S8" i="1"/>
  <c r="V655" i="1"/>
  <c r="AA402" i="1"/>
  <c r="V102" i="1"/>
  <c r="V171" i="1"/>
  <c r="V186" i="1"/>
  <c r="AA186" i="1" s="1"/>
  <c r="V660" i="1"/>
  <c r="V467" i="1"/>
  <c r="V253" i="1"/>
  <c r="V578" i="1"/>
  <c r="V247" i="1"/>
  <c r="V162" i="1"/>
  <c r="V597" i="1"/>
  <c r="V74" i="1"/>
  <c r="V602" i="1"/>
  <c r="V223" i="1"/>
  <c r="V124" i="1"/>
  <c r="V400" i="1"/>
  <c r="V250" i="1"/>
  <c r="AA250" i="1" s="1"/>
  <c r="V776" i="1"/>
  <c r="V155" i="1"/>
  <c r="V66" i="1"/>
  <c r="V188" i="1"/>
  <c r="V170" i="1"/>
  <c r="AA254" i="1"/>
  <c r="V465" i="1"/>
  <c r="V141" i="1"/>
  <c r="V90" i="1"/>
  <c r="V127" i="1"/>
  <c r="V79" i="1"/>
  <c r="V156" i="1"/>
  <c r="V524" i="1"/>
  <c r="V98" i="1"/>
  <c r="V110" i="1"/>
  <c r="V588" i="1"/>
  <c r="V656" i="1"/>
  <c r="V183" i="1"/>
  <c r="V521" i="1"/>
  <c r="V774" i="1"/>
  <c r="V19" i="1"/>
  <c r="AA18" i="1" s="1"/>
  <c r="V108" i="1"/>
  <c r="V117" i="1"/>
  <c r="V81" i="1"/>
  <c r="V73" i="1"/>
  <c r="V172" i="1"/>
  <c r="V252" i="1"/>
  <c r="V574" i="1"/>
  <c r="V80" i="1"/>
  <c r="V530" i="1"/>
  <c r="Q109" i="1"/>
  <c r="S109" i="1" s="1"/>
  <c r="V109" i="1" s="1"/>
  <c r="V580" i="1"/>
  <c r="V67" i="1"/>
  <c r="V106" i="1"/>
  <c r="S409" i="1"/>
  <c r="V409" i="1" s="1"/>
  <c r="S573" i="1"/>
  <c r="V573" i="1" s="1"/>
  <c r="V775" i="1"/>
  <c r="V159" i="1"/>
  <c r="V460" i="1"/>
  <c r="AA459" i="1" s="1"/>
  <c r="AA84" i="1"/>
  <c r="V12" i="1"/>
  <c r="V112" i="1"/>
  <c r="V10" i="1"/>
  <c r="AA256" i="1"/>
  <c r="V87" i="1"/>
  <c r="V158" i="1"/>
  <c r="V218" i="1"/>
  <c r="V13" i="1"/>
  <c r="S173" i="1"/>
  <c r="V173" i="1" s="1"/>
  <c r="V587" i="1"/>
  <c r="V249" i="1"/>
  <c r="V161" i="1"/>
  <c r="V782" i="1"/>
  <c r="V533" i="1"/>
  <c r="AA533" i="1" s="1"/>
  <c r="S321" i="1"/>
  <c r="V321" i="1" s="1"/>
  <c r="V11" i="1"/>
  <c r="V579" i="1"/>
  <c r="S240" i="1"/>
  <c r="V240" i="1" s="1"/>
  <c r="S786" i="1"/>
  <c r="V786" i="1" s="1"/>
  <c r="S164" i="1"/>
  <c r="V164" i="1" s="1"/>
  <c r="S589" i="1"/>
  <c r="V589" i="1" s="1"/>
  <c r="S526" i="1"/>
  <c r="V526" i="1" s="1"/>
  <c r="S575" i="1"/>
  <c r="V575" i="1" s="1"/>
  <c r="S184" i="1"/>
  <c r="V184" i="1" s="1"/>
  <c r="S461" i="1"/>
  <c r="V461" i="1" s="1"/>
  <c r="S228" i="1"/>
  <c r="V228" i="1" s="1"/>
  <c r="S119" i="1"/>
  <c r="V119" i="1" s="1"/>
  <c r="O6" i="1"/>
  <c r="S116" i="1"/>
  <c r="V116" i="1" s="1"/>
  <c r="S572" i="1"/>
  <c r="V572" i="1" s="1"/>
  <c r="S788" i="1"/>
  <c r="V788" i="1" s="1"/>
  <c r="S462" i="1"/>
  <c r="V462" i="1" s="1"/>
  <c r="Q795" i="1"/>
  <c r="S665" i="1"/>
  <c r="V665" i="1" s="1"/>
  <c r="S126" i="1"/>
  <c r="V126" i="1" s="1"/>
  <c r="S99" i="1"/>
  <c r="V99" i="1" s="1"/>
  <c r="S792" i="1"/>
  <c r="V792" i="1" s="1"/>
  <c r="S101" i="1"/>
  <c r="V101" i="1" s="1"/>
  <c r="S180" i="1"/>
  <c r="V180" i="1" s="1"/>
  <c r="AA179" i="1" s="1"/>
  <c r="S103" i="1"/>
  <c r="S16" i="1"/>
  <c r="V16" i="1" s="1"/>
  <c r="S93" i="1"/>
  <c r="V93" i="1" s="1"/>
  <c r="AA93" i="1" s="1"/>
  <c r="S596" i="1"/>
  <c r="V596" i="1" s="1"/>
  <c r="S225" i="1"/>
  <c r="V225" i="1" s="1"/>
  <c r="S525" i="1"/>
  <c r="V525" i="1" s="1"/>
  <c r="S531" i="1"/>
  <c r="V531" i="1" s="1"/>
  <c r="S458" i="1"/>
  <c r="V458" i="1" s="1"/>
  <c r="Q584" i="1"/>
  <c r="S213" i="1"/>
  <c r="V213" i="1" s="1"/>
  <c r="S168" i="1"/>
  <c r="V168" i="1" s="1"/>
  <c r="S401" i="1"/>
  <c r="V401" i="1" s="1"/>
  <c r="S661" i="1"/>
  <c r="V661" i="1" s="1"/>
  <c r="AA406" i="1"/>
  <c r="S178" i="1"/>
  <c r="V178" i="1" s="1"/>
  <c r="S237" i="1"/>
  <c r="V237" i="1" s="1"/>
  <c r="S22" i="1"/>
  <c r="V22" i="1" s="1"/>
  <c r="S145" i="1"/>
  <c r="V145" i="1" s="1"/>
  <c r="S781" i="1"/>
  <c r="V781" i="1" s="1"/>
  <c r="S667" i="1"/>
  <c r="V667" i="1" s="1"/>
  <c r="S777" i="1"/>
  <c r="V777" i="1" s="1"/>
  <c r="S577" i="1"/>
  <c r="V577" i="1" s="1"/>
  <c r="S72" i="1"/>
  <c r="V72" i="1" s="1"/>
  <c r="V327" i="1"/>
  <c r="AA326" i="1" s="1"/>
  <c r="S408" i="1"/>
  <c r="V408" i="1" s="1"/>
  <c r="S527" i="1"/>
  <c r="V527" i="1" s="1"/>
  <c r="S511" i="1"/>
  <c r="V511" i="1" s="1"/>
  <c r="S160" i="1"/>
  <c r="V160" i="1" s="1"/>
  <c r="S463" i="1"/>
  <c r="V463" i="1" s="1"/>
  <c r="S399" i="1"/>
  <c r="V399" i="1" s="1"/>
  <c r="S21" i="1"/>
  <c r="V21" i="1" s="1"/>
  <c r="S217" i="1"/>
  <c r="V217" i="1" s="1"/>
  <c r="S111" i="1"/>
  <c r="V111" i="1" s="1"/>
  <c r="S696" i="1"/>
  <c r="V696" i="1" s="1"/>
  <c r="S483" i="1"/>
  <c r="V483" i="1" s="1"/>
  <c r="S410" i="1"/>
  <c r="V410" i="1" s="1"/>
  <c r="S227" i="1"/>
  <c r="V227" i="1" s="1"/>
  <c r="S157" i="1"/>
  <c r="V157" i="1" s="1"/>
  <c r="S139" i="1"/>
  <c r="V139" i="1" s="1"/>
  <c r="S242" i="1"/>
  <c r="V242" i="1" s="1"/>
  <c r="S144" i="1"/>
  <c r="V144" i="1" s="1"/>
  <c r="V92" i="1"/>
  <c r="U6" i="1"/>
  <c r="S75" i="1"/>
  <c r="V75" i="1" s="1"/>
  <c r="S248" i="1"/>
  <c r="V248" i="1" s="1"/>
  <c r="V8" i="1" l="1"/>
  <c r="Q883" i="1"/>
  <c r="AA172" i="1"/>
  <c r="AA252" i="1"/>
  <c r="AA73" i="1"/>
  <c r="AA111" i="1"/>
  <c r="Q6" i="1"/>
  <c r="AA183" i="1"/>
  <c r="AA526" i="1"/>
  <c r="S795" i="1"/>
  <c r="V795" i="1" s="1"/>
  <c r="S584" i="1"/>
  <c r="V584" i="1" s="1"/>
  <c r="AA157" i="1"/>
  <c r="S883" i="1" l="1"/>
  <c r="V883" i="1"/>
  <c r="S6" i="1"/>
  <c r="AA585" i="1"/>
  <c r="V6" i="1"/>
</calcChain>
</file>

<file path=xl/sharedStrings.xml><?xml version="1.0" encoding="utf-8"?>
<sst xmlns="http://schemas.openxmlformats.org/spreadsheetml/2006/main" count="26853" uniqueCount="1203">
  <si>
    <t>HABIBIULLAH COASTAL POWER COMPANY PRIVATE LIMITED</t>
  </si>
  <si>
    <t>SUM</t>
  </si>
  <si>
    <t>Jan 2022- Dec 2022</t>
  </si>
  <si>
    <t>Transaction  IDF From BANK</t>
  </si>
  <si>
    <t>Sr. No</t>
  </si>
  <si>
    <t>Month</t>
  </si>
  <si>
    <t>Date</t>
  </si>
  <si>
    <t>Vendor name</t>
  </si>
  <si>
    <t>Description</t>
  </si>
  <si>
    <t>NTN</t>
  </si>
  <si>
    <t>Address</t>
  </si>
  <si>
    <t>PO</t>
  </si>
  <si>
    <t>Voucher No</t>
  </si>
  <si>
    <t>Invoice Date</t>
  </si>
  <si>
    <t>Invoice #</t>
  </si>
  <si>
    <t>Invoice Amount</t>
  </si>
  <si>
    <t>GST/PST/SST Rate</t>
  </si>
  <si>
    <t>GST/PST/SST Amount</t>
  </si>
  <si>
    <t>Other Charges</t>
  </si>
  <si>
    <t>Invoice Amount Including GST</t>
  </si>
  <si>
    <t>ITWH Rate</t>
  </si>
  <si>
    <t>IT WH</t>
  </si>
  <si>
    <t>STWH      Rate</t>
  </si>
  <si>
    <t xml:space="preserve">ST WH </t>
  </si>
  <si>
    <t xml:space="preserve">Total Amount Paid </t>
  </si>
  <si>
    <t>Mode  of  payment</t>
  </si>
  <si>
    <t>Bank</t>
  </si>
  <si>
    <t xml:space="preserve">Cheque No # </t>
  </si>
  <si>
    <t>Bank Ref #</t>
  </si>
  <si>
    <t>Sum</t>
  </si>
  <si>
    <t>Bank Withdraw Date</t>
  </si>
  <si>
    <t>Pakistan State Oil Company Limited</t>
  </si>
  <si>
    <t>Sub Total of Fuel Charges</t>
  </si>
  <si>
    <t>N/A</t>
  </si>
  <si>
    <t xml:space="preserve">Karachi </t>
  </si>
  <si>
    <t>CHQ</t>
  </si>
  <si>
    <t>JS-RF</t>
  </si>
  <si>
    <t>54302654</t>
  </si>
  <si>
    <t>EFU General Insurance Limited</t>
  </si>
  <si>
    <t>Isurance Premium</t>
  </si>
  <si>
    <t>0944893-4</t>
  </si>
  <si>
    <t>EFU-Jan-2022</t>
  </si>
  <si>
    <t>Vertex Ventures</t>
  </si>
  <si>
    <t>Salaries and wages of Staff</t>
  </si>
  <si>
    <t>4852122-6</t>
  </si>
  <si>
    <t>Quetta</t>
  </si>
  <si>
    <t>H-012</t>
  </si>
  <si>
    <t>Service Charges</t>
  </si>
  <si>
    <t>Sui Southern Gas &amp; Company Limited</t>
  </si>
  <si>
    <t>GAS Services</t>
  </si>
  <si>
    <t>02-04-9028-001-19</t>
  </si>
  <si>
    <t>54302630</t>
  </si>
  <si>
    <t>KWSB -Water</t>
  </si>
  <si>
    <t>Water &amp; Saverage, Mobile Bill</t>
  </si>
  <si>
    <t>54302635</t>
  </si>
  <si>
    <t>Stipend Payment</t>
  </si>
  <si>
    <t>Stipend for the  month of Dec 21 To Umer Imran</t>
  </si>
  <si>
    <t>54302631</t>
  </si>
  <si>
    <t>Fuel Charges For the Month of Dec-2021</t>
  </si>
  <si>
    <t>IBFT</t>
  </si>
  <si>
    <t>Ref # 4246</t>
  </si>
  <si>
    <t>Mustang Security Services (Pvt) Ltd</t>
  </si>
  <si>
    <t>2122281-9</t>
  </si>
  <si>
    <t>Petty Cash</t>
  </si>
  <si>
    <t>Petty Cash Replanish ment Admin Plant</t>
  </si>
  <si>
    <t>54302622</t>
  </si>
  <si>
    <t xml:space="preserve">JS Bank </t>
  </si>
  <si>
    <t>Markup on RF Line JSBL Dec 31,2021</t>
  </si>
  <si>
    <t xml:space="preserve">Markup Payment </t>
  </si>
  <si>
    <t>Markup Payment for RF Line NBP From 01-)ct-2021 to Dec31,2021</t>
  </si>
  <si>
    <t>HCPC-NBP-001</t>
  </si>
  <si>
    <t>54302621</t>
  </si>
  <si>
    <t>Ali Mansoor</t>
  </si>
  <si>
    <t>Farhad Expense at Quetta Site</t>
  </si>
  <si>
    <t>54302616</t>
  </si>
  <si>
    <t>JSBL Lease Finance</t>
  </si>
  <si>
    <t>Installment of Jan-21</t>
  </si>
  <si>
    <t>Long term - Salary Loan SBP</t>
  </si>
  <si>
    <t>Installment against  Refinance Scheme SBP Salary</t>
  </si>
  <si>
    <t>Funds Transfer to EPTP</t>
  </si>
  <si>
    <t>Balochistan Constabulary</t>
  </si>
  <si>
    <t>CSD Shop Quetta</t>
  </si>
  <si>
    <t>Azeem Ur Rehman</t>
  </si>
  <si>
    <t>Mess Charges for the month of Jan-22</t>
  </si>
  <si>
    <t>54302633</t>
  </si>
  <si>
    <t xml:space="preserve">Petty Cash Replanish </t>
  </si>
  <si>
    <t>1452-7112</t>
  </si>
  <si>
    <t>Petty Cash Replanish Met Admin Plant</t>
  </si>
  <si>
    <t>Chaudhry Muhammad Ashraf Khan &amp; Co</t>
  </si>
  <si>
    <t>Transpotation Services</t>
  </si>
  <si>
    <t>2439648-6</t>
  </si>
  <si>
    <t>54302641</t>
  </si>
  <si>
    <t>TCS Private Limited</t>
  </si>
  <si>
    <t>Courier services</t>
  </si>
  <si>
    <t>0712355-8</t>
  </si>
  <si>
    <t>KHI-1470750</t>
  </si>
  <si>
    <t>Ref # 202542</t>
  </si>
  <si>
    <t>Carwan Petroleum</t>
  </si>
  <si>
    <t>Fuel Charges</t>
  </si>
  <si>
    <t>54302640</t>
  </si>
  <si>
    <t>Agility Logistics/ DSV Solutions (Private) Limited</t>
  </si>
  <si>
    <t>1280225-5</t>
  </si>
  <si>
    <t>Alfalah</t>
  </si>
  <si>
    <t>17292494</t>
  </si>
  <si>
    <t>Dodhys Agencies (Private) Limited</t>
  </si>
  <si>
    <t>SR For Calibration of Dragger Multi Gas Detector</t>
  </si>
  <si>
    <t>1731944-7</t>
  </si>
  <si>
    <t>S-03058</t>
  </si>
  <si>
    <t>17292493</t>
  </si>
  <si>
    <t>Dot Enterprises</t>
  </si>
  <si>
    <t>Printing &amp; Stationary</t>
  </si>
  <si>
    <t>2113933-7</t>
  </si>
  <si>
    <t>005359</t>
  </si>
  <si>
    <t>17292492</t>
  </si>
  <si>
    <t>Empower Engineering Company</t>
  </si>
  <si>
    <t>Repair &amp; Labor Charges for Generator</t>
  </si>
  <si>
    <t>3683840-3</t>
  </si>
  <si>
    <t>ENP/2022/157</t>
  </si>
  <si>
    <t>17292491</t>
  </si>
  <si>
    <t>22/PRA/098</t>
  </si>
  <si>
    <t>Super Net E Solutions (Pvt) Limited</t>
  </si>
  <si>
    <t>Equipment (O &amp; M )</t>
  </si>
  <si>
    <t>3815077-8</t>
  </si>
  <si>
    <t>2022/01/0958-002</t>
  </si>
  <si>
    <t>17292490</t>
  </si>
  <si>
    <t>2022/01/0956-001</t>
  </si>
  <si>
    <t>17292489</t>
  </si>
  <si>
    <t>FGE Ebrahim Hussain</t>
  </si>
  <si>
    <t>Professional Fee</t>
  </si>
  <si>
    <t>5606512-7</t>
  </si>
  <si>
    <t>Travel Network Private Limited</t>
  </si>
  <si>
    <t>Flight Ticket Charges</t>
  </si>
  <si>
    <t>0712162-8</t>
  </si>
  <si>
    <t>Ref # 202540</t>
  </si>
  <si>
    <t>Pakistan Telecommunication Company Ltd</t>
  </si>
  <si>
    <t>PTCL Bill</t>
  </si>
  <si>
    <t>3000 &amp; 1000</t>
  </si>
  <si>
    <t>54302638</t>
  </si>
  <si>
    <t>Petty Cash Reimbursement  at site</t>
  </si>
  <si>
    <t>54302655</t>
  </si>
  <si>
    <t>Long term - Loan</t>
  </si>
  <si>
    <t>1st Installment of NBP Term Loan</t>
  </si>
  <si>
    <t>NBP</t>
  </si>
  <si>
    <t>Funds Transfer to NBP</t>
  </si>
  <si>
    <t>Salaries For Employees</t>
  </si>
  <si>
    <t>Salaries Disbursment Jan-22</t>
  </si>
  <si>
    <t>Withholding Sales Tax</t>
  </si>
  <si>
    <t>Federal Sales Tax withheld Payment</t>
  </si>
  <si>
    <t>Central Power Purchasing Agency (Guarantee) Limited</t>
  </si>
  <si>
    <t>Electricity Consumer Bill</t>
  </si>
  <si>
    <t>4401241-1</t>
  </si>
  <si>
    <t>54302656</t>
  </si>
  <si>
    <t>Cybernet Internet Services (Pvt) Ltd</t>
  </si>
  <si>
    <t>Value of Services -Dec-21</t>
  </si>
  <si>
    <t>0660563-0</t>
  </si>
  <si>
    <t>54302625</t>
  </si>
  <si>
    <t>K-Electric</t>
  </si>
  <si>
    <t>1543137-1</t>
  </si>
  <si>
    <t>54302615</t>
  </si>
  <si>
    <t>Loan Principal Markup Charges</t>
  </si>
  <si>
    <t>Employee Reimbursement</t>
  </si>
  <si>
    <t>Employee Claim - Jan-22</t>
  </si>
  <si>
    <t>Famous Engineering &amp; Co</t>
  </si>
  <si>
    <t>7227791-8</t>
  </si>
  <si>
    <t>17292515</t>
  </si>
  <si>
    <t>Insurance for mobile phones &amp; Electronic Equipment</t>
  </si>
  <si>
    <t>Ref # 202587</t>
  </si>
  <si>
    <t>Toyota Cliofton Motors</t>
  </si>
  <si>
    <t>3665424-8</t>
  </si>
  <si>
    <t>The Pakistan Credirt Rating Agent</t>
  </si>
  <si>
    <t>0786740-9</t>
  </si>
  <si>
    <t>INV22-223</t>
  </si>
  <si>
    <t>17292498</t>
  </si>
  <si>
    <t>TPL Tracker Limited</t>
  </si>
  <si>
    <t>3269849-6</t>
  </si>
  <si>
    <t>17292505</t>
  </si>
  <si>
    <t>Revenue Collection</t>
  </si>
  <si>
    <t>54302657</t>
  </si>
  <si>
    <t>Catering Service for the Month of Jan-2022</t>
  </si>
  <si>
    <t xml:space="preserve">EOBI Payment </t>
  </si>
  <si>
    <t>Contributin payment</t>
  </si>
  <si>
    <t>17292514</t>
  </si>
  <si>
    <t>Petty Cash Replanishment of Admin HO</t>
  </si>
  <si>
    <t>17292512</t>
  </si>
  <si>
    <t>Advance To Rehman</t>
  </si>
  <si>
    <t>Advance To Rehman For Utility Bill</t>
  </si>
  <si>
    <t>17292500</t>
  </si>
  <si>
    <t>Baker Tilly Mehmood Idrees Qamar</t>
  </si>
  <si>
    <t>2131052-1</t>
  </si>
  <si>
    <t>CS/0222/2022</t>
  </si>
  <si>
    <t>17292511</t>
  </si>
  <si>
    <t>Kaabil Technology Services (P{rivate) Limited</t>
  </si>
  <si>
    <t>Reservation of HCPC Plant Site</t>
  </si>
  <si>
    <t>5268224-2</t>
  </si>
  <si>
    <t>KTR001/20/12/21/HCPC</t>
  </si>
  <si>
    <t>17292504</t>
  </si>
  <si>
    <t>17292501</t>
  </si>
  <si>
    <t>Innovior Rays</t>
  </si>
  <si>
    <t xml:space="preserve">Supply of Rust Preventive </t>
  </si>
  <si>
    <t>17292508</t>
  </si>
  <si>
    <t>Bureau Veritas Pakistan (Private) Limited</t>
  </si>
  <si>
    <t>General Repair &amp; Maintanance</t>
  </si>
  <si>
    <t>7493601-3</t>
  </si>
  <si>
    <t>17292509</t>
  </si>
  <si>
    <t>Royal Technology</t>
  </si>
  <si>
    <t>Tonner Catridge for Printer</t>
  </si>
  <si>
    <t>7232080-4</t>
  </si>
  <si>
    <t>17292510</t>
  </si>
  <si>
    <t>Premium Bill</t>
  </si>
  <si>
    <t>EM-000962-1</t>
  </si>
  <si>
    <t>54302658</t>
  </si>
  <si>
    <t>K-2017 &amp; 2018</t>
  </si>
  <si>
    <t>54302652</t>
  </si>
  <si>
    <t>Reimbursement of Hotel Charges</t>
  </si>
  <si>
    <t>54302659</t>
  </si>
  <si>
    <t>Rasheed Trading company</t>
  </si>
  <si>
    <t>Supply of Goods</t>
  </si>
  <si>
    <t>1312327-7</t>
  </si>
  <si>
    <t>0801599-6</t>
  </si>
  <si>
    <t>17292499</t>
  </si>
  <si>
    <t>Salary Disbursement of Jan-22</t>
  </si>
  <si>
    <t>Installment of Lercd- Feb-22</t>
  </si>
  <si>
    <t>JS (Savings)</t>
  </si>
  <si>
    <t>54302651</t>
  </si>
  <si>
    <t>Muhammad Bashir Water Tanker</t>
  </si>
  <si>
    <t>Water Charges</t>
  </si>
  <si>
    <t>17292535</t>
  </si>
  <si>
    <t>54302650</t>
  </si>
  <si>
    <t>Storm Fiber Payment</t>
  </si>
  <si>
    <t>Internet Services</t>
  </si>
  <si>
    <t>Karachi</t>
  </si>
  <si>
    <t>801599-6</t>
  </si>
  <si>
    <t>54302648</t>
  </si>
  <si>
    <t>17292524</t>
  </si>
  <si>
    <t>Admire Pakistan (Pvt) Limited</t>
  </si>
  <si>
    <t>7133821-7</t>
  </si>
  <si>
    <t>Amreliwala Motors (Pvt) Ltd.</t>
  </si>
  <si>
    <t xml:space="preserve">car maintenance </t>
  </si>
  <si>
    <t>0704028-8</t>
  </si>
  <si>
    <t>Voucher Missing</t>
  </si>
  <si>
    <t>22/03380</t>
  </si>
  <si>
    <t>Imtiaz Provision Store</t>
  </si>
  <si>
    <t>Value Of Supply of Goods</t>
  </si>
  <si>
    <t>Ref # 202575</t>
  </si>
  <si>
    <t>Ref # 202616</t>
  </si>
  <si>
    <t>Ref # 202553</t>
  </si>
  <si>
    <t>Pronet Private Limited</t>
  </si>
  <si>
    <t>Fortinet Annual Fee</t>
  </si>
  <si>
    <t>1303249-6</t>
  </si>
  <si>
    <t>INV-211228-HCPC</t>
  </si>
  <si>
    <t>54302647</t>
  </si>
  <si>
    <t>Car Services, Breakfast &amp; Lunch</t>
  </si>
  <si>
    <t>Sana Travel &amp; Tours (Pvt) Limited</t>
  </si>
  <si>
    <t>Transportation Servives</t>
  </si>
  <si>
    <t>1019453-3</t>
  </si>
  <si>
    <t>0085-88</t>
  </si>
  <si>
    <t>Ref # 202544</t>
  </si>
  <si>
    <t>Sipra &amp; Company (Pvt) Limited</t>
  </si>
  <si>
    <t>Valuation of Plant Site</t>
  </si>
  <si>
    <t>VAL/HC/01/2022</t>
  </si>
  <si>
    <t>Ref # 202558</t>
  </si>
  <si>
    <t>INV-024958</t>
  </si>
  <si>
    <t>Value Of Supply of Services</t>
  </si>
  <si>
    <t>INV-024158</t>
  </si>
  <si>
    <t>Ref # 202563</t>
  </si>
  <si>
    <t>March 29,2022</t>
  </si>
  <si>
    <t>Waseem Ali Khan</t>
  </si>
  <si>
    <t>Retainership fee for the year 2021-2022</t>
  </si>
  <si>
    <t>17292537</t>
  </si>
  <si>
    <t xml:space="preserve">Guards Deployed at plant site </t>
  </si>
  <si>
    <t>K-9_82855</t>
  </si>
  <si>
    <t>17292522</t>
  </si>
  <si>
    <t>K-9_82800</t>
  </si>
  <si>
    <t>2876581-8</t>
  </si>
  <si>
    <t>Quetta Serena Hotel</t>
  </si>
  <si>
    <t>Local Accomodation Expenses</t>
  </si>
  <si>
    <t>0818463-1</t>
  </si>
  <si>
    <t>Ref # 202600</t>
  </si>
  <si>
    <t>Abacus Consulting (Pvt) Limited</t>
  </si>
  <si>
    <t>Prepaid-SAP B1 user License Fee</t>
  </si>
  <si>
    <t>2771806-9</t>
  </si>
  <si>
    <t>Ref # 202643</t>
  </si>
  <si>
    <t xml:space="preserve">Purchase of Office Groceries </t>
  </si>
  <si>
    <t>17292525</t>
  </si>
  <si>
    <t>Muhammad Yousaf</t>
  </si>
  <si>
    <t>Rent a Car</t>
  </si>
  <si>
    <t>7461434-7</t>
  </si>
  <si>
    <t>17292528</t>
  </si>
  <si>
    <t>Purchase of printined stationary</t>
  </si>
  <si>
    <t>Ref # 202610</t>
  </si>
  <si>
    <t>Data Net</t>
  </si>
  <si>
    <t>Purchase of mouse, Purchase of consumables</t>
  </si>
  <si>
    <t>2557598-8</t>
  </si>
  <si>
    <t>Ref # 202647</t>
  </si>
  <si>
    <t>IT WHT Payment</t>
  </si>
  <si>
    <t>WHT Rent, WHT transporter, WHT Supplies, WHT Services</t>
  </si>
  <si>
    <t>54302683 &amp; 85</t>
  </si>
  <si>
    <t>Ref # 202685</t>
  </si>
  <si>
    <t>April 4,2022</t>
  </si>
  <si>
    <t>JSBL-Bank Charges</t>
  </si>
  <si>
    <t>Stamp Duty Charges</t>
  </si>
  <si>
    <t>Salary</t>
  </si>
  <si>
    <t>Jubilee Life Insurance Company Limited</t>
  </si>
  <si>
    <t>Insurance Fee</t>
  </si>
  <si>
    <t>17292513</t>
  </si>
  <si>
    <t>A.F Fergoson &amp; Co</t>
  </si>
  <si>
    <t>Audit Fee</t>
  </si>
  <si>
    <t>0804825-8</t>
  </si>
  <si>
    <t>54302674</t>
  </si>
  <si>
    <t>2nd JSBL Lease Finance</t>
  </si>
  <si>
    <t>17292517</t>
  </si>
  <si>
    <t>April 5,2022</t>
  </si>
  <si>
    <t>Sales Tax</t>
  </si>
  <si>
    <t>FBR, SRB and BRA sales tax Payment</t>
  </si>
  <si>
    <t>54302677</t>
  </si>
  <si>
    <t>Audit purpose</t>
  </si>
  <si>
    <t>Bank Charges</t>
  </si>
  <si>
    <t>UHY Hassan Naeem &amp; Co</t>
  </si>
  <si>
    <t>Professional Charges for services rendered</t>
  </si>
  <si>
    <t>2643972-7</t>
  </si>
  <si>
    <t>11/11/477</t>
  </si>
  <si>
    <t>54302669</t>
  </si>
  <si>
    <t>Petty cash</t>
  </si>
  <si>
    <t>54302671</t>
  </si>
  <si>
    <t>Local Traveling Expenses</t>
  </si>
  <si>
    <t>5492479</t>
  </si>
  <si>
    <t>WHT of SRB &amp; BRA ,FCT</t>
  </si>
  <si>
    <t>17292495 &amp;97</t>
  </si>
  <si>
    <t xml:space="preserve">Salaries Payable </t>
  </si>
  <si>
    <t>17292506</t>
  </si>
  <si>
    <t>FNF of Mr Ali Qavi</t>
  </si>
  <si>
    <t>17292507</t>
  </si>
  <si>
    <t>HO Rent</t>
  </si>
  <si>
    <t>D-180 HO Rent</t>
  </si>
  <si>
    <t>54302675 &amp; 76</t>
  </si>
  <si>
    <t xml:space="preserve">Avari Hotels PVt </t>
  </si>
  <si>
    <t xml:space="preserve">Reservation of the Room Mr Farman </t>
  </si>
  <si>
    <t>0709796-4</t>
  </si>
  <si>
    <t>AVLX-10001742</t>
  </si>
  <si>
    <t>17292503</t>
  </si>
  <si>
    <t xml:space="preserve">Water Tanker -Corporation </t>
  </si>
  <si>
    <t>Water Tanker bill for the month of Jan to Feb-2022</t>
  </si>
  <si>
    <t>17292519</t>
  </si>
  <si>
    <t>Bill for the Month of Feb &amp; March-2022</t>
  </si>
  <si>
    <t>P222</t>
  </si>
  <si>
    <t>17292529</t>
  </si>
  <si>
    <t>Ajab Khan Kaker</t>
  </si>
  <si>
    <t>Transport Servies</t>
  </si>
  <si>
    <t>2325008-9</t>
  </si>
  <si>
    <t>17292520</t>
  </si>
  <si>
    <t>Maqbool Ahmed</t>
  </si>
  <si>
    <t>7360339-4</t>
  </si>
  <si>
    <t>17292526</t>
  </si>
  <si>
    <t>Water Bill of Feb-2022</t>
  </si>
  <si>
    <t>17292530</t>
  </si>
  <si>
    <t>Transportation Charges and Repair</t>
  </si>
  <si>
    <t>BLC-853</t>
  </si>
  <si>
    <t>54302672</t>
  </si>
  <si>
    <t xml:space="preserve">K-Electic </t>
  </si>
  <si>
    <t>17292527</t>
  </si>
  <si>
    <t xml:space="preserve">Internet Servies </t>
  </si>
  <si>
    <t>8083 &amp; 8084</t>
  </si>
  <si>
    <t>17292523</t>
  </si>
  <si>
    <t>FT -HCPC Rf to Gratuity Fund</t>
  </si>
  <si>
    <t>Gratuity Fund</t>
  </si>
  <si>
    <t>54302679</t>
  </si>
  <si>
    <t>DAA-00555</t>
  </si>
  <si>
    <t>17292534</t>
  </si>
  <si>
    <t>FBR</t>
  </si>
  <si>
    <t>Advance Income Tax 1st Quatar 2023</t>
  </si>
  <si>
    <t>0816960-8</t>
  </si>
  <si>
    <t>PSID # 155217051</t>
  </si>
  <si>
    <t>54302681</t>
  </si>
  <si>
    <t>Backfeed</t>
  </si>
  <si>
    <t>54302678</t>
  </si>
  <si>
    <t>Grocery Items</t>
  </si>
  <si>
    <t>17292536</t>
  </si>
  <si>
    <t>CR-3923</t>
  </si>
  <si>
    <t>Purchase laptop for Syed Humza</t>
  </si>
  <si>
    <t>1898-2022</t>
  </si>
  <si>
    <t>NA</t>
  </si>
  <si>
    <t>Purchase laptop mouse Mansoor</t>
  </si>
  <si>
    <t>Resevation for Mr Adeel</t>
  </si>
  <si>
    <t>Ref # 202609</t>
  </si>
  <si>
    <t>Employee Visiting Card</t>
  </si>
  <si>
    <t>213/5393</t>
  </si>
  <si>
    <t>Car Rental Service</t>
  </si>
  <si>
    <t>CR-3921</t>
  </si>
  <si>
    <t>Corrier Charges</t>
  </si>
  <si>
    <t>KHI1488059</t>
  </si>
  <si>
    <t>Ref # 202628</t>
  </si>
  <si>
    <t>Toner Charges</t>
  </si>
  <si>
    <t>Ref-202632</t>
  </si>
  <si>
    <t>Cost of Reimbursement</t>
  </si>
  <si>
    <t>K-21215</t>
  </si>
  <si>
    <t>Ref-202634</t>
  </si>
  <si>
    <t>K-21216</t>
  </si>
  <si>
    <t>Invoice of Services Feb-22</t>
  </si>
  <si>
    <t>FEC-010222</t>
  </si>
  <si>
    <t>Ref-202636</t>
  </si>
  <si>
    <t>K-21016</t>
  </si>
  <si>
    <t>Ref-202641</t>
  </si>
  <si>
    <t>K-21017</t>
  </si>
  <si>
    <t>Fuel Charges Sub Total</t>
  </si>
  <si>
    <t>Ref-202642</t>
  </si>
  <si>
    <t>KHI-1479491</t>
  </si>
  <si>
    <t>Ref # 202523</t>
  </si>
  <si>
    <t>Salaries and Wages of Staff</t>
  </si>
  <si>
    <t>H-013</t>
  </si>
  <si>
    <t>H-014</t>
  </si>
  <si>
    <t>Flight Booking Charges</t>
  </si>
  <si>
    <t>1546/1551/1552</t>
  </si>
  <si>
    <t>Ref-202624</t>
  </si>
  <si>
    <t>Welcome Guest House</t>
  </si>
  <si>
    <t>Room Booking Charges</t>
  </si>
  <si>
    <t>Ref-202639</t>
  </si>
  <si>
    <t>Azhar Hussain &amp; Sons</t>
  </si>
  <si>
    <t>Puchase of Chairs, Tables</t>
  </si>
  <si>
    <t>7891313-5</t>
  </si>
  <si>
    <t>AHS/3016</t>
  </si>
  <si>
    <t>Ref-202633</t>
  </si>
  <si>
    <t>Ali Masood</t>
  </si>
  <si>
    <t>Mess Charges For March-22</t>
  </si>
  <si>
    <t>Monthly Maintance invoice for the Month of March-2022</t>
  </si>
  <si>
    <t>FEC-10422</t>
  </si>
  <si>
    <t>Ref-202662</t>
  </si>
  <si>
    <t>Transportation Services at Quetta Plant Site</t>
  </si>
  <si>
    <t>Cleaning Services in office</t>
  </si>
  <si>
    <t>K-21469</t>
  </si>
  <si>
    <t>K-21470</t>
  </si>
  <si>
    <t>Mess Charges For April-22</t>
  </si>
  <si>
    <t>Transportation Service Charges</t>
  </si>
  <si>
    <t>736039-4</t>
  </si>
  <si>
    <t>Hashim Distribution Pvt Limited</t>
  </si>
  <si>
    <t>7273833-6</t>
  </si>
  <si>
    <t>1906-2022</t>
  </si>
  <si>
    <t>PQO-2101315</t>
  </si>
  <si>
    <t xml:space="preserve">Providend Funds </t>
  </si>
  <si>
    <t>Transportation Services</t>
  </si>
  <si>
    <t>48,49</t>
  </si>
  <si>
    <t>Hi Tech Engineering Services</t>
  </si>
  <si>
    <t>Toner Refill Charges</t>
  </si>
  <si>
    <t>3666255-7</t>
  </si>
  <si>
    <t>Ref # 202574</t>
  </si>
  <si>
    <t>Haseen Habib Trading Private Limited</t>
  </si>
  <si>
    <t xml:space="preserve">Purchase of Consumable </t>
  </si>
  <si>
    <t>8658974-8</t>
  </si>
  <si>
    <t>Ref # 202595</t>
  </si>
  <si>
    <t>A W Enterprise</t>
  </si>
  <si>
    <t xml:space="preserve">Purchase of the Office Groceries </t>
  </si>
  <si>
    <t>Ref # 202604</t>
  </si>
  <si>
    <t>Local Transportation Expenses</t>
  </si>
  <si>
    <t>CR-4031 &amp; 4033</t>
  </si>
  <si>
    <t>Ref # 202646</t>
  </si>
  <si>
    <t>Shah Cool Center</t>
  </si>
  <si>
    <t xml:space="preserve">Repair And Maintenance of Office Building </t>
  </si>
  <si>
    <t>3666296-8</t>
  </si>
  <si>
    <t>Ref # 202637</t>
  </si>
  <si>
    <t>1268764-2</t>
  </si>
  <si>
    <t>RWP947180</t>
  </si>
  <si>
    <t>Ref # 202649</t>
  </si>
  <si>
    <t>Imtiaz Provision store</t>
  </si>
  <si>
    <t>Ref # 202651</t>
  </si>
  <si>
    <t>Plant Security Charges</t>
  </si>
  <si>
    <t>K-9-83233</t>
  </si>
  <si>
    <t>Ref # 202658</t>
  </si>
  <si>
    <t>Staff Salary</t>
  </si>
  <si>
    <t>H-015</t>
  </si>
  <si>
    <t>Ref # 202660</t>
  </si>
  <si>
    <t>RWP953220</t>
  </si>
  <si>
    <t>Ref # 202661</t>
  </si>
  <si>
    <t>Ref # 202663</t>
  </si>
  <si>
    <t xml:space="preserve">Janitorial Servies Corporation </t>
  </si>
  <si>
    <t>K-21411</t>
  </si>
  <si>
    <t>Ref # 202665</t>
  </si>
  <si>
    <t>Advance to Employee</t>
  </si>
  <si>
    <t>Ref # 202669</t>
  </si>
  <si>
    <t>Ref # 202671</t>
  </si>
  <si>
    <t>Diesel Engine Perkins 100KVA</t>
  </si>
  <si>
    <t>1903-2022</t>
  </si>
  <si>
    <t>ENP/2022/301</t>
  </si>
  <si>
    <t>Flight Booking of the Staff-Feb 2022</t>
  </si>
  <si>
    <t>Ref # 202676</t>
  </si>
  <si>
    <t>Security Servies</t>
  </si>
  <si>
    <t>K-9-83232</t>
  </si>
  <si>
    <t>Ref # 202664</t>
  </si>
  <si>
    <t>Industrial Supply Centre</t>
  </si>
  <si>
    <t xml:space="preserve">ST SOV Coil for the Plant </t>
  </si>
  <si>
    <t>0298780-5</t>
  </si>
  <si>
    <t xml:space="preserve">Employee Clam File </t>
  </si>
  <si>
    <t>Fund Transfer to EPTP from HCPC</t>
  </si>
  <si>
    <t>Purchased Kitchen Items  &amp; Water Bottles</t>
  </si>
  <si>
    <t>Murtaza Hamza &amp; Co</t>
  </si>
  <si>
    <t xml:space="preserve">SWPPF Registration </t>
  </si>
  <si>
    <t>NGS Consultants Private Limited</t>
  </si>
  <si>
    <t>COS -Consulting Charges</t>
  </si>
  <si>
    <t>10730R</t>
  </si>
  <si>
    <t>New Industrial electric connection servies including installation of poles</t>
  </si>
  <si>
    <t>H-0024522</t>
  </si>
  <si>
    <t>VV-HCPC-0007</t>
  </si>
  <si>
    <t>H-0024521</t>
  </si>
  <si>
    <t xml:space="preserve">Fuel Charges on the HCPC Plant </t>
  </si>
  <si>
    <t>Super Net Limited</t>
  </si>
  <si>
    <t>B1532592</t>
  </si>
  <si>
    <t>2022/04/760-001</t>
  </si>
  <si>
    <t>17292542</t>
  </si>
  <si>
    <t>Equipment (O&amp;M)</t>
  </si>
  <si>
    <t>2022/04/0765-002</t>
  </si>
  <si>
    <t>17292543</t>
  </si>
  <si>
    <t>Rasgeed Trading Co</t>
  </si>
  <si>
    <t>Refilling of Nitrogen Cylendar</t>
  </si>
  <si>
    <t>0176</t>
  </si>
  <si>
    <t>17292544</t>
  </si>
  <si>
    <t>Al Abbas &amp; Co</t>
  </si>
  <si>
    <t>Rubber Sheets</t>
  </si>
  <si>
    <t>0298453-9</t>
  </si>
  <si>
    <t>2100-2021</t>
  </si>
  <si>
    <t>Room Rent Charges</t>
  </si>
  <si>
    <t>56590746</t>
  </si>
  <si>
    <t xml:space="preserve">Abb power and Automatch Private </t>
  </si>
  <si>
    <t>Safe Shut down of the DCS for the HCPC</t>
  </si>
  <si>
    <t>1909-2022</t>
  </si>
  <si>
    <t>Domino Resource</t>
  </si>
  <si>
    <t>Renewal of the Microsoft License</t>
  </si>
  <si>
    <t>2678152-2</t>
  </si>
  <si>
    <t>1904-2022</t>
  </si>
  <si>
    <t>DCL-036501-0522</t>
  </si>
  <si>
    <t>Renewal of the Microsoft License Office 365</t>
  </si>
  <si>
    <t>DCL-035601A-0622</t>
  </si>
  <si>
    <t>Fluid Control Automation</t>
  </si>
  <si>
    <t>Lube oil Brayco 599 08oz</t>
  </si>
  <si>
    <t>1269011-2</t>
  </si>
  <si>
    <t>1900-2022</t>
  </si>
  <si>
    <t xml:space="preserve">Provident Fund Payable </t>
  </si>
  <si>
    <t xml:space="preserve">Purchased Kitchen Items </t>
  </si>
  <si>
    <t>Fuel Charges of the Staff</t>
  </si>
  <si>
    <t>Mustang Security Services -Head office karachi</t>
  </si>
  <si>
    <t>2122281‐9</t>
  </si>
  <si>
    <t>24‐Jun‐22</t>
  </si>
  <si>
    <t>K_9_84459</t>
  </si>
  <si>
    <t>Fuel Charges on the Staff</t>
  </si>
  <si>
    <t>0711554-7</t>
  </si>
  <si>
    <t xml:space="preserve">Transport Servies of the Bolan </t>
  </si>
  <si>
    <t>Supplies BLC‐853 Honda Civic</t>
  </si>
  <si>
    <t>0816960‐8</t>
  </si>
  <si>
    <t>28‐Jun‐22</t>
  </si>
  <si>
    <t>22/08723</t>
  </si>
  <si>
    <t>Maintenance work on BLC‐853-Honda Civic</t>
  </si>
  <si>
    <t xml:space="preserve">C &amp; M Automation Pvt Ltd </t>
  </si>
  <si>
    <t>Services for PLC Backup</t>
  </si>
  <si>
    <t>4259871‐7</t>
  </si>
  <si>
    <t>29‐Apr‐22</t>
  </si>
  <si>
    <t>SSTI/249</t>
  </si>
  <si>
    <t>Employee Clam File  for the Month of April,June 2022</t>
  </si>
  <si>
    <t>Transportation services</t>
  </si>
  <si>
    <t>736039‐4</t>
  </si>
  <si>
    <t>1‐May‐22</t>
  </si>
  <si>
    <t>Mustang Staff invoice</t>
  </si>
  <si>
    <t>K-21973 &amp; K-21974</t>
  </si>
  <si>
    <t xml:space="preserve">Professional Fee for legal Opinion and advise on a transaction </t>
  </si>
  <si>
    <t>K-3445R</t>
  </si>
  <si>
    <t>0712355‐8</t>
  </si>
  <si>
    <t>30‐Jun‐22</t>
  </si>
  <si>
    <t>KHI1522668</t>
  </si>
  <si>
    <t>K-3445</t>
  </si>
  <si>
    <t>Supply of cables</t>
  </si>
  <si>
    <t>4852122‐6</t>
  </si>
  <si>
    <t>PO‐1913</t>
  </si>
  <si>
    <t>1‐Jun‐22</t>
  </si>
  <si>
    <t>VV/HCPC/000061022</t>
  </si>
  <si>
    <t>Services for generator 60KVA</t>
  </si>
  <si>
    <t>PO‐1915</t>
  </si>
  <si>
    <t>10‐Jun‐22</t>
  </si>
  <si>
    <t>H‐2206‐S</t>
  </si>
  <si>
    <t xml:space="preserve">Salaries For Employees-Provident Fund </t>
  </si>
  <si>
    <t>Withholding Tax Salaries</t>
  </si>
  <si>
    <t xml:space="preserve">Income Tax Payment Challan </t>
  </si>
  <si>
    <t>Salaries For Employees-June-2022</t>
  </si>
  <si>
    <t xml:space="preserve"> Fund-RTGS</t>
  </si>
  <si>
    <t>RTGS From BAFL Acc to NBP Acc</t>
  </si>
  <si>
    <t>RTGS From JS Acc to NBP Acc</t>
  </si>
  <si>
    <t>Ali Mauzam</t>
  </si>
  <si>
    <t>Advance to Ali Mauzam</t>
  </si>
  <si>
    <t>CPPA Payment For the Month of June-2022</t>
  </si>
  <si>
    <t>RTGS From NBP Acc to JS Acc</t>
  </si>
  <si>
    <t>EOBI Payment for the Month of June &amp; July -2022</t>
  </si>
  <si>
    <t>Petty Cash Statement  April to June-22</t>
  </si>
  <si>
    <t>Grant Thornton Anjum Rehman</t>
  </si>
  <si>
    <t>Audit-A-07/03/2022</t>
  </si>
  <si>
    <t>Supply of Rust Preventive (Remaining Payment of PO-1889)</t>
  </si>
  <si>
    <t>07493601-3</t>
  </si>
  <si>
    <t>Rental Vehicle For Ali Sahib</t>
  </si>
  <si>
    <t>CR-4501</t>
  </si>
  <si>
    <t>Fuel Chargges (Partial Payment)</t>
  </si>
  <si>
    <t>Mobile Insurance</t>
  </si>
  <si>
    <t>Inland Insurance of GT Transportation</t>
  </si>
  <si>
    <t>Corporate Complaince invoice Service Charges</t>
  </si>
  <si>
    <t>CS/0010/2022</t>
  </si>
  <si>
    <t>Transfer to EPTP</t>
  </si>
  <si>
    <t>Courier Charges</t>
  </si>
  <si>
    <t>KHI-1531195</t>
  </si>
  <si>
    <t>Lagal Services</t>
  </si>
  <si>
    <t>K-3558</t>
  </si>
  <si>
    <t>Invoices for April till June-22</t>
  </si>
  <si>
    <t>Transfer JS RF To JS Saving</t>
  </si>
  <si>
    <t>PSO Fee for June 2022</t>
  </si>
  <si>
    <t>Advance To Ali Sahib</t>
  </si>
  <si>
    <t>Salaries For Employees -July22</t>
  </si>
  <si>
    <t>58372128</t>
  </si>
  <si>
    <t>58372129</t>
  </si>
  <si>
    <t>58372130</t>
  </si>
  <si>
    <t>Withholding Tax Rent</t>
  </si>
  <si>
    <t>Withholding Tax Rent- June-22</t>
  </si>
  <si>
    <t>Withholding Tax Salaries- July-22</t>
  </si>
  <si>
    <t>Shabir Aluminium &amp; Glass Work</t>
  </si>
  <si>
    <t>Material Of Office Renovation</t>
  </si>
  <si>
    <t>4038014-9</t>
  </si>
  <si>
    <t>JS Land (Pvt) Ltd</t>
  </si>
  <si>
    <t>Parking Fee For June &amp; July-22</t>
  </si>
  <si>
    <t>3175546-1</t>
  </si>
  <si>
    <t>MVHCPC-062022</t>
  </si>
  <si>
    <t>Interim Dividend Certification-22</t>
  </si>
  <si>
    <t>1473393-5</t>
  </si>
  <si>
    <t>A-08/208/2022</t>
  </si>
  <si>
    <t>Muhammad Kazim</t>
  </si>
  <si>
    <t>Muhammad Kazim- Stipend</t>
  </si>
  <si>
    <t>Cyber Internet invoices For July &amp; Aug-22</t>
  </si>
  <si>
    <t>0660563‐0</t>
  </si>
  <si>
    <t>S-2694-07-23</t>
  </si>
  <si>
    <t>Mustang Security System</t>
  </si>
  <si>
    <t>K-9-84913</t>
  </si>
  <si>
    <t>Sub Total and Service Charges</t>
  </si>
  <si>
    <t>Vigor Logistic Pvt. Ltd</t>
  </si>
  <si>
    <t>Crane requirement for GT loading at plant site Quetta &amp;v uploading  at Jinnah internation airport Karachi</t>
  </si>
  <si>
    <t>7217943-6</t>
  </si>
  <si>
    <t>VPL/Q-01/0108</t>
  </si>
  <si>
    <t>Vehicle maintanance charges BH 4623</t>
  </si>
  <si>
    <t>INV-029145</t>
  </si>
  <si>
    <t>230575</t>
  </si>
  <si>
    <t>Al- Bario Engineering Private Limited</t>
  </si>
  <si>
    <t>Boroscopic Inspection Services</t>
  </si>
  <si>
    <t>1305292-6</t>
  </si>
  <si>
    <t>AEPL-BRA-22-005</t>
  </si>
  <si>
    <t>Kitchen Items for the month of August 22</t>
  </si>
  <si>
    <t>CM Pak Limited</t>
  </si>
  <si>
    <t>Internet Connection Charges of Planet Site</t>
  </si>
  <si>
    <t>0711579-2</t>
  </si>
  <si>
    <t>Repair and Maintenance of Computer Equipment</t>
  </si>
  <si>
    <t>DSV Air &amp; Sea Pakistan (SMC) Private Limited</t>
  </si>
  <si>
    <t>LM6000 PC gas turbine with all standard accessories QTY:1PC HS</t>
  </si>
  <si>
    <t>1936447-4</t>
  </si>
  <si>
    <t>GT_LM6000PC</t>
  </si>
  <si>
    <t xml:space="preserve"> </t>
  </si>
  <si>
    <t xml:space="preserve">Perac Research &amp; Development Foundation </t>
  </si>
  <si>
    <t xml:space="preserve">HSD Sample Analysis/ Expense incurred on general repair &amp; maintenance of plant </t>
  </si>
  <si>
    <t>12-00-2800-110-19</t>
  </si>
  <si>
    <t>PRD/F-03-01/22/3998</t>
  </si>
  <si>
    <t>Assorted Marketplace Pvt Limited</t>
  </si>
  <si>
    <t>50% Advance for Coffee &amp; Conference Table For HO</t>
  </si>
  <si>
    <t>8079296-5</t>
  </si>
  <si>
    <t>CR-4637 &amp; CR 4638- Aali Shb</t>
  </si>
  <si>
    <t>71338821-7</t>
  </si>
  <si>
    <t>CR-4637</t>
  </si>
  <si>
    <t>Internet charges for the month of september</t>
  </si>
  <si>
    <t>S-5183-09-23</t>
  </si>
  <si>
    <t>PSO Fuel Card</t>
  </si>
  <si>
    <t>QESCO</t>
  </si>
  <si>
    <t>Plant Electric Bill for July &amp; Aug 22</t>
  </si>
  <si>
    <t>58372141</t>
  </si>
  <si>
    <t>Invoice no. AHS/3016 &amp; 3017a</t>
  </si>
  <si>
    <t>AHS/3016 &amp; 3017</t>
  </si>
  <si>
    <t>Taqi Corp</t>
  </si>
  <si>
    <t xml:space="preserve">HP 12A Toner Cartridge - For HP 1020 </t>
  </si>
  <si>
    <t>0668086-7</t>
  </si>
  <si>
    <t>Transportation services  of Vigo (3197)</t>
  </si>
  <si>
    <t xml:space="preserve">Transportation services  of Vigo (3197)  for may </t>
  </si>
  <si>
    <t>Transportation services  of Vigo (3197)  for June</t>
  </si>
  <si>
    <t>SAP License Fee for Sep to Oct 22</t>
  </si>
  <si>
    <t xml:space="preserve">JS Land Parking </t>
  </si>
  <si>
    <t>MVHCPC-082022</t>
  </si>
  <si>
    <t>MBHCPC-082022</t>
  </si>
  <si>
    <t>Fazal e Ghani Advocate</t>
  </si>
  <si>
    <t>Legal Profession Fee</t>
  </si>
  <si>
    <t>0653555-7</t>
  </si>
  <si>
    <t>JS Investment Limited</t>
  </si>
  <si>
    <t>DNM-HCPC-01/June/22</t>
  </si>
  <si>
    <t>DNM-HCPC-02/July/22</t>
  </si>
  <si>
    <t>Salaries and Wages of Staff for Aug 2022</t>
  </si>
  <si>
    <t>H-0012</t>
  </si>
  <si>
    <t>Services Charges on Claim wages for Aug 2022</t>
  </si>
  <si>
    <t>Salary &amp; wages for the month of June</t>
  </si>
  <si>
    <t>H-009</t>
  </si>
  <si>
    <t>Services Charges on Claim wages for june 2022</t>
  </si>
  <si>
    <t>H-0010</t>
  </si>
  <si>
    <t>CSD</t>
  </si>
  <si>
    <t>LED/IT Rack/Wifi Routers &amp; Network Installation</t>
  </si>
  <si>
    <t>FEC-15722</t>
  </si>
  <si>
    <t xml:space="preserve">Purchase of Air &amp; Fuel Filters and Fuel/Water separate Kits for Parking at Plant </t>
  </si>
  <si>
    <t>22-23/62</t>
  </si>
  <si>
    <t>Remaining Payment of Coffee &amp; Conference Table</t>
  </si>
  <si>
    <t>Transportation Services Plant</t>
  </si>
  <si>
    <t>Remaining Payment of Vendor for blindes &amp; Glass door</t>
  </si>
  <si>
    <t>40388014-9</t>
  </si>
  <si>
    <t>KHI1539810</t>
  </si>
  <si>
    <t>RWP989309</t>
  </si>
  <si>
    <t>Nadeem Corporation</t>
  </si>
  <si>
    <t>350 Paint(Ctn) Per Carton Wt 4.44 Kg</t>
  </si>
  <si>
    <t>0288340-6</t>
  </si>
  <si>
    <t>304 Paint(Ctn) Per Carton Wt 4.44 Kg</t>
  </si>
  <si>
    <t>91 Paint(Ctn) Per Carton Wt 4.44 Kg</t>
  </si>
  <si>
    <t>Digital Consultant</t>
  </si>
  <si>
    <t>Enerventure Logo &amp; Profile Design</t>
  </si>
  <si>
    <t>Nadeem Marks</t>
  </si>
  <si>
    <t>Short Salary For Sep-22</t>
  </si>
  <si>
    <t>3rd Payment of PPE insurance</t>
  </si>
  <si>
    <t>INV-031060</t>
  </si>
  <si>
    <t>Labour</t>
  </si>
  <si>
    <t>K_9_85503</t>
  </si>
  <si>
    <t>Mustang Plant Security has Been withhold 100% Due to non Active</t>
  </si>
  <si>
    <t>K-9-85668</t>
  </si>
  <si>
    <t>Huzaifa Enterprises</t>
  </si>
  <si>
    <t>Supply of Plywood</t>
  </si>
  <si>
    <t>8427993-6</t>
  </si>
  <si>
    <t>Electrical inspection</t>
  </si>
  <si>
    <t>Electrical inspection Fee</t>
  </si>
  <si>
    <t>Quetta Electricity Company- Aug22, Sep22</t>
  </si>
  <si>
    <t>58372149</t>
  </si>
  <si>
    <t>Petty Cash For Plant Site April-June22</t>
  </si>
  <si>
    <t>Plant Mess Bill Aug &amp; Sep-22</t>
  </si>
  <si>
    <t>Provident Fund-Aug2022</t>
  </si>
  <si>
    <t>Provident Fund-Sep2022</t>
  </si>
  <si>
    <t>PSO For Sep-22</t>
  </si>
  <si>
    <t>TCS Logistics Invoice No:UET208707 For Aug</t>
  </si>
  <si>
    <t>UET208707</t>
  </si>
  <si>
    <t>TCS Logistics Invoice No:KHI1548552 For Sep22</t>
  </si>
  <si>
    <t>KHI1548552</t>
  </si>
  <si>
    <t>TCS  Invoice No:UET208244 For Aug-22</t>
  </si>
  <si>
    <t>UET208244</t>
  </si>
  <si>
    <t>TCS  Invoice No:RWP995357 For Sep-22</t>
  </si>
  <si>
    <t>RWP995357</t>
  </si>
  <si>
    <t>Refilling of GAS cylinder</t>
  </si>
  <si>
    <t xml:space="preserve">internet provider </t>
  </si>
  <si>
    <t>S-7851-10-23</t>
  </si>
  <si>
    <t xml:space="preserve">Imtiaz Provision Store </t>
  </si>
  <si>
    <t xml:space="preserve">Goods store, Supermarket </t>
  </si>
  <si>
    <t>Sub Leese Agreement between HCPC and Js Investments</t>
  </si>
  <si>
    <t>A/P-202834</t>
  </si>
  <si>
    <t>Payment of excess WHT IT</t>
  </si>
  <si>
    <t>Reimbursement of claim Aug, Sept &amp; Oct2022</t>
  </si>
  <si>
    <t xml:space="preserve">Chemical Exlposive License </t>
  </si>
  <si>
    <t>Renewal of Explosive license no. QUD/1234/P for 31-12-2023</t>
  </si>
  <si>
    <t xml:space="preserve">Air Travel of Aali Muazzam </t>
  </si>
  <si>
    <t xml:space="preserve">PSO fuel card of employees payment </t>
  </si>
  <si>
    <t>Plant internet invoice for the month of Aug and Sept 2022</t>
  </si>
  <si>
    <t>S11936-11-23</t>
  </si>
  <si>
    <t>Plant internet invoice for the month of Oct 2022</t>
  </si>
  <si>
    <t>23/02509</t>
  </si>
  <si>
    <t>Plant Security Invoice k-9-85975</t>
  </si>
  <si>
    <t>Pickup Service</t>
  </si>
  <si>
    <t>Warehouse Invoice For Sep, Oct &amp; Nov22</t>
  </si>
  <si>
    <t>6507892, 6507977, 6508059</t>
  </si>
  <si>
    <t>Corporate Compliance Services For Oct To Dec-22</t>
  </si>
  <si>
    <t>CS/091/2022</t>
  </si>
  <si>
    <t>Booking Advisor (Pvt) Ltd</t>
  </si>
  <si>
    <t>Hotel Booking for Mr Nadeem Farooq during dubai trip</t>
  </si>
  <si>
    <t>9889802-8</t>
  </si>
  <si>
    <t>148-2614069</t>
  </si>
  <si>
    <t>Plant Fuel Invoice for Sep-22</t>
  </si>
  <si>
    <t>Plant Fuel Invoice for Oct-22</t>
  </si>
  <si>
    <t>Lagal Retainership From July-22 to Sep-22</t>
  </si>
  <si>
    <t>Greoceries &amp; House hold Items for Plant Site</t>
  </si>
  <si>
    <t>Internet Invoice for Dec-22 - H/O</t>
  </si>
  <si>
    <t>Visiting Cards for Ali Sb &amp; Aftab Umer</t>
  </si>
  <si>
    <t>Claim For the Month of Oct-22 To Nov-22</t>
  </si>
  <si>
    <t>IHC Petition No. 131/2022</t>
  </si>
  <si>
    <t>IHC/HAK/702/2022</t>
  </si>
  <si>
    <t>Repair of Photocopier at H/O</t>
  </si>
  <si>
    <t>Greoceries for H/O for Nov-22</t>
  </si>
  <si>
    <t>12029999124-64</t>
  </si>
  <si>
    <t>2203640002133, 2203640002146</t>
  </si>
  <si>
    <t>Greoceries for H/O for Oct-22</t>
  </si>
  <si>
    <t>Purchase of Magic Super Fix PU Form for Plant Site</t>
  </si>
  <si>
    <t>1923-22</t>
  </si>
  <si>
    <t>22-23/82</t>
  </si>
  <si>
    <t>JS RF Line</t>
  </si>
  <si>
    <t>JS Saving To RF</t>
  </si>
  <si>
    <t>Margalla View</t>
  </si>
  <si>
    <t>Islamabad Stay of Usman Hassan Khan</t>
  </si>
  <si>
    <t>Fuel Card for H/O Plant Nov-22</t>
  </si>
  <si>
    <t>PTCL Internet for H/O for Oct &amp; Nov-22</t>
  </si>
  <si>
    <t>74863517, 74863548</t>
  </si>
  <si>
    <t>QESCO Power Nov-22</t>
  </si>
  <si>
    <t>06-00-2716-001-37</t>
  </si>
  <si>
    <t>Rasheed Trading Company</t>
  </si>
  <si>
    <t>Purchase od Nitrogen cylinders for plant site</t>
  </si>
  <si>
    <t>1924-22</t>
  </si>
  <si>
    <t>Ramada Plaza Karachi</t>
  </si>
  <si>
    <t>Karachi Trip of Taha Tariq, Abuzar &amp; Bilal</t>
  </si>
  <si>
    <t>1693577-2</t>
  </si>
  <si>
    <t>TCS Bill for Oct-22 ISB Office</t>
  </si>
  <si>
    <t>RWP1001485</t>
  </si>
  <si>
    <t>TCS Bill for Oct-22 - H/O</t>
  </si>
  <si>
    <t>KHI1555164</t>
  </si>
  <si>
    <t>TCS Bill for Oct-22 Quetta Office</t>
  </si>
  <si>
    <t>UET210303</t>
  </si>
  <si>
    <t>Trakker Monitoring of BG-4093 (2022-2023)</t>
  </si>
  <si>
    <t>7504487-7</t>
  </si>
  <si>
    <t>Travel Light</t>
  </si>
  <si>
    <t>Air Ticket for Me Nadeem Farooq durinf Duboi Trip</t>
  </si>
  <si>
    <t>8623224-0</t>
  </si>
  <si>
    <t>Dubai Trip of Mr Haris &amp; Ali Sb From Karachi and Return</t>
  </si>
  <si>
    <t>1019479-7</t>
  </si>
  <si>
    <t>1007, 1008</t>
  </si>
  <si>
    <t>Travel Network Invoices No: 862,863,918,922,824 &amp; 927 for Nov-22</t>
  </si>
  <si>
    <t>Plant Man Power Invoices for Sep &amp; Oct -22</t>
  </si>
  <si>
    <t>H-0013, H-0014</t>
  </si>
  <si>
    <t>Total RF Jan To December</t>
  </si>
  <si>
    <t>Total JS Saving Jan To December</t>
  </si>
  <si>
    <t>Total Alfalah Jan To December</t>
  </si>
  <si>
    <t>Total NBP Jan to Dec</t>
  </si>
  <si>
    <t>Toatal N/A Jan To Dec</t>
  </si>
  <si>
    <t>54302642</t>
  </si>
  <si>
    <t>54302644</t>
  </si>
  <si>
    <t>54302643</t>
  </si>
  <si>
    <t>54302646</t>
  </si>
  <si>
    <t>54302662</t>
  </si>
  <si>
    <t>Salaries For Employees (Feb-22)</t>
  </si>
  <si>
    <t>54302664</t>
  </si>
  <si>
    <t>54302663</t>
  </si>
  <si>
    <t>Staff Provident Fund</t>
  </si>
  <si>
    <t>54302666</t>
  </si>
  <si>
    <t xml:space="preserve">Payment to FBR </t>
  </si>
  <si>
    <r>
      <t>Payment to FBR (</t>
    </r>
    <r>
      <rPr>
        <sz val="10"/>
        <color rgb="FFFF0000"/>
        <rFont val="Calibri"/>
        <family val="2"/>
        <scheme val="minor"/>
      </rPr>
      <t>Income tax Deduction</t>
    </r>
    <r>
      <rPr>
        <sz val="10"/>
        <color theme="1"/>
        <rFont val="Calibri"/>
        <family val="2"/>
        <scheme val="minor"/>
      </rPr>
      <t>)</t>
    </r>
  </si>
  <si>
    <t>54302665</t>
  </si>
  <si>
    <t>Emplouees Gratuity Fund</t>
  </si>
  <si>
    <t>54302667</t>
  </si>
  <si>
    <t>Centralized Inward Clearing INWARD CLEARING UM LAHORE</t>
  </si>
  <si>
    <t>Centralized Inward Clearing INWARD CLEARING MAIN BR KARACHI</t>
  </si>
  <si>
    <t>Acct to Acct Transfer MUSTANG SECURITY SERVICES (PVT) LIM ACCT TO ACCT TRF</t>
  </si>
  <si>
    <t>Inward Clearing Inward Clrng Quetta Branch 2</t>
  </si>
  <si>
    <t>Inward Clearing Inward Clrng Quetta Branch 1</t>
  </si>
  <si>
    <t>Acct to Acct Transfer ALI MANSOOR</t>
  </si>
  <si>
    <t>Cash Withdrawal Online Cash Withdrawl</t>
  </si>
  <si>
    <t>Inter Bank Funds Transfer-CMS IBFT SETTLEMENT IBFT-CMS.20220113101105155867 MEEZAN BANK SOFTAX (PRIVATE) LIMITED PK74MEZN0002090100421672</t>
  </si>
  <si>
    <t>Acct to Acct Transfer HCPC STAFF PROVIDENT FUND TRUST</t>
  </si>
  <si>
    <t>Inter Bank Funds Transfer-CMS IBFT SETTLEMENT IBFT-CMS.20220119160905205619 HABIB Bank LIMITED SUNRUN ENERGY PK89HABB0011177900603003</t>
  </si>
  <si>
    <t>Inter Bank Funds Transfer-CMS IBFT SETTLEMENT IBFT-CMS.20220119161005205721 SILK BANK THE LUCKY TRIPS 00562009088256</t>
  </si>
  <si>
    <t>Acct to Acct Transfer OTC FBR COUNTER PAYMENT GL PSID NO 153683302</t>
  </si>
  <si>
    <t>Internal Funds Transfer - CMS MUSTANG SECURITY SERVICES (PVT) LIM FT-CMS.20220121171405225863</t>
  </si>
  <si>
    <t>Inter Bank Funds Transfer-CMS IBFT SETTLEMENT IBFT-CMS.20220121171605225871 ALFALAH IMTIAZ PROVISION STORE PK28ALFH0016001004290940</t>
  </si>
  <si>
    <t>Inter Bank Funds Transfer-CMS IBFT SETTLEMENT IBFT-CMS.20220124132005235166 SCB FARMAN AHMED KHAN LODHI PK91SCBL0000001712326901</t>
  </si>
  <si>
    <t>Internal Funds Transfer - CMS AHSAN IQBAL SIDDIQUI FT-CMS.20220124132205235176</t>
  </si>
  <si>
    <t>Internal Funds Transfer - CMS SYED ASHRAT ABBAS FT-CMS.20220124132205235170</t>
  </si>
  <si>
    <t>Internal Funds Transfer - CMS NADIR MUHAMMAD ABBASI FT-CMS.20220124132205235208</t>
  </si>
  <si>
    <t>Internal Funds Transfer - CMS AFTAB UMER FT-CMS.20220124132205235202</t>
  </si>
  <si>
    <t>Internal Funds Transfer - CMS AJMAL KHAN FT-CMS.20220124132205235178</t>
  </si>
  <si>
    <t>Internal Funds Transfer - CMS AMNA ADNAN FARID FT-CMS.20220124132205235172</t>
  </si>
  <si>
    <t>Internal Funds Transfer - CMS AMIR MAHMUD FT-CMS.20220124132205235180</t>
  </si>
  <si>
    <t>Internal Funds Transfer - CMS ADEEL ZAFAR FT-CMS.20220124132205235204</t>
  </si>
  <si>
    <t>Internal Funds Transfer - CMS MUHAMMAD ALI FT-CMS.20220124132205235210</t>
  </si>
  <si>
    <t>Internal Funds Transfer - CMS AVAIS ALI FT-CMS.20220124132205235174</t>
  </si>
  <si>
    <t>Internal Funds Transfer - CMS ZEESHAN ALI KHAN FT-CMS.20220124132205235212</t>
  </si>
  <si>
    <t>Internal Funds Transfer - CMS AALI MUAZZAM FT-CMS.20220124132205235206</t>
  </si>
  <si>
    <t>Internal Funds Transfer - CMS EL PASO TECHNOLOGY PAKISTAN FT-CMS.20220126142105253546</t>
  </si>
  <si>
    <t>Internal Funds Transfer - CMS EL PASO TECHNOLOGY PAKISTAN FT-CMS.20220126142105253548</t>
  </si>
  <si>
    <t xml:space="preserve">Outward RTGS Transaction (Funds Transferred to NBP </t>
  </si>
  <si>
    <t>MIBFT-00</t>
  </si>
  <si>
    <t>Missing Data</t>
  </si>
  <si>
    <t>FED On Charges</t>
  </si>
  <si>
    <t>Late Payment Charges</t>
  </si>
  <si>
    <t>Inter Bank Funds Transfer-CMS IBFT SETTLEMENT IBFT-CMS.20220204165805388536 HABIB Bank LIMITED ADMIRE PAKISTAN PK63HABB0012207900880403</t>
  </si>
  <si>
    <t>Acct to Acct Transfer ALI MANSOOR OFFICE EXPENSE 01878012</t>
  </si>
  <si>
    <t>CHG22033G3H0K</t>
  </si>
  <si>
    <t>Inter Bank Funds Transfer-CMS IBFT SETTLEMENT IBFT-CMS.20220304121006711306 SCB FARMAN AHMED KHAN LODHI PK91SCBL0000001712326901</t>
  </si>
  <si>
    <t>Acct to Acct Transfer MUHAMMAD YOUSAF RETIREMENT PAYMENT 0470280</t>
  </si>
  <si>
    <t>Acct to Acct Transfer SHAHBAZ KHAN RETIREMENT PAYMENT 0470306</t>
  </si>
  <si>
    <t>Acct to Acct Transfer MUHAMMAD ASIF RETIREMENT PAYMENT 0470263</t>
  </si>
  <si>
    <t>Acct to Acct Transfer MOHSIN RIAZ LEAVE ENCASHMENT 0470325</t>
  </si>
  <si>
    <t>Acct to Acct Transfer RIZWAN ALI RETIREMENT PAYMENT 0470288</t>
  </si>
  <si>
    <t>Acct to Acct Transfer MUHAMMAD AYAZ MUGHAL RETIREMENT PAYMENT 0470296</t>
  </si>
  <si>
    <t>Acct to Acct Transfer MUHAMMAD SAAD RETIREMENT PAYMENT 0470269</t>
  </si>
  <si>
    <t>Acct to Acct Transfer EHSAN ULLAH RETIREMENT PAYMENT 0470280</t>
  </si>
  <si>
    <t>Acct to Acct Transfer ZAFAR AHMED RETIREMENT PAYMENT 0470338</t>
  </si>
  <si>
    <t>Acct to Acct Transfer MOHAMMAD ASIF RETIREMENT PAYMENT 0470265</t>
  </si>
  <si>
    <t>Acct to Acct Transfer NAJAM UDDIN LEAVE ENCASHMENT 0470380</t>
  </si>
  <si>
    <t>Acct to Acct Transfer SAIF ULLAH LEAVE ENCASHMENT 0470373</t>
  </si>
  <si>
    <t>Acct to Acct Transfer ASHFAQ LEAVE ENCASHMENT 0470377</t>
  </si>
  <si>
    <t>Acct to Acct Transfer AAMIR MUGHAL LEAVE ENCASHMENT 0470370</t>
  </si>
  <si>
    <t>Acct to Acct Transfer SAAD ULLAH LEAVE ENCASHMENT 0470261</t>
  </si>
  <si>
    <t>Acct to Acct Transfer SYED SHAMSULLAH LEAVE ENCASHMENT 0470407</t>
  </si>
  <si>
    <t>Acct to Acct Transfer MUHAMMAD IMRAN LEAVE ENCASHMENT 0470368</t>
  </si>
  <si>
    <t>Acct to Acct Transfer ABDUL GHAFFAR LEAVE ENCASHMENT 0470412</t>
  </si>
  <si>
    <t>Acct to Acct Transfer Salary Suspense Remittance Dept SALARY OF MARCH 2022 56590688</t>
  </si>
  <si>
    <t>Outward RTGS Transaction</t>
  </si>
  <si>
    <t>Acct to Acct Transfer AMIR MAHMUD</t>
  </si>
  <si>
    <t>Payment of Interest</t>
  </si>
  <si>
    <t>Payment of Principal OR CDR</t>
  </si>
  <si>
    <t>Internal Funds Transfer - CMS AALI MUAZZAM FT-CMS.20220404142605201212</t>
  </si>
  <si>
    <t>Internal Funds Transfer - CMS MOIZ ALI FT-CMS.20220404142605201214</t>
  </si>
  <si>
    <t>Acct to Acct Transfer RUBAB</t>
  </si>
  <si>
    <t>Acct to Acct Transfer SYED ASHRAT ABBAS</t>
  </si>
  <si>
    <t>Bill payment against account KARACHIEL 26 ST BR COLLECTION A/C KE BILL</t>
  </si>
  <si>
    <t>Acct to Acct Transfer JS BANK</t>
  </si>
  <si>
    <t>Acct to Acct Transfer SANDRA SYLVESTER</t>
  </si>
  <si>
    <t>Acct to Acct Transfer NAWAB KHAN LEAVE ENCASHMENT 0327785</t>
  </si>
  <si>
    <t>Acct to Acct Transfer HABIBULLAH COASTAL POWER RFF Markup MARKUP RECOVERED</t>
  </si>
  <si>
    <t>Internal Funds Transfer - CMS HCPC STAFF PROVIDENT FUND TRUST FT-CMS.20220415140706436219</t>
  </si>
  <si>
    <t>Internal Funds Transfer - CMS HCPC STAFF PROVIDENT FUND TRUST FT-CMS.20220415140806436247</t>
  </si>
  <si>
    <t>Internal Funds Transfer - CMS AFTAB UMER FT-CMS.20220419105015487095</t>
  </si>
  <si>
    <t>Inter Bank Funds Transfer-CMS IBFT SETTLEMENT IBFT-CMS.20220419124912491303 MEEZAN BANK ENPOWER ENGINEERING COMPANY PK75MEZN0002450103353655</t>
  </si>
  <si>
    <t>Inter Bank Funds Transfer-CMS IBFT SETTLEMENT IBFT-CMS.20220419124912491301 MEEZAN BANK ENPOWER ENGINEERING COMPANY PK75MEZN0002450103353655</t>
  </si>
  <si>
    <t>Inter Bank Funds Transfer-CMS IBFT SETTLEMENT IBFT-CMS.20220419125012491321 MEEZAN BANK ENPOWER ENGINEERING COMPANY PK75MEZN0002450103353655</t>
  </si>
  <si>
    <t>Inter Bank Funds Transfer-CMS IBFT SETTLEMENT IBFT-CMS.20220419125306491405 ALFALAH ROYAL TECHNOLOGY PK42ALFH0135001006846411</t>
  </si>
  <si>
    <t>Acct to Acct Transfer AZEEM-UR-REHMAN LEAVE ENCASHMENT 0470369</t>
  </si>
  <si>
    <t>Acct to Acct Transfer INTER DEPT SUSP REMITTANCE PTCL BILLS</t>
  </si>
  <si>
    <t>Acct to Acct Transfer OTC FBR COUNTER PAYMENT GL PS ID 155766562</t>
  </si>
  <si>
    <t>Acct to Acct Transfer MAAJID ALI LEAVE ENCASHMENT 0470359</t>
  </si>
  <si>
    <t>PD Interest Debit</t>
  </si>
  <si>
    <t>PD Principal Debit</t>
  </si>
  <si>
    <t>Acct to Acct Transfer INTER DEPT SUSPENSE REMITTANCE FUNDS TRF TO PARKING FOR PO ISSSUE</t>
  </si>
  <si>
    <t>Internal Funds Transfer - CMS VERTEX VENTURES FT-CMS.20220427161006667099</t>
  </si>
  <si>
    <t>Internal Funds Transfer - CMS MUSTANG SECURITY SERVICES (PVT) LIM FT-CMS.20220427161006667097</t>
  </si>
  <si>
    <t>Internal Funds Transfer - CMS RUBAB FT-CMS.20220428125705698593</t>
  </si>
  <si>
    <t>Inter Bank Funds Transfer-CMS IBFT SETTLEMENT IBFT-CMS.20220428125705698591 SCB FARMAN AHMED KHAN LODHI PK91SCBL0000001712326901</t>
  </si>
  <si>
    <t>Internal Funds Transfer - CMS AMNA ADNAN FARID FT-CMS.20220428125806698622</t>
  </si>
  <si>
    <t>Internal Funds Transfer - CMS SHAMITA IMRAN FT-CMS.20220428125806698624</t>
  </si>
  <si>
    <t>Internal Funds Transfer - CMS AFTAB UMER FT-CMS.20220428125806698630</t>
  </si>
  <si>
    <t>Internal Funds Transfer - CMS AHSAN IQBAL SIDDIQUI FT-CMS.20220428125806698620</t>
  </si>
  <si>
    <t>Internal Funds Transfer - CMS SYED HAMZA HUSSAIN RIZVI FT-CMS.20220428125806698632</t>
  </si>
  <si>
    <t>Internal Funds Transfer - CMS MOIZ ALI FT-CMS.20220428125806698626</t>
  </si>
  <si>
    <t>Internal Funds Transfer - CMS AVAIS ALI FT-CMS.20220428125806698628</t>
  </si>
  <si>
    <t>Acct to Acct Transfer Salary Suspense Remittance Dept SALARY OF APRIL 2022 56590712</t>
  </si>
  <si>
    <t>Acct to Acct Transfer HCPC EMPLOYEES GRATUITY FUND</t>
  </si>
  <si>
    <t>Internal Funds Transfer - CMS SHAMITA IMRAN FT-CMS.20220512105706952496</t>
  </si>
  <si>
    <t>Acct to Acct Transfer OTC FBR COUNTER PAYMENT GL PSID 156249907</t>
  </si>
  <si>
    <t>Acct to Acct Transfer INTER DEPT SUSP REMITTANCE PTCL BILL PAYMENT</t>
  </si>
  <si>
    <t>Internal Funds Transfer - CMS EL PASO TECHNOLOGY PAKISTAN FT-CMS.20220523174206201014</t>
  </si>
  <si>
    <t>Internal Funds Transfer - CMS MOIZ ALI FT-CMS.20220523175106201246</t>
  </si>
  <si>
    <t>Internal Funds Transfer - CMS RUBAB FT-CMS.20220523175106201240</t>
  </si>
  <si>
    <t>Internal Funds Transfer - CMS ADEEL ZAFAR FT-CMS.20220523175106201258</t>
  </si>
  <si>
    <t>Internal Funds Transfer - CMS ZEESHAN ALI KHAN FT-CMS.20220523175106201252</t>
  </si>
  <si>
    <t>Internal Funds Transfer - CMS AMNA ADNAN FARID FT-CMS.20220523175106201248</t>
  </si>
  <si>
    <t>Internal Funds Transfer - CMS AALI MUAZZAM FT-CMS.20220523175106201242</t>
  </si>
  <si>
    <t>Internal Funds Transfer - CMS AVAIS ALI FT-CMS.20220523175106201254</t>
  </si>
  <si>
    <t>Internal Funds Transfer - CMS AFTAB UMER FT-CMS.20220523175106201244</t>
  </si>
  <si>
    <t>Internal Funds Transfer - CMS SAGHIR FATIMA ZA/ZAHEER ABBAS ZAI FT-CMS.20220523175106201260</t>
  </si>
  <si>
    <t>Internal Funds Transfer - CMS ALI MANSOOR FT-CMS.20220523175106201256</t>
  </si>
  <si>
    <t>Internal Funds Transfer - CMS SHAMITA IMRAN FT-CMS.20220523175106201250</t>
  </si>
  <si>
    <t>Internal Funds Transfer - CMS ALI ABBAS FT-CMS.20220523175106201262</t>
  </si>
  <si>
    <t>Acct to Acct Transfer HABIBULLAH COASTAL POWER</t>
  </si>
  <si>
    <t>Internal Funds Transfer - CMS VERTEX VENTURES FT-CMS.20220531154705410738</t>
  </si>
  <si>
    <t>Internal Funds Transfer - CMS VERTEX VENTURES FT-CMS.20220531154905410961</t>
  </si>
  <si>
    <t>Internal Funds Transfer - CMS VERTEX VENTURES FT-CMS.20220531154905410963</t>
  </si>
  <si>
    <t>Acct to Acct Transfer OTC FBR COUNTER PAYMENT GL PS ID 156785359</t>
  </si>
  <si>
    <t>Inward Clearing Inward Clrng Quetta Branch</t>
  </si>
  <si>
    <t>Acct to Acct Transfer AJMAL KHAN</t>
  </si>
  <si>
    <t>Internal Funds Transfer - CMS EL PASO TECHNOLOGY PAKISTAN FT-CMS.20220616094405925579</t>
  </si>
  <si>
    <t>Internal Funds Transfer - CMS EL PASO TECHNOLOGY PAKISTAN FT-CMS.20220616094405925577</t>
  </si>
  <si>
    <t>Internal Funds Transfer - CMS EL PASO TECHNOLOGY PAKISTAN FT-CMS.20220616094405925921</t>
  </si>
  <si>
    <t>Acct to Acct Transfer OTC FBR COUNTER PAYMENT GL PSID 157069503</t>
  </si>
  <si>
    <t>Centralized Inward Clearing INWARD CLEARING BLUE AREA ISD</t>
  </si>
  <si>
    <t>Acct to Acct Transfer SHAMITA IMRAN FT 709604 TO 1010486</t>
  </si>
  <si>
    <t>Acct to Acct Transfer MUSTANG SECURITY SERVICES (PVT) LIM</t>
  </si>
  <si>
    <t>Acct to Acct Transfer INTER DEPT SUSPENSE REMITTANCE FT FOR 22 SALARIES</t>
  </si>
  <si>
    <t>Acct to Acct Transfer MUHAMMAD ABBAS</t>
  </si>
  <si>
    <t>Internal Funds Transfer - CMS HABIBULLAH COASTAL POWER FT-CMS.20220802144953623648</t>
  </si>
  <si>
    <t>Acct to Acct Transfer FAIZ MUHAMMAD</t>
  </si>
  <si>
    <t>Acct to Acct Transfer MUHAMMAD ASIF KHAN</t>
  </si>
  <si>
    <t>Inter Bank Funds Transfer-CMS IBFT SETTLEMENT IBFT-CMS.20220805104353772716 MCB BANK LIMITED GRANT THRONTON ANJUM RAHM PK23MUCB0084201010245430</t>
  </si>
  <si>
    <t>Inter Bank Funds Transfer-CMS IBFT SETTLEMENT IBFT-CMS.20220805104453772730 MCB BANK LIMITED GRANT THRONTON ANJUM RAHM PK23MUCB0084201010245430</t>
  </si>
  <si>
    <t>Acct to Acct Transfer AMNA ADNAN FARID</t>
  </si>
  <si>
    <t>Acct to Acct Transfer MUHAMMAD RAMZAN FINAL PAYMENT 7852612</t>
  </si>
  <si>
    <t>Acct to Acct Transfer MUHAMMAD SHAMOON LODHI FINAL PAYMENT 7852611</t>
  </si>
  <si>
    <t>Acct to Acct Transfer STAMPS ON HAND - CAD Stamp Duty Charges A/C Of HABIBULLAH COASTAL POWER</t>
  </si>
  <si>
    <t>Acct to Acct Transfer SAJID MEHMOOD</t>
  </si>
  <si>
    <t>Arrangmnt Processing Other Fee</t>
  </si>
  <si>
    <t>Internal Funds Transfer - CMS AALI MUAZZAM FT-CMS.20220819103953466474</t>
  </si>
  <si>
    <t>Internal Funds Transfer - CMS SHAHEEN INS CO LTD COLLECTION AC HO FT-CMS.20220823174301725191</t>
  </si>
  <si>
    <t>Inter Bank Funds Transfer-CMS IBFT SETTLEMENT IBFT-CMS.20220823174301723137 ALFALAH ATLAS INSURANCE LTD (FORMERLY PK10ALFH0066001002889248</t>
  </si>
  <si>
    <t>Inter Bank Funds Transfer-CMS IBFT SETTLEMENT IBFT-CMS.20220823174301723141 MCB BANK LIMITED EFU GENERAL INSURANCE LTD PK11MUCB0038754651000280</t>
  </si>
  <si>
    <t>Inter Bank Funds Transfer-CMS IBFT SETTLEMENT IBFT-CMS.20220823174301725185 HABIBMETRO TPL INSURANCE LIMITED PK08MPBL0112027140189407</t>
  </si>
  <si>
    <t>Inter Bank Funds Transfer-CMS IBFT SETTLEMENT IBFT-CMS.20220823174301725193 FAYSAL Bank LIMITED ASIA INSURANCE COMPANY LT PK03FAYS0001500530005816</t>
  </si>
  <si>
    <t>Inter Bank Funds Transfer-CMS IBFT SETTLEMENT IBFT-CMS.20220823174301723139 MCB BANK LIMITED EFU GENERAL INSURANCE LTD PK11MUCB0038754651000280</t>
  </si>
  <si>
    <t>Inter Bank Funds Transfer-CMS IBFT SETTLEMENT IBFT-CMS.20220823174301725195 SCB IGI GENERAL INSURANCE LIMITED PK43SCBL0000001101216901</t>
  </si>
  <si>
    <t>Acct to Acct Transfer MOIZ ALI</t>
  </si>
  <si>
    <t>Clearing Chq Realized SDAY-916219</t>
  </si>
  <si>
    <t>Inter Bank Funds Transfer-CMS IBFT SETTLEMENT IBFT-CMS.20220824192101792049 NBP CENTRAL POWER PURCHASING AGENC PK27NBPA0854003134634302</t>
  </si>
  <si>
    <t>Internal Funds Transfer - CMS AALI MUAZZAM FT-CMS.20220828233101042367</t>
  </si>
  <si>
    <t>Internal Funds Transfer - CMS AALI MUAZZAM FT-CMS.20220828233101042369</t>
  </si>
  <si>
    <t>Internal Funds Transfer - CMS AALI MUAZZAM FT-CMS.20220828233101042365</t>
  </si>
  <si>
    <t>Internal Funds Transfer - CMS AALI MUAZZAM FT-CMS.20220828233101042363</t>
  </si>
  <si>
    <t>CHG222280LHMC</t>
  </si>
  <si>
    <t>SDAY-916219</t>
  </si>
  <si>
    <t>Inter Bank Funds Transfer-CMS IBFT SETTLEMENT IBFT-CMS.20220901131501284481 HABIBMETRO SHABBIR ALUMINUM GLASS WORKS PK79MPBL0146027140123961</t>
  </si>
  <si>
    <t>Internal Funds Transfer - CMS JS LANDS PRIVATE LIMITED FT-CMS.20220901131602284487</t>
  </si>
  <si>
    <t>Inter Bank Funds Transfer-CMS IBFT SETTLEMENT IBFT-CMS.20220901131705284491 SCB TCS (PVT) LTD PK18SCBL0000001129610803</t>
  </si>
  <si>
    <t>Acct to Acct Transfer ADEEL ZAFAR</t>
  </si>
  <si>
    <t>Inter Bank Funds Transfer-CMS IBFT SETTLEMENT IBFT-CMS.20220905135201549317 HABIBMETRO TOYOTA CLIFTON MOTORS PK40MPBL0146067140126601</t>
  </si>
  <si>
    <t>Internal Funds Transfer - CMS AHSAN IQBAL SIDDIQUI FT-CMS.20220906124201622180</t>
  </si>
  <si>
    <t>Internal Funds Transfer - CMS ALI ABBAS FT-CMS.20220906124201624948</t>
  </si>
  <si>
    <t>Internal Funds Transfer - CMS ALI MANSOOR FT-CMS.20220906124201624944</t>
  </si>
  <si>
    <t>Internal Funds Transfer - CMS SAGHIR FATIMA ZA/ZAHEER ABBAS ZAI FT-CMS.20220906124201624952</t>
  </si>
  <si>
    <t>Internal Funds Transfer - CMS AFTAB UMER FT-CMS.20220906124201624946</t>
  </si>
  <si>
    <t>Internal Funds Transfer - CMS ZUBAIR HASSAN KHAN FT-CMS.20220906124201624956</t>
  </si>
  <si>
    <t>Internal Funds Transfer - CMS AVAIS ALI FT-CMS.20220906124201624942</t>
  </si>
  <si>
    <t>Internal Funds Transfer - CMS AJMAL KHAN FT-CMS.20220906124201624954</t>
  </si>
  <si>
    <t>Internal Funds Transfer - CMS AALI MUAZZAM FT-CMS.20220906124201624950</t>
  </si>
  <si>
    <t>Inter Bank Funds Transfer-CMS IBFT SETTLEMENT IBFT-CMS.20220907102501691925 SCB TCS LOGISTICS (PRIVATE) LIMITE PK61SCBL0000001860667601</t>
  </si>
  <si>
    <t>Acct to Acct Transfer OTC FBR COUNTER PAYMENT GL</t>
  </si>
  <si>
    <t>Inter Bank Funds Transfer-CMS IBFT SETTLEMENT IBFT-CMS.20220912165502092893 SCB TCS (PVT) LTD PK72SCBL0000001129610801</t>
  </si>
  <si>
    <t>Inter Bank Funds Transfer-CMS IBFT SETTLEMENT IBFT-CMS.20220916095002365499 SCB AGILITY LOGISTICS PRIVATE LIMI PK59SCBL0000001335617501</t>
  </si>
  <si>
    <t>Inter Bank Funds Transfer-CMS IBFT SETTLEMENT IBFT-CMS.20220916095002365503 HABIB Bank LIMITED CYBER INTERNET PK52HABB0000337900151803</t>
  </si>
  <si>
    <t>Internal Funds Transfer - CMS EL PASO TECHNOLOGY PAKISTAN FT-CMS.20220916111702374654</t>
  </si>
  <si>
    <t>Internal Funds Transfer - CMS EL PASO TECHNOLOGY PAKISTAN FT-CMS.20220916111702374652</t>
  </si>
  <si>
    <t>Internal Funds Transfer - CMS EL PASO TECHNOLOGY PAKISTAN FT-CMS.20220916111702374650</t>
  </si>
  <si>
    <t>Acct to Acct Transfer INTER DEPT SUSPENSE REMITTANCE FT FOR 05 SALARIES</t>
  </si>
  <si>
    <t>Acct to Acct Transfer ALI ABBAS acc to acc trf</t>
  </si>
  <si>
    <t>Acct to Acct Transfer INTER DEPT SUSPENSE REMITTANCE FT FROM 709604 TO PKR145139001 21 SALARIES</t>
  </si>
  <si>
    <t>Internal Funds Transfer - CMS VERTEX VENTURES FT-CMS.20220930201002612129</t>
  </si>
  <si>
    <t>Inter Bank Funds Transfer-CMS IBFT SETTLEMENT IBFT-CMS.20220930201002612127 ABL CARWAN PETROLUM SERVICE PK37ABPA0010003112350060</t>
  </si>
  <si>
    <t>Outward Telex-Swift Charges AC-0000709604</t>
  </si>
  <si>
    <t>Outward Telex-Swift COASTAL POWER INTERNATIONAL II LIMITED CLIFTON HOUSE75 FORT STREET PO BOX 1350 GRAND CAYMAN CAYMAN ISLANDS SW-JSBLBHBM /RFB/DIVIDEND</t>
  </si>
  <si>
    <t>Acct to Acct Transfer CASH MANAGEMENT SERVICES CHARGES FOR MO OF AUG 2022</t>
  </si>
  <si>
    <t>Acct to Acct Transfer FED PAYABLE ELECTRONIC TRANSFE FED ON CASH MANAGEMENT SERVICES CHARGES FOR MO OF AUG 2022</t>
  </si>
  <si>
    <t>Inter Bank Funds Transfer-CMS IBFT SETTLEMENT IBFT-CMS.20221026130101013313 SCB MR. AALI MUAZZAM PK76SCBL0000018730200201</t>
  </si>
  <si>
    <t>Inter Bank Funds Transfer-CMS IBFT SETTLEMENT IBFT-CMS.20221026130101013317 SCB MR. AALI MUAZZAM PK76SCBL0000018730200201</t>
  </si>
  <si>
    <t>Inter Bank Funds Transfer-CMS IBFT SETTLEMENT IBFT-CMS.20221026130101013315 SCB MR. AALI MUAZZAM PK76SCBL0000018730200201</t>
  </si>
  <si>
    <t>Acct to Acct Transfer CASH MANAGEMENT SERVICES CHARGES FOR MO OF SEP 2022</t>
  </si>
  <si>
    <t>Acct to Acct Transfer FED PAYABLE ELECTRONIC TRANSFE FED ON CASH MANAGEMENT SERVICES CHARGES FOR MO OF SEP 2022</t>
  </si>
  <si>
    <t>CMS-Cash Over Counter CASH MANAGEMENT DIVISION COC-CMS.20221102103301745301</t>
  </si>
  <si>
    <t>CMS-Cash Over Counter CASH MANAGEMENT DIVISION COC-CMS.20221102103301745303</t>
  </si>
  <si>
    <t>Internal Funds Transfer - CMS ALI MANSOOR FT-CMS.20221102103301745307</t>
  </si>
  <si>
    <t>Acct to Acct Transfer INTER DEPT SUSPENSE REMITTANCE FT FOR 20 SALARIES</t>
  </si>
  <si>
    <t>Outward Clearing Return OUTWARD CLEARING RTN Safoora Goth</t>
  </si>
  <si>
    <t>Inter Bank Funds Transfer-CMS IBFT SETTLEMENT IBFT-CMS.20221110124501675458 HABIB Bank LIMITED CYBER INTERNET PK52HABB0000337900151803</t>
  </si>
  <si>
    <t>Inter Bank Funds Transfer-CMS IBFT SETTLEMENT IBFT-CMS.20221110164001723176 SCB CMPAK LIMITED PK08SCBL0000001044958501</t>
  </si>
  <si>
    <t>Internal Funds Transfer - CMS HCPC STAFF PROVIDENT FUND TRUST FT-CMS.20221116154601422675</t>
  </si>
  <si>
    <t>Internal Funds Transfer - CMS MUSTANG SECURITY SERVICES (PVT) LIM FT-CMS.20221118173601718820</t>
  </si>
  <si>
    <t>Inter Bank Funds Transfer-CMS IBFT SETTLEMENT IBFT-CMS.20221118173701718969 MCB BANK LIMITED RASHEED TRANDING COMPANY. PK43MUCB0073201010008649</t>
  </si>
  <si>
    <t>CMS-Cash Over Counter CASH MANAGEMENT DIVISION COC-CMS.20221125143401600227</t>
  </si>
  <si>
    <t>CMS-Cash Over Counter CASH MANAGEMENT DIVISION COC-CMS.20221125143401600229</t>
  </si>
  <si>
    <t>CMS-Cash Over Counter CASH MANAGEMENT DIVISION COC-CMS.20221125143401600231</t>
  </si>
  <si>
    <t>CMS-Cash Over Counter CASH MANAGEMENT DIVISION COC-CMS.20221125143501600433</t>
  </si>
  <si>
    <t>CMS-Cash Over Counter CASH MANAGEMENT DIVISION COC-CMS.20221125143601600645</t>
  </si>
  <si>
    <t>CMS-Cash Over Counter CASH MANAGEMENT DIVISION COC-CMS.20221125143601600642</t>
  </si>
  <si>
    <t>CMS-Cash Over Counter CASH MANAGEMENT DIVISION COC-CMS.20221125143601600647</t>
  </si>
  <si>
    <t>Internal Funds Transfer - CMS AHSAN IQBAL SIDDIQUI FT-CMS.20221128111305996532</t>
  </si>
  <si>
    <t>Internal Funds Transfer - CMS AVAIS ALI FT-CMS.20221128111305996534</t>
  </si>
  <si>
    <t>Internal Funds Transfer - CMS AALI MUAZZAM FT-CMS.20221128111305996536</t>
  </si>
  <si>
    <t>Internal Funds Transfer - CMS AJMAL KHAN FT-CMS.20221128111305996540</t>
  </si>
  <si>
    <t>Internal Funds Transfer - CMS ZUBAIR HASSAN KHAN FT-CMS.20221128111305996542</t>
  </si>
  <si>
    <t>Internal Funds Transfer - CMS SAGHIR FATIMA ZA/ZAHEER ABBAS ZAI FT-CMS.20221128111305996538</t>
  </si>
  <si>
    <t>Internal Funds Transfer - CMS ZEESHAN ALI KHAN FT-CMS.20221128111305996544</t>
  </si>
  <si>
    <t>Inter Bank Funds Transfer-CMS IBFT SETTLEMENT IBFT-CMS.20221130170201416448 BANK AL HABIB LIMITE THE PAKISTAN CREDIT RATING AGE PK33BAHL0007008104848501</t>
  </si>
  <si>
    <t>Internal Funds Transfer - CMS AALI MUAZZAM FT-CMS.20221202205401750102</t>
  </si>
  <si>
    <t>Acct to Acct Transfer INTER DEPT SUSPENSE REMITTANCE FUND TRANSFER AGT SALARY</t>
  </si>
  <si>
    <t>Inter Bank Funds Transfer-CMS IBFT SETTLEMENT IBFT-CMS.20221213161302465785 HABIB Bank LIMITED CYBER INTERNET PK52HABB0000337900151803</t>
  </si>
  <si>
    <t>Internal Funds Transfer - CMS MUSTANG SECURITY SERVICES (PVT) LIM FT-CMS.20221215105402781503</t>
  </si>
  <si>
    <t>Acct to Acct Transfer CASH MANAGEMENT SERVICES CHARGES FOR MO OF NOV-2022</t>
  </si>
  <si>
    <t>Acct to Acct Transfer FED PAYABLE ELECTRONIC TRANSFE FED ON CASH MANAGEMENT SERVICES CHARGES FOR MO OF NOV-2022</t>
  </si>
  <si>
    <t>Internal Funds Transfer - CMS AHSAN IQBAL SIDDIQUI FT-CMS.20221219131701654489</t>
  </si>
  <si>
    <t>Internal Funds Transfer - CMS AJMAL KHAN FT-CMS.20221219131701654495</t>
  </si>
  <si>
    <t>Internal Funds Transfer - CMS AVAIS ALI FT-CMS.20221219131701654491</t>
  </si>
  <si>
    <t>Internal Funds Transfer - CMS AALI MUAZZAM FT-CMS.20221219131701654493</t>
  </si>
  <si>
    <t>Internal Funds Transfer - CMS ZEESHAN ALI KHAN FT-CMS.20221219131701654497</t>
  </si>
  <si>
    <t>Internal Funds Transfer - CMS HABIBULLAH COASTAL POWER FT-CMS.20221221104001023898</t>
  </si>
  <si>
    <t>Internal Funds Transfer - CMS HABIBULLAH COASTAL POWER FT-CMS.20221221104001023904</t>
  </si>
  <si>
    <t>Internal Funds Transfer - CMS HABIBULLAH COASTAL POWER FT-CMS.20221221104001023886</t>
  </si>
  <si>
    <t>Internal Funds Transfer - CMS HABIBULLAH COASTAL POWER FT-CMS.20221221104001023892</t>
  </si>
  <si>
    <t>Internal Funds Transfer - CMS HABIBULLAH COASTAL POWER FT-CMS.20221221104001023894</t>
  </si>
  <si>
    <t>Internal Funds Transfer - CMS HABIBULLAH COASTAL POWER FT-CMS.20221221104001023906</t>
  </si>
  <si>
    <t>Internal Funds Transfer - CMS HABIBULLAH COASTAL POWER FT-CMS.20221221104001023908</t>
  </si>
  <si>
    <t>Internal Funds Transfer - CMS HABIBULLAH COASTAL POWER FT-CMS.20221221104001023888</t>
  </si>
  <si>
    <t>Internal Funds Transfer - CMS HABIBULLAH COASTAL POWER FT-CMS.20221221104001023900</t>
  </si>
  <si>
    <t>Internal Funds Transfer - CMS HABIBULLAH COASTAL POWER FT-CMS.20221221104001023902</t>
  </si>
  <si>
    <t>Internal Funds Transfer - CMS HABIBULLAH COASTAL POWER FT-CMS.20221221104001023890</t>
  </si>
  <si>
    <t>Internal Funds Transfer - CMS HABIBULLAH COASTAL POWER FT-CMS.20221221104001023896</t>
  </si>
  <si>
    <t>Internal Funds Transfer - CMS HABIBULLAH COASTAL POWER FT-CMS.20221221104001023910</t>
  </si>
  <si>
    <t>CMS-Cash Over Counter CASH MANAGEMENT DIVISION COC-CMS.20221222114601257289</t>
  </si>
  <si>
    <t>CMS-Cash Over Counter CASH MANAGEMENT DIVISION COC-CMS.20221222114601257293</t>
  </si>
  <si>
    <t>CMS-Cash Over Counter CASH MANAGEMENT DIVISION COC-CMS.20221222114601257291</t>
  </si>
  <si>
    <t>CMS-Cash Over Counter CASH MANAGEMENT DIVISION COC-CMS.20221222114601257295</t>
  </si>
  <si>
    <t>CMS-Cash Over Counter CASH MANAGEMENT DIVISION COC-CMS.20221222114602257297</t>
  </si>
  <si>
    <t>CMS-Cash Over Counter CASH MANAGEMENT DIVISION COC-CMS.20221222114602257299</t>
  </si>
  <si>
    <t>CMS-Cash Over Counter CASH MANAGEMENT DIVISION COC-CMS.20221222114602257301</t>
  </si>
  <si>
    <t>Internal Funds Transfer - CMS ALI MANSOOR FT-CMS.20221229114301156718</t>
  </si>
  <si>
    <t>Internal Funds Transfer - CMS USMAN RAFAQAT FT-CMS.20221229114301156724</t>
  </si>
  <si>
    <t>Internal Funds Transfer - CMS ALI MANSOOR FT-CMS.20221229114301156720</t>
  </si>
  <si>
    <t>CMS-Cash Over Counter CASH MANAGEMENT DIVISION COC-CMS.20221229121702166996</t>
  </si>
  <si>
    <t>CMS-Cash Over Counter CASH MANAGEMENT DIVISION COC-CMS.20221229121702166994</t>
  </si>
  <si>
    <t>Supporting Missing</t>
  </si>
  <si>
    <t>Inward Clearing INWARD CLEARING KSE KARACHI</t>
  </si>
  <si>
    <t>Markup Payment</t>
  </si>
  <si>
    <t>Principal Repayment</t>
  </si>
  <si>
    <t>Withholding Tax</t>
  </si>
  <si>
    <t>Acct to Acct Transfer STAMPS ON HAND - CAD STAMP DUTY CHARGES HABIBULLAH COASTAL POWER</t>
  </si>
  <si>
    <t>Acct to Acct Transfer INTER DEPT SUSPENSE REMITTANCE FT FOR TRF OF SALARIES 29 SALARIES</t>
  </si>
  <si>
    <t>Acct to Acct Transfer MUSTANG HRMS (PVT) LTD ACCT TO ACCT TRF</t>
  </si>
  <si>
    <t>Internal Funds Transfer - CMS ALI MANSOOR FT-CMS.20220615152205904008</t>
  </si>
  <si>
    <t>Inter Bank Funds Transfer-CMS IBFT SETTLEMENT IBFT-CMS.20220615152305904012 ALFALAH IMTIAZ PROVISION STORE PK28ALFH0016001004290940</t>
  </si>
  <si>
    <t>Acct to Acct Transfer NADEEM MARKS AC TO AC TRF</t>
  </si>
  <si>
    <t>Acct to Acct Transfer OTC FBR COUNTER PAYMENT GL HABIBULLAH COASTAL A/C 455144 PSID 157515425</t>
  </si>
  <si>
    <t>Acct to Acct Transfer ABACUS CONSULTING (PRIVATE)</t>
  </si>
  <si>
    <t>Acct to Acct Transfer INTER DEPT SUSPENSE REMITTANCE 23 SALARY TRF FOR MONTH OF JUNE 22</t>
  </si>
  <si>
    <t>Acct to Acct Transfer STAMPS ON HAND - CAD Stamp Duty Charges A/C Of HABIBULLAH COASTAL POWE</t>
  </si>
  <si>
    <t>Internal Funds Transfer - CMS MUSTANG SECURITY SERVICES (PVT) LIM FT-CMS.20220715130636884270</t>
  </si>
  <si>
    <t>Internal Funds Transfer - CMS MUSTANG SECURITY SERVICES (PVT) LIM FT-CMS.20220715130636884274</t>
  </si>
  <si>
    <t>Internal Funds Transfer - CMS MUSTANG SECURITY SERVICES (PVT) LIM FT-CMS.20220715130636884272</t>
  </si>
  <si>
    <t>Internal Funds Transfer - CMS MUSTANG SECURITY SERVICES (PVT) LIM FT-CMS.20220715130636884276</t>
  </si>
  <si>
    <t>Internal Funds Transfer - CMS MUSTANG SECURITY SERVICES (PVT) LIM FT-CMS.20220715130636884268</t>
  </si>
  <si>
    <t>Internal Funds Transfer - CMS MUSTANG SECURITY SERVICES (PVT) LIM FT-CMS.20220715130636884278</t>
  </si>
  <si>
    <t>FDR Booking (OR) Adv.Tax Debit Settlement Instructions SETTLE ACTIVITY FOR SETTLEMENT</t>
  </si>
  <si>
    <t>Guarantee Stamp paper Charges</t>
  </si>
  <si>
    <t>Tax Amount Due</t>
  </si>
  <si>
    <t>Guarantee Comm. -Correspondent</t>
  </si>
  <si>
    <t>Internal Funds Transfer - CMS AHSAN IQBAL SIDDIQUI FT-CMS.20220722112936117689</t>
  </si>
  <si>
    <t>Internal Funds Transfer - CMS MOIZ ALI FT-CMS.20220722112936117685</t>
  </si>
  <si>
    <t>Internal Funds Transfer - CMS AVAIS ALI FT-CMS.20220722112936117693</t>
  </si>
  <si>
    <t>Internal Funds Transfer - CMS ADEEL ZAFAR FT-CMS.20220722112936117697</t>
  </si>
  <si>
    <t>Internal Funds Transfer - CMS ZEESHAN ALI KHAN FT-CMS.20220722112936117691</t>
  </si>
  <si>
    <t>Internal Funds Transfer - CMS ALI ABBAS FT-CMS.20220722112936117701</t>
  </si>
  <si>
    <t>Internal Funds Transfer - CMS SAGHIR FATIMA ZA/ZAHEER ABBAS ZAI FT-CMS.20220722112936117705</t>
  </si>
  <si>
    <t>Internal Funds Transfer - CMS AMNA ADNAN FARID FT-CMS.20220722112936117687</t>
  </si>
  <si>
    <t>Internal Funds Transfer - CMS ALI MANSOOR FT-CMS.20220722112936117695</t>
  </si>
  <si>
    <t>Internal Funds Transfer - CMS AFTAB UMER FT-CMS.20220722112936117699</t>
  </si>
  <si>
    <t>Internal Funds Transfer - CMS AALI MUAZZAM FT-CMS.20220722112936117703</t>
  </si>
  <si>
    <t>Acct to Acct Transfer FED PAYABLE ELECTRONIC TRANSFE FED ON CASH MANAGEMENT SERVICES CHARGES FOR MO OF JUNE-2022</t>
  </si>
  <si>
    <t>Acct to Acct Transfer CASH MANAGEMENT SERVICES CHARGES FOR MO OF JUNE-2022</t>
  </si>
  <si>
    <t>Internal Funds Transfer - CMS MUSTANG SECURITY SERVICES (PVT) LIM FT-CMS.20220812220853146912</t>
  </si>
  <si>
    <t>Inter Bank Funds Transfer-CMS IBFT SETTLEMENT IBFT-CMS.20220815182253287517 SCB PSO VA COLLECTION ACCOUNT PK77SCBL5577600012282353</t>
  </si>
  <si>
    <t>Inter Bank Funds Transfer-CMS IBFT SETTLEMENT IBFT-CMS.20220828201201035113 SCB MR. AALI MUAZZAM PK76SCBL0000018730200201</t>
  </si>
  <si>
    <t>Inter Bank Funds Transfer-CMS IBFT SETTLEMENT IBFT-CMS.20220828201201035111 SCB MR. AALI MUAZZAM PK76SCBL0000018730200201</t>
  </si>
  <si>
    <t>Internal Funds Transfer - CMS AALI MUAZZAM FT-CMS.20220828201301035115</t>
  </si>
  <si>
    <t>Internal Funds Transfer - CMS AALI MUAZZAM FT-CMS.20220828201301035117</t>
  </si>
  <si>
    <t>Outward Telex-Swift Charges AC-0000455144</t>
  </si>
  <si>
    <t>Outward Telex-Swift COASTAL POWER INTERNATIONAL II LIMITED CLIFTON HOUSE 75 FORT STREE PO BOX 1350 GRAND CAYMAN CAYMAN ISLANDS SW-JSBLBHBM /RFB/INTERIM DIVIDEND</t>
  </si>
  <si>
    <t>Outward Telex-Swift COSTAL POWER INTERNATIONAL II LIMITED CLIFTON HOUSE 75 FORT STREE PO BOX 1350 GRAND CAYMAN CAYMAN ISLANDS SW-JSBLBHBM /RFB/DIVIDEND</t>
  </si>
  <si>
    <t>Outward Telex-Swift COASTAL POWER INTERNATIONAL II LIMITED CLIFTON HOUSE 75 FORT STREE PO BOX 1350 GRAND CAYMAN CAYMAN ISLANDS SW-JSBLBHBM /RFB/DIVIDEND</t>
  </si>
  <si>
    <t>Acct to Acct Transfer CASH MANAGEMENT SERVICES CHARGES FOR MO OF JULY 2022</t>
  </si>
  <si>
    <t>Acct to Acct Transfer FED PAYABLE ELECTRONIC TRANSFE FED ON CASH MANAGEMENT SERVICES CHARGES FOR MO OF JULY 2022</t>
  </si>
  <si>
    <t>Internal Funds Transfer - CMS HABIBULLAH COASTAL POWER FT-CMS.20220902184001399974</t>
  </si>
  <si>
    <t>Internal Funds Transfer - CMS HABIBULLAH COASTAL POWER FT-CMS.20220902184001399976</t>
  </si>
  <si>
    <t>Acct to Acct Transfer CORR OF INTEREST ON TDR 2016889</t>
  </si>
  <si>
    <t>Acct to Acct Transfer 10% DEDUCTION AT SOURCE WHT ON INTEREST ON TDR 2016889</t>
  </si>
  <si>
    <t>Acct to Acct Transfer CORR OF INTEREST ON TDR 2016893</t>
  </si>
  <si>
    <t>Acct to Acct Transfer 10% DEDUCTION AT SOURCE WHT ON INTEREST ON TDR 2016893</t>
  </si>
  <si>
    <t>Internal Funds Transfer - CMS HABIBULLAH COASTAL POWER FT-CMS.20220927101201242943</t>
  </si>
  <si>
    <t>Internal Funds Transfer - CMS HABIBULLAH COASTAL POWER FT-CMS.20220927101201242945</t>
  </si>
  <si>
    <t>Internal Funds Transfer - CMS HABIBULLAH COASTAL POWER FT-CMS.20220927101201242947</t>
  </si>
  <si>
    <t>Internal Funds Transfer - CMS HABIBULLAH COASTAL POWER FT-CMS.20220927101201242949</t>
  </si>
  <si>
    <t>Internal Funds Transfer - CMS HABIBULLAH COASTAL POWER FT-CMS.20221006160102131740</t>
  </si>
  <si>
    <t>Internal Funds Transfer - CMS HABIBULLAH COASTAL POWER FT-CMS.20221006160102131746</t>
  </si>
  <si>
    <t>Internal Funds Transfer - CMS HABIBULLAH COASTAL POWER FT-CMS.20221006160102131758</t>
  </si>
  <si>
    <t>Internal Funds Transfer - CMS HABIBULLAH COASTAL POWER FT-CMS.20221006160102131752</t>
  </si>
  <si>
    <t>Internal Funds Transfer - CMS HABIBULLAH COASTAL POWER FT-CMS.20221006160102131742</t>
  </si>
  <si>
    <t>Internal Funds Transfer - CMS HABIBULLAH COASTAL POWER FT-CMS.20221006160102131748</t>
  </si>
  <si>
    <t>Internal Funds Transfer - CMS HABIBULLAH COASTAL POWER FT-CMS.20221006160102131744</t>
  </si>
  <si>
    <t>Internal Funds Transfer - CMS HABIBULLAH COASTAL POWER FT-CMS.20221006160102131750</t>
  </si>
  <si>
    <t>Internal Funds Transfer - CMS HABIBULLAH COASTAL POWER FT-CMS.20221006160102131754</t>
  </si>
  <si>
    <t>Internal Funds Transfer - CMS HABIBULLAH COASTAL POWER FT-CMS.20221006160102131760</t>
  </si>
  <si>
    <t>Internal Funds Transfer - CMS HABIBULLAH COASTAL POWER FT-CMS.20221006160102131762</t>
  </si>
  <si>
    <t>Internal Funds Transfer - CMS HABIBULLAH COASTAL POWER FT-CMS.20221006160102131756</t>
  </si>
  <si>
    <t>Internal Funds Transfer - CMS HABIBULLAH COASTAL POWER FT-CMS.20221006160102131770</t>
  </si>
  <si>
    <t>Internal Funds Transfer - CMS HABIBULLAH COASTAL POWER FT-CMS.20221006160102131764</t>
  </si>
  <si>
    <t>Internal Funds Transfer - CMS HABIBULLAH COASTAL POWER FT-CMS.20221006160102131782</t>
  </si>
  <si>
    <t>Internal Funds Transfer - CMS HABIBULLAH COASTAL POWER FT-CMS.20221006160102131776</t>
  </si>
  <si>
    <t>Internal Funds Transfer - CMS HABIBULLAH COASTAL POWER FT-CMS.20221006160102131766</t>
  </si>
  <si>
    <t>Internal Funds Transfer - CMS HABIBULLAH COASTAL POWER FT-CMS.20221006160102131772</t>
  </si>
  <si>
    <t>Internal Funds Transfer - CMS HABIBULLAH COASTAL POWER FT-CMS.20221006160102131768</t>
  </si>
  <si>
    <t>Internal Funds Transfer - CMS HABIBULLAH COASTAL POWER FT-CMS.20221006160102131784</t>
  </si>
  <si>
    <t>Internal Funds Transfer - CMS HABIBULLAH COASTAL POWER FT-CMS.20221006160102131774</t>
  </si>
  <si>
    <t>Internal Funds Transfer - CMS HABIBULLAH COASTAL POWER FT-CMS.20221006160102131778</t>
  </si>
  <si>
    <t>Internal Funds Transfer - CMS HABIBULLAH COASTAL POWER FT-CMS.20221006160102131780</t>
  </si>
  <si>
    <t>Internal Funds Transfer - CMS HABIBULLAH COASTAL POWER FT-CMS.20221006160102131786</t>
  </si>
  <si>
    <t>Internal Funds Transfer - CMS HABIBULLAH COASTAL POWER FT-CMS.20221006160102131788</t>
  </si>
  <si>
    <t>Internal Funds Transfer - CMS HABIBULLAH COASTAL POWER FT-CMS.20221006160102131796</t>
  </si>
  <si>
    <t>Internal Funds Transfer - CMS HABIBULLAH COASTAL POWER FT-CMS.20221006160102131792</t>
  </si>
  <si>
    <t>Internal Funds Transfer - CMS HABIBULLAH COASTAL POWER FT-CMS.20221006160102131800</t>
  </si>
  <si>
    <t>Internal Funds Transfer - CMS HABIBULLAH COASTAL POWER FT-CMS.20221006160102131790</t>
  </si>
  <si>
    <t>Internal Funds Transfer - CMS HABIBULLAH COASTAL POWER FT-CMS.20221006160102131804</t>
  </si>
  <si>
    <t>Internal Funds Transfer - CMS HABIBULLAH COASTAL POWER FT-CMS.20221006160102131798</t>
  </si>
  <si>
    <t>Internal Funds Transfer - CMS HABIBULLAH COASTAL POWER FT-CMS.20221006160102131794</t>
  </si>
  <si>
    <t>Internal Funds Transfer - CMS HABIBULLAH COASTAL POWER FT-CMS.20221006160102131802</t>
  </si>
  <si>
    <t>Inter Bank Funds Transfer-CMS IBFT SETTLEMENT IBFT-CMS.20221118173701718971 BANK AL HABIB LIMITE AMRELIWALA MOTORS (PRIVATE) LI PK34BAHL1006008102057701</t>
  </si>
  <si>
    <t>Acct to Acct Transfer OTC FBR COUNTER PAYMENT GL PSID 161930489</t>
  </si>
  <si>
    <t>Internal Funds Transfer - CMS MUHAMMAD UMAIR FT-CMS.20221223231301624953</t>
  </si>
  <si>
    <t>Missing Record</t>
  </si>
  <si>
    <t>Transaction  Having Record</t>
  </si>
  <si>
    <t>Rasheed Trading Co</t>
  </si>
  <si>
    <t>TAX ON PROFIT DEBIT-SURCHARGE</t>
  </si>
  <si>
    <t>FEDERAL EXCISE DUTY</t>
  </si>
  <si>
    <t>STOP PAYMENT CHARGES</t>
  </si>
  <si>
    <t>CHEQUE BOOK ISSUE CHARGES</t>
  </si>
  <si>
    <t>INWARD CLEARING - DEBIT</t>
  </si>
  <si>
    <t>INTCITY ONLINE TRANSFER TO</t>
  </si>
  <si>
    <t>ONLINE CASH WITHDRAWAL</t>
  </si>
  <si>
    <t>OUTWARD CHEQUE - DR</t>
  </si>
  <si>
    <t>MD-CSN COMMISSION PAYMENT</t>
  </si>
  <si>
    <t>Transaction Having Record</t>
  </si>
  <si>
    <t>TRANSFER</t>
  </si>
  <si>
    <t>WITHDRL</t>
  </si>
  <si>
    <t>TRANSFER To Savings A/C</t>
  </si>
  <si>
    <t>TRANSFER To RF 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</si>
</sst>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[$-409]d\-mmm\-yy;@"/>
    <numFmt numFmtId="167" formatCode="0.0%"/>
    <numFmt numFmtId="168" formatCode="dd\-mmm\-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u val="doubleAccounting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DCDC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>
      <alignment vertical="top"/>
    </xf>
  </cellStyleXfs>
  <cellXfs count="50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/>
    <xf numFmtId="4" fontId="3" fillId="0" borderId="3" xfId="0" applyNumberFormat="1" applyFont="1" applyBorder="1"/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2" fillId="4" borderId="2" xfId="0" applyFont="1" applyFill="1" applyBorder="1" applyAlignment="1">
      <alignment horizontal="center" vertical="center"/>
    </xf>
    <xf numFmtId="4" fontId="4" fillId="0" borderId="0" xfId="0" applyNumberFormat="1" applyFont="1"/>
    <xf numFmtId="43" fontId="2" fillId="5" borderId="3" xfId="1" applyFont="1" applyFill="1" applyBorder="1" applyAlignment="1">
      <alignment horizontal="center" vertical="center"/>
    </xf>
    <xf numFmtId="43" fontId="2" fillId="2" borderId="3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4" fontId="2" fillId="2" borderId="3" xfId="1" applyNumberFormat="1" applyFont="1" applyFill="1" applyBorder="1" applyAlignment="1">
      <alignment horizontal="center" vertical="center"/>
    </xf>
    <xf numFmtId="10" fontId="2" fillId="2" borderId="3" xfId="2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17" fontId="3" fillId="4" borderId="3" xfId="0" applyNumberFormat="1" applyFont="1" applyFill="1" applyBorder="1" applyAlignment="1">
      <alignment horizontal="left" wrapText="1"/>
    </xf>
    <xf numFmtId="165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166" fontId="3" fillId="4" borderId="3" xfId="0" applyNumberFormat="1" applyFont="1" applyFill="1" applyBorder="1" applyAlignment="1">
      <alignment horizontal="center" wrapText="1"/>
    </xf>
    <xf numFmtId="0" fontId="5" fillId="4" borderId="3" xfId="1" applyNumberFormat="1" applyFont="1" applyFill="1" applyBorder="1" applyAlignment="1">
      <alignment horizontal="center" wrapText="1"/>
    </xf>
    <xf numFmtId="164" fontId="5" fillId="4" borderId="3" xfId="1" applyNumberFormat="1" applyFont="1" applyFill="1" applyBorder="1" applyAlignment="1">
      <alignment horizontal="center" wrapText="1"/>
    </xf>
    <xf numFmtId="10" fontId="3" fillId="4" borderId="3" xfId="2" applyNumberFormat="1" applyFont="1" applyFill="1" applyBorder="1" applyAlignment="1">
      <alignment horizontal="center" wrapText="1"/>
    </xf>
    <xf numFmtId="43" fontId="5" fillId="4" borderId="3" xfId="3" applyFont="1" applyFill="1" applyBorder="1" applyAlignment="1">
      <alignment horizontal="center" wrapText="1"/>
    </xf>
    <xf numFmtId="43" fontId="3" fillId="4" borderId="3" xfId="1" applyFont="1" applyFill="1" applyBorder="1" applyAlignment="1">
      <alignment horizontal="center" wrapText="1"/>
    </xf>
    <xf numFmtId="10" fontId="3" fillId="4" borderId="3" xfId="0" applyNumberFormat="1" applyFont="1" applyFill="1" applyBorder="1" applyAlignment="1">
      <alignment horizontal="center" wrapText="1"/>
    </xf>
    <xf numFmtId="43" fontId="3" fillId="4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4" borderId="5" xfId="0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horizontal="center" wrapText="1"/>
    </xf>
    <xf numFmtId="164" fontId="3" fillId="4" borderId="3" xfId="1" applyNumberFormat="1" applyFont="1" applyFill="1" applyBorder="1" applyAlignment="1">
      <alignment horizontal="center" wrapText="1"/>
    </xf>
    <xf numFmtId="164" fontId="4" fillId="4" borderId="6" xfId="1" applyNumberFormat="1" applyFont="1" applyFill="1" applyBorder="1" applyAlignment="1">
      <alignment horizontal="center" wrapText="1"/>
    </xf>
    <xf numFmtId="164" fontId="4" fillId="4" borderId="3" xfId="1" applyNumberFormat="1" applyFont="1" applyFill="1" applyBorder="1" applyAlignment="1">
      <alignment wrapText="1"/>
    </xf>
    <xf numFmtId="164" fontId="4" fillId="4" borderId="7" xfId="1" applyNumberFormat="1" applyFont="1" applyFill="1" applyBorder="1" applyAlignment="1">
      <alignment wrapText="1"/>
    </xf>
    <xf numFmtId="0" fontId="3" fillId="4" borderId="3" xfId="1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vertical="center"/>
    </xf>
    <xf numFmtId="3" fontId="3" fillId="4" borderId="3" xfId="0" applyNumberFormat="1" applyFont="1" applyFill="1" applyBorder="1" applyAlignment="1">
      <alignment horizontal="center" wrapText="1"/>
    </xf>
    <xf numFmtId="164" fontId="4" fillId="4" borderId="7" xfId="1" applyNumberFormat="1" applyFont="1" applyFill="1" applyBorder="1" applyAlignment="1">
      <alignment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49" fontId="3" fillId="4" borderId="3" xfId="1" applyNumberFormat="1" applyFont="1" applyFill="1" applyBorder="1" applyAlignment="1">
      <alignment horizontal="center" vertical="center" wrapText="1"/>
    </xf>
    <xf numFmtId="49" fontId="3" fillId="4" borderId="6" xfId="1" applyNumberFormat="1" applyFont="1" applyFill="1" applyBorder="1" applyAlignment="1">
      <alignment horizontal="center" wrapText="1"/>
    </xf>
    <xf numFmtId="49" fontId="3" fillId="4" borderId="7" xfId="1" applyNumberFormat="1" applyFont="1" applyFill="1" applyBorder="1" applyAlignment="1">
      <alignment horizontal="center" wrapText="1"/>
    </xf>
    <xf numFmtId="0" fontId="3" fillId="4" borderId="3" xfId="0" quotePrefix="1" applyFont="1" applyFill="1" applyBorder="1" applyAlignment="1">
      <alignment horizontal="center" wrapText="1"/>
    </xf>
    <xf numFmtId="164" fontId="4" fillId="4" borderId="3" xfId="1" applyNumberFormat="1" applyFont="1" applyFill="1" applyBorder="1" applyAlignment="1">
      <alignment vertical="center" wrapText="1"/>
    </xf>
    <xf numFmtId="1" fontId="5" fillId="4" borderId="3" xfId="0" applyNumberFormat="1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right" wrapText="1"/>
    </xf>
    <xf numFmtId="17" fontId="3" fillId="6" borderId="3" xfId="0" applyNumberFormat="1" applyFont="1" applyFill="1" applyBorder="1" applyAlignment="1">
      <alignment horizontal="left" wrapText="1"/>
    </xf>
    <xf numFmtId="165" fontId="3" fillId="6" borderId="3" xfId="0" applyNumberFormat="1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wrapText="1"/>
    </xf>
    <xf numFmtId="166" fontId="3" fillId="6" borderId="3" xfId="0" applyNumberFormat="1" applyFont="1" applyFill="1" applyBorder="1" applyAlignment="1">
      <alignment horizontal="center" wrapText="1"/>
    </xf>
    <xf numFmtId="164" fontId="5" fillId="6" borderId="3" xfId="1" applyNumberFormat="1" applyFont="1" applyFill="1" applyBorder="1" applyAlignment="1">
      <alignment horizontal="center" wrapText="1"/>
    </xf>
    <xf numFmtId="10" fontId="3" fillId="6" borderId="3" xfId="2" applyNumberFormat="1" applyFont="1" applyFill="1" applyBorder="1" applyAlignment="1">
      <alignment horizontal="center" wrapText="1"/>
    </xf>
    <xf numFmtId="43" fontId="5" fillId="6" borderId="3" xfId="3" applyFont="1" applyFill="1" applyBorder="1" applyAlignment="1">
      <alignment horizontal="center" wrapText="1"/>
    </xf>
    <xf numFmtId="43" fontId="3" fillId="6" borderId="3" xfId="1" applyFont="1" applyFill="1" applyBorder="1" applyAlignment="1">
      <alignment horizontal="center" wrapText="1"/>
    </xf>
    <xf numFmtId="10" fontId="3" fillId="6" borderId="3" xfId="0" applyNumberFormat="1" applyFont="1" applyFill="1" applyBorder="1" applyAlignment="1">
      <alignment horizontal="center" wrapText="1"/>
    </xf>
    <xf numFmtId="43" fontId="3" fillId="6" borderId="3" xfId="0" applyNumberFormat="1" applyFont="1" applyFill="1" applyBorder="1" applyAlignment="1">
      <alignment horizontal="center" wrapText="1"/>
    </xf>
    <xf numFmtId="164" fontId="3" fillId="6" borderId="3" xfId="0" applyNumberFormat="1" applyFont="1" applyFill="1" applyBorder="1" applyAlignment="1">
      <alignment horizontal="center" wrapText="1"/>
    </xf>
    <xf numFmtId="164" fontId="3" fillId="6" borderId="5" xfId="0" applyNumberFormat="1" applyFont="1" applyFill="1" applyBorder="1" applyAlignment="1">
      <alignment horizontal="center" wrapText="1"/>
    </xf>
    <xf numFmtId="49" fontId="3" fillId="6" borderId="3" xfId="1" applyNumberFormat="1" applyFont="1" applyFill="1" applyBorder="1" applyAlignment="1">
      <alignment horizontal="center" wrapText="1"/>
    </xf>
    <xf numFmtId="49" fontId="3" fillId="6" borderId="6" xfId="1" applyNumberFormat="1" applyFont="1" applyFill="1" applyBorder="1" applyAlignment="1">
      <alignment horizontal="center" wrapText="1"/>
    </xf>
    <xf numFmtId="164" fontId="4" fillId="6" borderId="3" xfId="1" applyNumberFormat="1" applyFont="1" applyFill="1" applyBorder="1" applyAlignment="1">
      <alignment wrapText="1"/>
    </xf>
    <xf numFmtId="0" fontId="4" fillId="6" borderId="3" xfId="1" applyNumberFormat="1" applyFont="1" applyFill="1" applyBorder="1" applyAlignment="1">
      <alignment wrapText="1"/>
    </xf>
    <xf numFmtId="1" fontId="3" fillId="4" borderId="3" xfId="0" applyNumberFormat="1" applyFont="1" applyFill="1" applyBorder="1" applyAlignment="1">
      <alignment horizontal="center" wrapText="1"/>
    </xf>
    <xf numFmtId="10" fontId="5" fillId="4" borderId="3" xfId="2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10" fontId="3" fillId="4" borderId="3" xfId="2" applyNumberFormat="1" applyFont="1" applyFill="1" applyBorder="1" applyAlignment="1">
      <alignment horizontal="center" vertical="center"/>
    </xf>
    <xf numFmtId="10" fontId="3" fillId="4" borderId="3" xfId="0" applyNumberFormat="1" applyFont="1" applyFill="1" applyBorder="1" applyAlignment="1">
      <alignment horizontal="center" vertical="center"/>
    </xf>
    <xf numFmtId="17" fontId="3" fillId="0" borderId="3" xfId="0" applyNumberFormat="1" applyFont="1" applyBorder="1" applyAlignment="1">
      <alignment horizontal="left" wrapText="1"/>
    </xf>
    <xf numFmtId="165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6" fontId="3" fillId="0" borderId="3" xfId="0" applyNumberFormat="1" applyFont="1" applyBorder="1" applyAlignment="1">
      <alignment horizontal="center" wrapText="1"/>
    </xf>
    <xf numFmtId="164" fontId="3" fillId="0" borderId="3" xfId="1" applyNumberFormat="1" applyFont="1" applyFill="1" applyBorder="1" applyAlignment="1">
      <alignment horizontal="center" wrapText="1"/>
    </xf>
    <xf numFmtId="10" fontId="3" fillId="0" borderId="3" xfId="2" applyNumberFormat="1" applyFont="1" applyFill="1" applyBorder="1" applyAlignment="1">
      <alignment horizontal="center" wrapText="1"/>
    </xf>
    <xf numFmtId="43" fontId="5" fillId="0" borderId="3" xfId="3" applyFont="1" applyFill="1" applyBorder="1" applyAlignment="1">
      <alignment horizontal="center" wrapText="1"/>
    </xf>
    <xf numFmtId="43" fontId="3" fillId="0" borderId="3" xfId="1" applyFont="1" applyBorder="1" applyAlignment="1">
      <alignment horizontal="center" wrapText="1"/>
    </xf>
    <xf numFmtId="10" fontId="3" fillId="0" borderId="3" xfId="0" applyNumberFormat="1" applyFont="1" applyBorder="1" applyAlignment="1">
      <alignment horizontal="center" wrapText="1"/>
    </xf>
    <xf numFmtId="43" fontId="3" fillId="0" borderId="3" xfId="0" applyNumberFormat="1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49" fontId="3" fillId="0" borderId="3" xfId="1" applyNumberFormat="1" applyFont="1" applyFill="1" applyBorder="1" applyAlignment="1">
      <alignment horizontal="center" wrapText="1"/>
    </xf>
    <xf numFmtId="165" fontId="3" fillId="4" borderId="3" xfId="0" applyNumberFormat="1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vertical="center"/>
    </xf>
    <xf numFmtId="166" fontId="3" fillId="4" borderId="6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wrapText="1"/>
    </xf>
    <xf numFmtId="43" fontId="3" fillId="4" borderId="6" xfId="1" applyFont="1" applyFill="1" applyBorder="1" applyAlignment="1">
      <alignment horizontal="center" wrapText="1"/>
    </xf>
    <xf numFmtId="166" fontId="3" fillId="4" borderId="3" xfId="0" applyNumberFormat="1" applyFont="1" applyFill="1" applyBorder="1" applyAlignment="1">
      <alignment horizontal="center" vertical="center" wrapText="1"/>
    </xf>
    <xf numFmtId="0" fontId="5" fillId="4" borderId="3" xfId="0" quotePrefix="1" applyFont="1" applyFill="1" applyBorder="1" applyAlignment="1">
      <alignment horizontal="center" wrapText="1"/>
    </xf>
    <xf numFmtId="164" fontId="3" fillId="4" borderId="3" xfId="1" applyNumberFormat="1" applyFont="1" applyFill="1" applyBorder="1" applyAlignment="1">
      <alignment wrapText="1"/>
    </xf>
    <xf numFmtId="0" fontId="5" fillId="6" borderId="3" xfId="0" quotePrefix="1" applyFont="1" applyFill="1" applyBorder="1" applyAlignment="1">
      <alignment horizontal="center" wrapText="1"/>
    </xf>
    <xf numFmtId="0" fontId="3" fillId="6" borderId="3" xfId="1" applyNumberFormat="1" applyFont="1" applyFill="1" applyBorder="1" applyAlignment="1">
      <alignment horizontal="center" wrapText="1"/>
    </xf>
    <xf numFmtId="15" fontId="3" fillId="4" borderId="3" xfId="0" applyNumberFormat="1" applyFont="1" applyFill="1" applyBorder="1" applyAlignment="1">
      <alignment horizontal="center" wrapText="1"/>
    </xf>
    <xf numFmtId="167" fontId="3" fillId="4" borderId="3" xfId="0" applyNumberFormat="1" applyFont="1" applyFill="1" applyBorder="1" applyAlignment="1">
      <alignment horizontal="center" wrapText="1"/>
    </xf>
    <xf numFmtId="9" fontId="3" fillId="4" borderId="3" xfId="0" applyNumberFormat="1" applyFont="1" applyFill="1" applyBorder="1" applyAlignment="1">
      <alignment horizontal="center" wrapText="1"/>
    </xf>
    <xf numFmtId="165" fontId="3" fillId="4" borderId="3" xfId="0" applyNumberFormat="1" applyFont="1" applyFill="1" applyBorder="1" applyAlignment="1">
      <alignment horizontal="left" vertical="center"/>
    </xf>
    <xf numFmtId="167" fontId="3" fillId="4" borderId="3" xfId="0" applyNumberFormat="1" applyFont="1" applyFill="1" applyBorder="1" applyAlignment="1">
      <alignment horizontal="center" vertical="center"/>
    </xf>
    <xf numFmtId="9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167" fontId="3" fillId="6" borderId="3" xfId="0" applyNumberFormat="1" applyFont="1" applyFill="1" applyBorder="1" applyAlignment="1">
      <alignment horizontal="center" wrapText="1"/>
    </xf>
    <xf numFmtId="9" fontId="3" fillId="6" borderId="3" xfId="0" applyNumberFormat="1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/>
    <xf numFmtId="17" fontId="3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164" fontId="5" fillId="6" borderId="3" xfId="1" applyNumberFormat="1" applyFont="1" applyFill="1" applyBorder="1" applyAlignment="1">
      <alignment horizontal="center"/>
    </xf>
    <xf numFmtId="9" fontId="3" fillId="6" borderId="3" xfId="2" applyFont="1" applyFill="1" applyBorder="1" applyAlignment="1">
      <alignment horizontal="center"/>
    </xf>
    <xf numFmtId="167" fontId="3" fillId="6" borderId="3" xfId="0" applyNumberFormat="1" applyFont="1" applyFill="1" applyBorder="1" applyAlignment="1">
      <alignment horizontal="center"/>
    </xf>
    <xf numFmtId="9" fontId="3" fillId="6" borderId="3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 wrapText="1"/>
    </xf>
    <xf numFmtId="164" fontId="5" fillId="6" borderId="8" xfId="0" applyNumberFormat="1" applyFont="1" applyFill="1" applyBorder="1" applyAlignment="1">
      <alignment horizontal="center" wrapText="1"/>
    </xf>
    <xf numFmtId="166" fontId="3" fillId="6" borderId="3" xfId="0" applyNumberFormat="1" applyFont="1" applyFill="1" applyBorder="1" applyAlignment="1">
      <alignment horizontal="center"/>
    </xf>
    <xf numFmtId="49" fontId="5" fillId="4" borderId="6" xfId="1" applyNumberFormat="1" applyFont="1" applyFill="1" applyBorder="1" applyAlignment="1">
      <alignment horizontal="center" vertical="center" wrapText="1"/>
    </xf>
    <xf numFmtId="164" fontId="4" fillId="6" borderId="6" xfId="1" applyNumberFormat="1" applyFont="1" applyFill="1" applyBorder="1" applyAlignment="1">
      <alignment horizontal="center" wrapText="1"/>
    </xf>
    <xf numFmtId="17" fontId="3" fillId="4" borderId="3" xfId="0" applyNumberFormat="1" applyFont="1" applyFill="1" applyBorder="1" applyAlignment="1">
      <alignment horizontal="left"/>
    </xf>
    <xf numFmtId="9" fontId="3" fillId="4" borderId="3" xfId="2" applyFont="1" applyFill="1" applyBorder="1" applyAlignment="1">
      <alignment horizontal="center" wrapText="1"/>
    </xf>
    <xf numFmtId="164" fontId="5" fillId="4" borderId="8" xfId="0" applyNumberFormat="1" applyFont="1" applyFill="1" applyBorder="1" applyAlignment="1">
      <alignment horizontal="center" wrapText="1"/>
    </xf>
    <xf numFmtId="43" fontId="4" fillId="4" borderId="3" xfId="1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164" fontId="3" fillId="4" borderId="6" xfId="0" applyNumberFormat="1" applyFont="1" applyFill="1" applyBorder="1" applyAlignment="1">
      <alignment horizontal="center" wrapText="1"/>
    </xf>
    <xf numFmtId="43" fontId="4" fillId="4" borderId="3" xfId="1" applyFont="1" applyFill="1" applyBorder="1" applyAlignment="1">
      <alignment wrapText="1"/>
    </xf>
    <xf numFmtId="167" fontId="3" fillId="4" borderId="3" xfId="2" applyNumberFormat="1" applyFont="1" applyFill="1" applyBorder="1" applyAlignment="1">
      <alignment horizontal="center" wrapText="1"/>
    </xf>
    <xf numFmtId="166" fontId="3" fillId="4" borderId="6" xfId="0" applyNumberFormat="1" applyFont="1" applyFill="1" applyBorder="1" applyAlignment="1">
      <alignment horizontal="center" vertical="center" wrapText="1"/>
    </xf>
    <xf numFmtId="9" fontId="3" fillId="6" borderId="3" xfId="2" applyFont="1" applyFill="1" applyBorder="1" applyAlignment="1">
      <alignment horizontal="center" wrapText="1"/>
    </xf>
    <xf numFmtId="15" fontId="3" fillId="6" borderId="3" xfId="0" applyNumberFormat="1" applyFont="1" applyFill="1" applyBorder="1" applyAlignment="1">
      <alignment horizontal="center" wrapText="1"/>
    </xf>
    <xf numFmtId="3" fontId="5" fillId="6" borderId="3" xfId="1" applyNumberFormat="1" applyFont="1" applyFill="1" applyBorder="1" applyAlignment="1">
      <alignment horizontal="right" wrapText="1"/>
    </xf>
    <xf numFmtId="0" fontId="8" fillId="6" borderId="3" xfId="0" applyFont="1" applyFill="1" applyBorder="1" applyAlignment="1">
      <alignment horizontal="center" wrapText="1"/>
    </xf>
    <xf numFmtId="164" fontId="5" fillId="6" borderId="3" xfId="0" applyNumberFormat="1" applyFont="1" applyFill="1" applyBorder="1" applyAlignment="1">
      <alignment horizontal="center" wrapText="1"/>
    </xf>
    <xf numFmtId="49" fontId="5" fillId="6" borderId="3" xfId="1" applyNumberFormat="1" applyFont="1" applyFill="1" applyBorder="1" applyAlignment="1">
      <alignment horizontal="center" wrapText="1"/>
    </xf>
    <xf numFmtId="43" fontId="4" fillId="6" borderId="6" xfId="1" applyFont="1" applyFill="1" applyBorder="1" applyAlignment="1">
      <alignment wrapText="1"/>
    </xf>
    <xf numFmtId="164" fontId="4" fillId="4" borderId="3" xfId="1" applyNumberFormat="1" applyFont="1" applyFill="1" applyBorder="1" applyAlignment="1">
      <alignment horizontal="center" wrapText="1"/>
    </xf>
    <xf numFmtId="164" fontId="3" fillId="6" borderId="3" xfId="1" applyNumberFormat="1" applyFont="1" applyFill="1" applyBorder="1" applyAlignment="1">
      <alignment horizontal="center" wrapText="1"/>
    </xf>
    <xf numFmtId="9" fontId="5" fillId="4" borderId="3" xfId="2" applyFont="1" applyFill="1" applyBorder="1" applyAlignment="1">
      <alignment horizontal="center" wrapText="1"/>
    </xf>
    <xf numFmtId="164" fontId="5" fillId="4" borderId="5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horizontal="center" wrapText="1"/>
    </xf>
    <xf numFmtId="49" fontId="5" fillId="4" borderId="3" xfId="1" applyNumberFormat="1" applyFont="1" applyFill="1" applyBorder="1" applyAlignment="1">
      <alignment horizontal="center" wrapText="1"/>
    </xf>
    <xf numFmtId="9" fontId="3" fillId="4" borderId="3" xfId="2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wrapText="1"/>
    </xf>
    <xf numFmtId="164" fontId="5" fillId="6" borderId="3" xfId="1" applyNumberFormat="1" applyFont="1" applyFill="1" applyBorder="1" applyAlignment="1">
      <alignment wrapText="1"/>
    </xf>
    <xf numFmtId="0" fontId="3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166" fontId="3" fillId="4" borderId="3" xfId="0" applyNumberFormat="1" applyFont="1" applyFill="1" applyBorder="1" applyAlignment="1">
      <alignment horizontal="center"/>
    </xf>
    <xf numFmtId="164" fontId="5" fillId="4" borderId="3" xfId="1" applyNumberFormat="1" applyFont="1" applyFill="1" applyBorder="1" applyAlignment="1">
      <alignment horizontal="center"/>
    </xf>
    <xf numFmtId="9" fontId="3" fillId="4" borderId="3" xfId="2" applyFont="1" applyFill="1" applyBorder="1" applyAlignment="1">
      <alignment horizontal="center"/>
    </xf>
    <xf numFmtId="43" fontId="5" fillId="4" borderId="3" xfId="3" applyFont="1" applyFill="1" applyBorder="1" applyAlignment="1">
      <alignment horizontal="center"/>
    </xf>
    <xf numFmtId="10" fontId="3" fillId="4" borderId="3" xfId="0" applyNumberFormat="1" applyFont="1" applyFill="1" applyBorder="1" applyAlignment="1">
      <alignment horizontal="center"/>
    </xf>
    <xf numFmtId="43" fontId="3" fillId="4" borderId="3" xfId="0" applyNumberFormat="1" applyFont="1" applyFill="1" applyBorder="1" applyAlignment="1">
      <alignment horizontal="center"/>
    </xf>
    <xf numFmtId="167" fontId="3" fillId="4" borderId="3" xfId="0" applyNumberFormat="1" applyFont="1" applyFill="1" applyBorder="1" applyAlignment="1">
      <alignment horizontal="center"/>
    </xf>
    <xf numFmtId="43" fontId="3" fillId="7" borderId="3" xfId="1" applyFont="1" applyFill="1" applyBorder="1" applyAlignment="1">
      <alignment horizontal="center" wrapText="1"/>
    </xf>
    <xf numFmtId="164" fontId="3" fillId="4" borderId="5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49" fontId="3" fillId="4" borderId="3" xfId="1" applyNumberFormat="1" applyFont="1" applyFill="1" applyBorder="1" applyAlignment="1">
      <alignment horizontal="right" wrapText="1"/>
    </xf>
    <xf numFmtId="49" fontId="3" fillId="4" borderId="3" xfId="1" applyNumberFormat="1" applyFont="1" applyFill="1" applyBorder="1" applyAlignment="1">
      <alignment wrapText="1"/>
    </xf>
    <xf numFmtId="2" fontId="3" fillId="4" borderId="3" xfId="0" applyNumberFormat="1" applyFont="1" applyFill="1" applyBorder="1" applyAlignment="1">
      <alignment horizontal="center"/>
    </xf>
    <xf numFmtId="164" fontId="5" fillId="8" borderId="3" xfId="1" applyNumberFormat="1" applyFont="1" applyFill="1" applyBorder="1" applyAlignment="1">
      <alignment horizontal="center"/>
    </xf>
    <xf numFmtId="164" fontId="5" fillId="4" borderId="3" xfId="3" applyNumberFormat="1" applyFont="1" applyFill="1" applyBorder="1" applyAlignment="1">
      <alignment horizontal="center" wrapText="1"/>
    </xf>
    <xf numFmtId="0" fontId="3" fillId="4" borderId="3" xfId="1" applyNumberFormat="1" applyFont="1" applyFill="1" applyBorder="1" applyAlignment="1">
      <alignment wrapText="1"/>
    </xf>
    <xf numFmtId="164" fontId="3" fillId="4" borderId="3" xfId="0" applyNumberFormat="1" applyFont="1" applyFill="1" applyBorder="1" applyAlignment="1">
      <alignment wrapText="1"/>
    </xf>
    <xf numFmtId="43" fontId="3" fillId="4" borderId="3" xfId="1" applyFont="1" applyFill="1" applyBorder="1" applyAlignment="1">
      <alignment wrapText="1"/>
    </xf>
    <xf numFmtId="3" fontId="5" fillId="4" borderId="3" xfId="1" applyNumberFormat="1" applyFont="1" applyFill="1" applyBorder="1" applyAlignment="1">
      <alignment horizontal="right" wrapText="1"/>
    </xf>
    <xf numFmtId="164" fontId="5" fillId="4" borderId="3" xfId="3" applyNumberFormat="1" applyFont="1" applyFill="1" applyBorder="1" applyAlignment="1">
      <alignment horizontal="center" vertical="center"/>
    </xf>
    <xf numFmtId="9" fontId="3" fillId="0" borderId="3" xfId="2" applyFont="1" applyFill="1" applyBorder="1" applyAlignment="1">
      <alignment horizontal="center" wrapText="1"/>
    </xf>
    <xf numFmtId="164" fontId="5" fillId="0" borderId="3" xfId="3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/>
    </xf>
    <xf numFmtId="9" fontId="3" fillId="0" borderId="3" xfId="2" applyFont="1" applyFill="1" applyBorder="1" applyAlignment="1">
      <alignment horizontal="center" vertical="center"/>
    </xf>
    <xf numFmtId="164" fontId="5" fillId="0" borderId="3" xfId="3" applyNumberFormat="1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43" fontId="3" fillId="0" borderId="3" xfId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167" fontId="3" fillId="0" borderId="3" xfId="2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wrapText="1"/>
    </xf>
    <xf numFmtId="164" fontId="5" fillId="6" borderId="3" xfId="3" applyNumberFormat="1" applyFont="1" applyFill="1" applyBorder="1" applyAlignment="1">
      <alignment horizontal="center" wrapText="1"/>
    </xf>
    <xf numFmtId="164" fontId="3" fillId="6" borderId="5" xfId="0" applyNumberFormat="1" applyFont="1" applyFill="1" applyBorder="1" applyAlignment="1">
      <alignment horizontal="center"/>
    </xf>
    <xf numFmtId="0" fontId="3" fillId="6" borderId="3" xfId="0" quotePrefix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9" fillId="8" borderId="0" xfId="0" applyNumberFormat="1" applyFont="1" applyFill="1"/>
    <xf numFmtId="164" fontId="4" fillId="8" borderId="0" xfId="0" applyNumberFormat="1" applyFont="1" applyFill="1"/>
    <xf numFmtId="10" fontId="3" fillId="0" borderId="0" xfId="0" applyNumberFormat="1" applyFont="1"/>
    <xf numFmtId="43" fontId="3" fillId="0" borderId="0" xfId="1" applyFont="1"/>
    <xf numFmtId="43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4" borderId="6" xfId="0" applyFont="1" applyFill="1" applyBorder="1" applyAlignment="1">
      <alignment horizontal="left" wrapText="1"/>
    </xf>
    <xf numFmtId="0" fontId="3" fillId="6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5" fillId="6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5" fontId="3" fillId="4" borderId="6" xfId="0" applyNumberFormat="1" applyFont="1" applyFill="1" applyBorder="1" applyAlignment="1">
      <alignment horizontal="center" wrapText="1"/>
    </xf>
    <xf numFmtId="166" fontId="3" fillId="4" borderId="6" xfId="0" applyNumberFormat="1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 vertical="center" wrapText="1"/>
    </xf>
    <xf numFmtId="49" fontId="3" fillId="4" borderId="5" xfId="1" applyNumberFormat="1" applyFont="1" applyFill="1" applyBorder="1" applyAlignment="1">
      <alignment horizontal="center" wrapText="1"/>
    </xf>
    <xf numFmtId="164" fontId="3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wrapText="1"/>
    </xf>
    <xf numFmtId="49" fontId="5" fillId="4" borderId="5" xfId="1" applyNumberFormat="1" applyFont="1" applyFill="1" applyBorder="1" applyAlignment="1">
      <alignment horizontal="center" vertical="center" wrapText="1"/>
    </xf>
    <xf numFmtId="164" fontId="3" fillId="6" borderId="6" xfId="0" applyNumberFormat="1" applyFont="1" applyFill="1" applyBorder="1" applyAlignment="1">
      <alignment horizont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164" fontId="3" fillId="6" borderId="5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4" fontId="5" fillId="6" borderId="6" xfId="0" applyNumberFormat="1" applyFont="1" applyFill="1" applyBorder="1" applyAlignment="1">
      <alignment horizontal="center" wrapText="1"/>
    </xf>
    <xf numFmtId="164" fontId="5" fillId="4" borderId="6" xfId="0" applyNumberFormat="1" applyFont="1" applyFill="1" applyBorder="1" applyAlignment="1">
      <alignment horizontal="center" wrapText="1"/>
    </xf>
    <xf numFmtId="49" fontId="5" fillId="4" borderId="3" xfId="1" applyNumberFormat="1" applyFont="1" applyFill="1" applyBorder="1" applyAlignment="1">
      <alignment horizontal="center" vertical="center" wrapText="1"/>
    </xf>
    <xf numFmtId="49" fontId="3" fillId="6" borderId="5" xfId="1" applyNumberFormat="1" applyFont="1" applyFill="1" applyBorder="1" applyAlignment="1">
      <alignment wrapText="1"/>
    </xf>
    <xf numFmtId="49" fontId="3" fillId="6" borderId="6" xfId="1" applyNumberFormat="1" applyFont="1" applyFill="1" applyBorder="1" applyAlignment="1">
      <alignment wrapText="1"/>
    </xf>
    <xf numFmtId="164" fontId="3" fillId="4" borderId="7" xfId="1" applyNumberFormat="1" applyFont="1" applyFill="1" applyBorder="1" applyAlignment="1">
      <alignment horizontal="center" wrapText="1"/>
    </xf>
    <xf numFmtId="49" fontId="3" fillId="4" borderId="8" xfId="1" applyNumberFormat="1" applyFont="1" applyFill="1" applyBorder="1" applyAlignment="1">
      <alignment horizontal="center" wrapText="1"/>
    </xf>
    <xf numFmtId="0" fontId="3" fillId="4" borderId="6" xfId="1" applyNumberFormat="1" applyFont="1" applyFill="1" applyBorder="1" applyAlignment="1">
      <alignment wrapText="1"/>
    </xf>
    <xf numFmtId="164" fontId="3" fillId="4" borderId="6" xfId="1" applyNumberFormat="1" applyFont="1" applyFill="1" applyBorder="1" applyAlignment="1">
      <alignment wrapText="1"/>
    </xf>
    <xf numFmtId="43" fontId="4" fillId="4" borderId="6" xfId="1" applyFont="1" applyFill="1" applyBorder="1" applyAlignment="1">
      <alignment horizontal="center" wrapText="1"/>
    </xf>
    <xf numFmtId="164" fontId="4" fillId="6" borderId="3" xfId="1" applyNumberFormat="1" applyFont="1" applyFill="1" applyBorder="1" applyAlignment="1">
      <alignment horizontal="center" wrapText="1"/>
    </xf>
    <xf numFmtId="164" fontId="4" fillId="4" borderId="6" xfId="1" applyNumberFormat="1" applyFont="1" applyFill="1" applyBorder="1" applyAlignment="1">
      <alignment wrapText="1"/>
    </xf>
    <xf numFmtId="164" fontId="3" fillId="4" borderId="6" xfId="1" applyNumberFormat="1" applyFont="1" applyFill="1" applyBorder="1" applyAlignment="1">
      <alignment horizontal="center" wrapText="1"/>
    </xf>
    <xf numFmtId="0" fontId="3" fillId="4" borderId="6" xfId="1" applyNumberFormat="1" applyFont="1" applyFill="1" applyBorder="1" applyAlignment="1">
      <alignment horizontal="center" wrapText="1"/>
    </xf>
    <xf numFmtId="166" fontId="3" fillId="4" borderId="3" xfId="0" applyNumberFormat="1" applyFont="1" applyFill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166" fontId="3" fillId="3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17" fontId="3" fillId="3" borderId="3" xfId="0" applyNumberFormat="1" applyFont="1" applyFill="1" applyBorder="1" applyAlignment="1">
      <alignment horizontal="left" wrapText="1"/>
    </xf>
    <xf numFmtId="165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166" fontId="3" fillId="3" borderId="3" xfId="0" applyNumberFormat="1" applyFont="1" applyFill="1" applyBorder="1" applyAlignment="1">
      <alignment horizontal="center" wrapText="1"/>
    </xf>
    <xf numFmtId="164" fontId="3" fillId="3" borderId="3" xfId="1" applyNumberFormat="1" applyFont="1" applyFill="1" applyBorder="1" applyAlignment="1">
      <alignment horizontal="center" wrapText="1"/>
    </xf>
    <xf numFmtId="10" fontId="3" fillId="3" borderId="3" xfId="2" applyNumberFormat="1" applyFont="1" applyFill="1" applyBorder="1" applyAlignment="1">
      <alignment horizontal="center" wrapText="1"/>
    </xf>
    <xf numFmtId="43" fontId="5" fillId="3" borderId="3" xfId="3" applyFont="1" applyFill="1" applyBorder="1" applyAlignment="1">
      <alignment horizontal="center" wrapText="1"/>
    </xf>
    <xf numFmtId="43" fontId="3" fillId="3" borderId="3" xfId="1" applyFont="1" applyFill="1" applyBorder="1" applyAlignment="1">
      <alignment horizontal="center" wrapText="1"/>
    </xf>
    <xf numFmtId="10" fontId="3" fillId="3" borderId="3" xfId="0" applyNumberFormat="1" applyFont="1" applyFill="1" applyBorder="1" applyAlignment="1">
      <alignment horizontal="center" wrapText="1"/>
    </xf>
    <xf numFmtId="43" fontId="3" fillId="3" borderId="3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164" fontId="3" fillId="3" borderId="5" xfId="0" applyNumberFormat="1" applyFont="1" applyFill="1" applyBorder="1" applyAlignment="1">
      <alignment horizontal="center" wrapText="1"/>
    </xf>
    <xf numFmtId="49" fontId="3" fillId="3" borderId="3" xfId="1" applyNumberFormat="1" applyFont="1" applyFill="1" applyBorder="1" applyAlignment="1">
      <alignment horizontal="center" wrapText="1"/>
    </xf>
    <xf numFmtId="166" fontId="0" fillId="9" borderId="3" xfId="0" applyNumberFormat="1" applyFill="1" applyBorder="1" applyAlignment="1">
      <alignment horizontal="left"/>
    </xf>
    <xf numFmtId="0" fontId="11" fillId="9" borderId="3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wrapText="1"/>
    </xf>
    <xf numFmtId="166" fontId="3" fillId="9" borderId="3" xfId="0" applyNumberFormat="1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164" fontId="5" fillId="9" borderId="3" xfId="1" applyNumberFormat="1" applyFont="1" applyFill="1" applyBorder="1" applyAlignment="1">
      <alignment horizontal="center" vertical="center"/>
    </xf>
    <xf numFmtId="10" fontId="3" fillId="9" borderId="3" xfId="2" applyNumberFormat="1" applyFont="1" applyFill="1" applyBorder="1" applyAlignment="1">
      <alignment horizontal="center" vertical="center"/>
    </xf>
    <xf numFmtId="43" fontId="5" fillId="9" borderId="3" xfId="3" applyFont="1" applyFill="1" applyBorder="1" applyAlignment="1">
      <alignment horizontal="center" wrapText="1"/>
    </xf>
    <xf numFmtId="10" fontId="3" fillId="9" borderId="3" xfId="0" applyNumberFormat="1" applyFont="1" applyFill="1" applyBorder="1" applyAlignment="1">
      <alignment horizontal="center" vertical="center"/>
    </xf>
    <xf numFmtId="43" fontId="3" fillId="9" borderId="3" xfId="0" applyNumberFormat="1" applyFont="1" applyFill="1" applyBorder="1" applyAlignment="1">
      <alignment horizontal="center" wrapText="1"/>
    </xf>
    <xf numFmtId="164" fontId="3" fillId="9" borderId="3" xfId="0" applyNumberFormat="1" applyFont="1" applyFill="1" applyBorder="1" applyAlignment="1">
      <alignment horizontal="center" wrapText="1"/>
    </xf>
    <xf numFmtId="43" fontId="3" fillId="9" borderId="3" xfId="1" applyFont="1" applyFill="1" applyBorder="1" applyAlignment="1">
      <alignment horizontal="center" wrapText="1"/>
    </xf>
    <xf numFmtId="164" fontId="3" fillId="9" borderId="5" xfId="0" applyNumberFormat="1" applyFont="1" applyFill="1" applyBorder="1" applyAlignment="1">
      <alignment horizontal="center" vertical="center"/>
    </xf>
    <xf numFmtId="164" fontId="3" fillId="9" borderId="6" xfId="0" applyNumberFormat="1" applyFont="1" applyFill="1" applyBorder="1" applyAlignment="1">
      <alignment horizontal="center" wrapText="1"/>
    </xf>
    <xf numFmtId="49" fontId="3" fillId="9" borderId="3" xfId="1" applyNumberFormat="1" applyFont="1" applyFill="1" applyBorder="1" applyAlignment="1">
      <alignment horizontal="center" wrapText="1"/>
    </xf>
    <xf numFmtId="17" fontId="3" fillId="9" borderId="3" xfId="0" applyNumberFormat="1" applyFont="1" applyFill="1" applyBorder="1" applyAlignment="1">
      <alignment horizontal="left" wrapText="1"/>
    </xf>
    <xf numFmtId="4" fontId="11" fillId="9" borderId="3" xfId="0" applyNumberFormat="1" applyFont="1" applyFill="1" applyBorder="1" applyAlignment="1">
      <alignment horizontal="right" wrapText="1"/>
    </xf>
    <xf numFmtId="0" fontId="3" fillId="9" borderId="5" xfId="0" applyFont="1" applyFill="1" applyBorder="1" applyAlignment="1">
      <alignment horizontal="left" wrapText="1"/>
    </xf>
    <xf numFmtId="0" fontId="3" fillId="9" borderId="8" xfId="0" applyFont="1" applyFill="1" applyBorder="1" applyAlignment="1">
      <alignment horizontal="left" wrapText="1"/>
    </xf>
    <xf numFmtId="0" fontId="5" fillId="9" borderId="6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horizontal="center" wrapText="1"/>
    </xf>
    <xf numFmtId="166" fontId="3" fillId="9" borderId="3" xfId="0" applyNumberFormat="1" applyFont="1" applyFill="1" applyBorder="1" applyAlignment="1">
      <alignment horizontal="center" wrapText="1"/>
    </xf>
    <xf numFmtId="164" fontId="3" fillId="9" borderId="3" xfId="1" applyNumberFormat="1" applyFont="1" applyFill="1" applyBorder="1" applyAlignment="1">
      <alignment horizontal="center" wrapText="1"/>
    </xf>
    <xf numFmtId="10" fontId="3" fillId="9" borderId="3" xfId="2" applyNumberFormat="1" applyFont="1" applyFill="1" applyBorder="1" applyAlignment="1">
      <alignment horizontal="center" wrapText="1"/>
    </xf>
    <xf numFmtId="10" fontId="3" fillId="9" borderId="3" xfId="0" applyNumberFormat="1" applyFont="1" applyFill="1" applyBorder="1" applyAlignment="1">
      <alignment horizontal="center" wrapText="1"/>
    </xf>
    <xf numFmtId="164" fontId="3" fillId="9" borderId="5" xfId="0" applyNumberFormat="1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 wrapText="1"/>
    </xf>
    <xf numFmtId="166" fontId="3" fillId="9" borderId="6" xfId="0" applyNumberFormat="1" applyFont="1" applyFill="1" applyBorder="1" applyAlignment="1">
      <alignment horizontal="center" wrapText="1"/>
    </xf>
    <xf numFmtId="164" fontId="3" fillId="9" borderId="6" xfId="1" applyNumberFormat="1" applyFont="1" applyFill="1" applyBorder="1" applyAlignment="1">
      <alignment horizontal="center" wrapText="1"/>
    </xf>
    <xf numFmtId="10" fontId="3" fillId="9" borderId="6" xfId="2" applyNumberFormat="1" applyFont="1" applyFill="1" applyBorder="1" applyAlignment="1">
      <alignment horizontal="center" wrapText="1"/>
    </xf>
    <xf numFmtId="43" fontId="5" fillId="9" borderId="6" xfId="3" applyFont="1" applyFill="1" applyBorder="1" applyAlignment="1">
      <alignment horizontal="center" wrapText="1"/>
    </xf>
    <xf numFmtId="10" fontId="3" fillId="9" borderId="6" xfId="0" applyNumberFormat="1" applyFont="1" applyFill="1" applyBorder="1" applyAlignment="1">
      <alignment horizontal="center" wrapText="1"/>
    </xf>
    <xf numFmtId="43" fontId="3" fillId="9" borderId="6" xfId="0" applyNumberFormat="1" applyFont="1" applyFill="1" applyBorder="1" applyAlignment="1">
      <alignment horizontal="center" wrapText="1"/>
    </xf>
    <xf numFmtId="43" fontId="3" fillId="9" borderId="6" xfId="1" applyFont="1" applyFill="1" applyBorder="1" applyAlignment="1">
      <alignment horizontal="center" wrapText="1"/>
    </xf>
    <xf numFmtId="164" fontId="3" fillId="9" borderId="8" xfId="0" applyNumberFormat="1" applyFont="1" applyFill="1" applyBorder="1" applyAlignment="1">
      <alignment horizontal="center" wrapText="1"/>
    </xf>
    <xf numFmtId="49" fontId="3" fillId="9" borderId="6" xfId="1" applyNumberFormat="1" applyFont="1" applyFill="1" applyBorder="1" applyAlignment="1">
      <alignment horizontal="center" wrapText="1"/>
    </xf>
    <xf numFmtId="165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/>
    </xf>
    <xf numFmtId="10" fontId="3" fillId="3" borderId="3" xfId="2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49" fontId="3" fillId="3" borderId="6" xfId="1" applyNumberFormat="1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17" fontId="3" fillId="9" borderId="0" xfId="0" applyNumberFormat="1" applyFont="1" applyFill="1" applyAlignment="1">
      <alignment horizontal="left" wrapText="1"/>
    </xf>
    <xf numFmtId="165" fontId="3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horizontal="center" wrapText="1"/>
    </xf>
    <xf numFmtId="0" fontId="4" fillId="4" borderId="3" xfId="1" applyNumberFormat="1" applyFont="1" applyFill="1" applyBorder="1" applyAlignment="1">
      <alignment wrapText="1"/>
    </xf>
    <xf numFmtId="166" fontId="0" fillId="10" borderId="0" xfId="0" applyNumberFormat="1" applyFill="1" applyAlignment="1">
      <alignment horizontal="left"/>
    </xf>
    <xf numFmtId="0" fontId="11" fillId="10" borderId="3" xfId="0" applyFont="1" applyFill="1" applyBorder="1" applyAlignment="1">
      <alignment horizontal="left" wrapText="1"/>
    </xf>
    <xf numFmtId="0" fontId="11" fillId="10" borderId="0" xfId="0" applyFont="1" applyFill="1" applyAlignment="1">
      <alignment horizontal="right" wrapText="1"/>
    </xf>
    <xf numFmtId="4" fontId="11" fillId="10" borderId="0" xfId="0" applyNumberFormat="1" applyFont="1" applyFill="1" applyAlignment="1">
      <alignment horizontal="right" wrapText="1"/>
    </xf>
    <xf numFmtId="0" fontId="3" fillId="10" borderId="3" xfId="0" applyFont="1" applyFill="1" applyBorder="1" applyAlignment="1">
      <alignment horizontal="center" vertical="center" wrapText="1"/>
    </xf>
    <xf numFmtId="17" fontId="3" fillId="10" borderId="3" xfId="0" applyNumberFormat="1" applyFont="1" applyFill="1" applyBorder="1" applyAlignment="1">
      <alignment horizontal="left" wrapText="1"/>
    </xf>
    <xf numFmtId="165" fontId="3" fillId="10" borderId="3" xfId="0" applyNumberFormat="1" applyFont="1" applyFill="1" applyBorder="1" applyAlignment="1">
      <alignment horizontal="left" wrapText="1"/>
    </xf>
    <xf numFmtId="165" fontId="3" fillId="10" borderId="3" xfId="0" applyNumberFormat="1" applyFont="1" applyFill="1" applyBorder="1" applyAlignment="1">
      <alignment horizontal="left" vertical="center" wrapText="1"/>
    </xf>
    <xf numFmtId="166" fontId="0" fillId="10" borderId="3" xfId="0" applyNumberFormat="1" applyFill="1" applyBorder="1" applyAlignment="1">
      <alignment horizontal="left"/>
    </xf>
    <xf numFmtId="0" fontId="3" fillId="10" borderId="3" xfId="0" applyFont="1" applyFill="1" applyBorder="1" applyAlignment="1">
      <alignment horizontal="center" wrapText="1"/>
    </xf>
    <xf numFmtId="0" fontId="5" fillId="10" borderId="3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vertical="center"/>
    </xf>
    <xf numFmtId="166" fontId="3" fillId="10" borderId="3" xfId="0" applyNumberFormat="1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/>
    </xf>
    <xf numFmtId="10" fontId="3" fillId="10" borderId="3" xfId="2" applyNumberFormat="1" applyFont="1" applyFill="1" applyBorder="1" applyAlignment="1">
      <alignment horizontal="center" vertical="center"/>
    </xf>
    <xf numFmtId="0" fontId="3" fillId="10" borderId="3" xfId="0" applyFont="1" applyFill="1" applyBorder="1"/>
    <xf numFmtId="43" fontId="5" fillId="10" borderId="3" xfId="3" applyFont="1" applyFill="1" applyBorder="1" applyAlignment="1">
      <alignment horizontal="center" wrapText="1"/>
    </xf>
    <xf numFmtId="4" fontId="11" fillId="10" borderId="3" xfId="0" applyNumberFormat="1" applyFont="1" applyFill="1" applyBorder="1" applyAlignment="1">
      <alignment horizontal="right" wrapText="1"/>
    </xf>
    <xf numFmtId="10" fontId="3" fillId="10" borderId="3" xfId="0" applyNumberFormat="1" applyFont="1" applyFill="1" applyBorder="1" applyAlignment="1">
      <alignment horizontal="center" vertical="center"/>
    </xf>
    <xf numFmtId="43" fontId="3" fillId="10" borderId="3" xfId="0" applyNumberFormat="1" applyFont="1" applyFill="1" applyBorder="1" applyAlignment="1">
      <alignment horizontal="center" wrapText="1"/>
    </xf>
    <xf numFmtId="164" fontId="3" fillId="10" borderId="3" xfId="0" applyNumberFormat="1" applyFont="1" applyFill="1" applyBorder="1" applyAlignment="1">
      <alignment horizontal="center" wrapText="1"/>
    </xf>
    <xf numFmtId="43" fontId="3" fillId="10" borderId="3" xfId="1" applyFont="1" applyFill="1" applyBorder="1" applyAlignment="1">
      <alignment horizontal="center" wrapText="1"/>
    </xf>
    <xf numFmtId="0" fontId="11" fillId="10" borderId="3" xfId="0" applyFont="1" applyFill="1" applyBorder="1" applyAlignment="1">
      <alignment horizontal="center" wrapText="1"/>
    </xf>
    <xf numFmtId="49" fontId="3" fillId="10" borderId="3" xfId="1" applyNumberFormat="1" applyFont="1" applyFill="1" applyBorder="1" applyAlignment="1">
      <alignment horizontal="center" wrapText="1"/>
    </xf>
    <xf numFmtId="164" fontId="4" fillId="10" borderId="3" xfId="1" applyNumberFormat="1" applyFont="1" applyFill="1" applyBorder="1" applyAlignment="1">
      <alignment wrapText="1"/>
    </xf>
    <xf numFmtId="0" fontId="11" fillId="10" borderId="3" xfId="0" applyFont="1" applyFill="1" applyBorder="1" applyAlignment="1">
      <alignment horizontal="right" wrapText="1"/>
    </xf>
    <xf numFmtId="9" fontId="3" fillId="4" borderId="3" xfId="0" applyNumberFormat="1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 vertical="center" wrapText="1"/>
    </xf>
    <xf numFmtId="17" fontId="3" fillId="11" borderId="3" xfId="0" applyNumberFormat="1" applyFont="1" applyFill="1" applyBorder="1" applyAlignment="1">
      <alignment horizontal="left"/>
    </xf>
    <xf numFmtId="165" fontId="3" fillId="11" borderId="3" xfId="0" applyNumberFormat="1" applyFont="1" applyFill="1" applyBorder="1" applyAlignment="1">
      <alignment horizontal="left" vertical="center" wrapText="1"/>
    </xf>
    <xf numFmtId="166" fontId="0" fillId="11" borderId="3" xfId="0" applyNumberFormat="1" applyFill="1" applyBorder="1" applyAlignment="1">
      <alignment horizontal="left"/>
    </xf>
    <xf numFmtId="0" fontId="11" fillId="11" borderId="3" xfId="0" applyFont="1" applyFill="1" applyBorder="1" applyAlignment="1">
      <alignment horizontal="left" wrapText="1"/>
    </xf>
    <xf numFmtId="0" fontId="5" fillId="11" borderId="3" xfId="0" applyFont="1" applyFill="1" applyBorder="1" applyAlignment="1">
      <alignment horizontal="center" vertical="center" wrapText="1"/>
    </xf>
    <xf numFmtId="166" fontId="3" fillId="11" borderId="3" xfId="0" applyNumberFormat="1" applyFont="1" applyFill="1" applyBorder="1" applyAlignment="1">
      <alignment horizontal="center" wrapText="1"/>
    </xf>
    <xf numFmtId="164" fontId="3" fillId="11" borderId="3" xfId="1" applyNumberFormat="1" applyFont="1" applyFill="1" applyBorder="1" applyAlignment="1">
      <alignment horizontal="center" wrapText="1"/>
    </xf>
    <xf numFmtId="9" fontId="3" fillId="11" borderId="3" xfId="2" applyFont="1" applyFill="1" applyBorder="1" applyAlignment="1">
      <alignment horizontal="center" wrapText="1"/>
    </xf>
    <xf numFmtId="43" fontId="5" fillId="11" borderId="3" xfId="3" applyFont="1" applyFill="1" applyBorder="1" applyAlignment="1">
      <alignment horizontal="center" wrapText="1"/>
    </xf>
    <xf numFmtId="4" fontId="11" fillId="11" borderId="3" xfId="0" applyNumberFormat="1" applyFont="1" applyFill="1" applyBorder="1" applyAlignment="1">
      <alignment horizontal="right" wrapText="1"/>
    </xf>
    <xf numFmtId="167" fontId="3" fillId="11" borderId="3" xfId="0" applyNumberFormat="1" applyFont="1" applyFill="1" applyBorder="1" applyAlignment="1">
      <alignment horizontal="center" wrapText="1"/>
    </xf>
    <xf numFmtId="43" fontId="3" fillId="11" borderId="3" xfId="0" applyNumberFormat="1" applyFont="1" applyFill="1" applyBorder="1" applyAlignment="1">
      <alignment horizontal="center" wrapText="1"/>
    </xf>
    <xf numFmtId="9" fontId="3" fillId="11" borderId="3" xfId="0" applyNumberFormat="1" applyFont="1" applyFill="1" applyBorder="1" applyAlignment="1">
      <alignment horizontal="center" wrapText="1"/>
    </xf>
    <xf numFmtId="164" fontId="3" fillId="11" borderId="3" xfId="0" applyNumberFormat="1" applyFont="1" applyFill="1" applyBorder="1" applyAlignment="1">
      <alignment horizontal="center" wrapText="1"/>
    </xf>
    <xf numFmtId="43" fontId="3" fillId="11" borderId="3" xfId="1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164" fontId="5" fillId="11" borderId="3" xfId="0" applyNumberFormat="1" applyFont="1" applyFill="1" applyBorder="1" applyAlignment="1">
      <alignment horizontal="center" wrapText="1"/>
    </xf>
    <xf numFmtId="43" fontId="4" fillId="11" borderId="3" xfId="1" applyFont="1" applyFill="1" applyBorder="1" applyAlignment="1">
      <alignment wrapText="1"/>
    </xf>
    <xf numFmtId="17" fontId="3" fillId="11" borderId="3" xfId="0" applyNumberFormat="1" applyFont="1" applyFill="1" applyBorder="1" applyAlignment="1">
      <alignment horizontal="left" wrapText="1"/>
    </xf>
    <xf numFmtId="165" fontId="3" fillId="11" borderId="3" xfId="0" applyNumberFormat="1" applyFont="1" applyFill="1" applyBorder="1" applyAlignment="1">
      <alignment horizontal="left" wrapText="1"/>
    </xf>
    <xf numFmtId="0" fontId="3" fillId="11" borderId="3" xfId="0" applyFont="1" applyFill="1" applyBorder="1" applyAlignment="1">
      <alignment horizontal="center" wrapText="1"/>
    </xf>
    <xf numFmtId="0" fontId="5" fillId="11" borderId="3" xfId="0" applyFont="1" applyFill="1" applyBorder="1" applyAlignment="1">
      <alignment horizontal="center" wrapText="1"/>
    </xf>
    <xf numFmtId="164" fontId="5" fillId="11" borderId="3" xfId="1" applyNumberFormat="1" applyFont="1" applyFill="1" applyBorder="1" applyAlignment="1">
      <alignment horizontal="center" wrapText="1"/>
    </xf>
    <xf numFmtId="10" fontId="3" fillId="11" borderId="3" xfId="0" applyNumberFormat="1" applyFont="1" applyFill="1" applyBorder="1" applyAlignment="1">
      <alignment horizontal="center" wrapText="1"/>
    </xf>
    <xf numFmtId="164" fontId="3" fillId="11" borderId="3" xfId="0" applyNumberFormat="1" applyFont="1" applyFill="1" applyBorder="1" applyAlignment="1">
      <alignment horizontal="center" vertical="center" wrapText="1"/>
    </xf>
    <xf numFmtId="164" fontId="4" fillId="11" borderId="3" xfId="1" applyNumberFormat="1" applyFont="1" applyFill="1" applyBorder="1" applyAlignment="1">
      <alignment horizontal="center" wrapText="1"/>
    </xf>
    <xf numFmtId="0" fontId="5" fillId="11" borderId="7" xfId="0" applyFont="1" applyFill="1" applyBorder="1" applyAlignment="1">
      <alignment horizontal="center" wrapText="1"/>
    </xf>
    <xf numFmtId="0" fontId="3" fillId="11" borderId="6" xfId="0" applyFont="1" applyFill="1" applyBorder="1" applyAlignment="1">
      <alignment horizontal="center" wrapText="1"/>
    </xf>
    <xf numFmtId="0" fontId="3" fillId="11" borderId="7" xfId="0" applyFont="1" applyFill="1" applyBorder="1" applyAlignment="1">
      <alignment horizontal="center" wrapText="1"/>
    </xf>
    <xf numFmtId="0" fontId="5" fillId="11" borderId="6" xfId="0" applyFont="1" applyFill="1" applyBorder="1" applyAlignment="1">
      <alignment horizontal="center" wrapText="1"/>
    </xf>
    <xf numFmtId="164" fontId="5" fillId="11" borderId="8" xfId="0" applyNumberFormat="1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49" fontId="3" fillId="4" borderId="5" xfId="1" applyNumberFormat="1" applyFont="1" applyFill="1" applyBorder="1" applyAlignment="1">
      <alignment horizontal="center" vertical="center" wrapText="1"/>
    </xf>
    <xf numFmtId="49" fontId="3" fillId="4" borderId="5" xfId="1" applyNumberFormat="1" applyFont="1" applyFill="1" applyBorder="1" applyAlignment="1">
      <alignment wrapText="1"/>
    </xf>
    <xf numFmtId="43" fontId="4" fillId="4" borderId="6" xfId="1" applyFont="1" applyFill="1" applyBorder="1" applyAlignment="1">
      <alignment wrapText="1"/>
    </xf>
    <xf numFmtId="0" fontId="4" fillId="4" borderId="6" xfId="1" applyNumberFormat="1" applyFont="1" applyFill="1" applyBorder="1" applyAlignment="1">
      <alignment wrapText="1"/>
    </xf>
    <xf numFmtId="166" fontId="3" fillId="3" borderId="3" xfId="0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wrapText="1"/>
    </xf>
    <xf numFmtId="9" fontId="3" fillId="3" borderId="3" xfId="2" applyFont="1" applyFill="1" applyBorder="1" applyAlignment="1">
      <alignment horizont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5" fillId="3" borderId="8" xfId="0" applyNumberFormat="1" applyFont="1" applyFill="1" applyBorder="1" applyAlignment="1">
      <alignment horizontal="center" wrapText="1"/>
    </xf>
    <xf numFmtId="164" fontId="4" fillId="3" borderId="6" xfId="1" applyNumberFormat="1" applyFont="1" applyFill="1" applyBorder="1" applyAlignment="1">
      <alignment wrapText="1"/>
    </xf>
    <xf numFmtId="166" fontId="3" fillId="11" borderId="3" xfId="0" applyNumberFormat="1" applyFont="1" applyFill="1" applyBorder="1" applyAlignment="1">
      <alignment horizontal="center" vertical="center" wrapText="1"/>
    </xf>
    <xf numFmtId="164" fontId="4" fillId="11" borderId="3" xfId="1" applyNumberFormat="1" applyFont="1" applyFill="1" applyBorder="1" applyAlignment="1">
      <alignment wrapText="1"/>
    </xf>
    <xf numFmtId="0" fontId="11" fillId="11" borderId="3" xfId="0" applyFont="1" applyFill="1" applyBorder="1" applyAlignment="1">
      <alignment horizontal="right" wrapText="1"/>
    </xf>
    <xf numFmtId="15" fontId="3" fillId="11" borderId="3" xfId="0" applyNumberFormat="1" applyFont="1" applyFill="1" applyBorder="1" applyAlignment="1">
      <alignment horizontal="center" wrapText="1"/>
    </xf>
    <xf numFmtId="164" fontId="5" fillId="11" borderId="3" xfId="3" applyNumberFormat="1" applyFont="1" applyFill="1" applyBorder="1" applyAlignment="1">
      <alignment horizontal="center" wrapText="1"/>
    </xf>
    <xf numFmtId="49" fontId="3" fillId="11" borderId="3" xfId="1" applyNumberFormat="1" applyFont="1" applyFill="1" applyBorder="1" applyAlignment="1">
      <alignment horizontal="center" wrapText="1"/>
    </xf>
    <xf numFmtId="166" fontId="3" fillId="11" borderId="3" xfId="0" applyNumberFormat="1" applyFont="1" applyFill="1" applyBorder="1" applyAlignment="1">
      <alignment horizontal="center"/>
    </xf>
    <xf numFmtId="165" fontId="3" fillId="11" borderId="3" xfId="0" applyNumberFormat="1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164" fontId="3" fillId="11" borderId="3" xfId="1" applyNumberFormat="1" applyFont="1" applyFill="1" applyBorder="1" applyAlignment="1">
      <alignment horizontal="center" vertical="center"/>
    </xf>
    <xf numFmtId="9" fontId="3" fillId="11" borderId="3" xfId="2" applyFont="1" applyFill="1" applyBorder="1" applyAlignment="1">
      <alignment horizontal="center" vertical="center"/>
    </xf>
    <xf numFmtId="164" fontId="5" fillId="11" borderId="3" xfId="3" applyNumberFormat="1" applyFont="1" applyFill="1" applyBorder="1" applyAlignment="1">
      <alignment horizontal="center" vertical="center"/>
    </xf>
    <xf numFmtId="10" fontId="3" fillId="11" borderId="3" xfId="0" applyNumberFormat="1" applyFont="1" applyFill="1" applyBorder="1" applyAlignment="1">
      <alignment horizontal="center" vertical="center"/>
    </xf>
    <xf numFmtId="0" fontId="11" fillId="12" borderId="0" xfId="0" applyFont="1" applyFill="1" applyAlignment="1">
      <alignment horizontal="left" wrapText="1"/>
    </xf>
    <xf numFmtId="166" fontId="0" fillId="11" borderId="0" xfId="0" applyNumberFormat="1" applyFill="1" applyAlignment="1">
      <alignment horizontal="left"/>
    </xf>
    <xf numFmtId="0" fontId="11" fillId="11" borderId="0" xfId="0" applyFont="1" applyFill="1" applyAlignment="1">
      <alignment horizontal="left" wrapText="1"/>
    </xf>
    <xf numFmtId="4" fontId="11" fillId="11" borderId="0" xfId="0" applyNumberFormat="1" applyFont="1" applyFill="1" applyAlignment="1">
      <alignment horizontal="right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/>
    </xf>
    <xf numFmtId="164" fontId="3" fillId="11" borderId="6" xfId="0" applyNumberFormat="1" applyFont="1" applyFill="1" applyBorder="1" applyAlignment="1">
      <alignment horizontal="center" wrapText="1"/>
    </xf>
    <xf numFmtId="0" fontId="5" fillId="11" borderId="6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right" wrapText="1"/>
    </xf>
    <xf numFmtId="0" fontId="3" fillId="11" borderId="6" xfId="0" applyFont="1" applyFill="1" applyBorder="1" applyAlignment="1">
      <alignment horizontal="center" vertical="center" wrapText="1"/>
    </xf>
    <xf numFmtId="10" fontId="3" fillId="11" borderId="3" xfId="2" applyNumberFormat="1" applyFont="1" applyFill="1" applyBorder="1" applyAlignment="1">
      <alignment horizontal="center" wrapText="1"/>
    </xf>
    <xf numFmtId="0" fontId="11" fillId="11" borderId="0" xfId="0" applyFont="1" applyFill="1" applyAlignment="1">
      <alignment horizontal="right" wrapText="1"/>
    </xf>
    <xf numFmtId="164" fontId="3" fillId="11" borderId="5" xfId="0" applyNumberFormat="1" applyFont="1" applyFill="1" applyBorder="1" applyAlignment="1">
      <alignment horizontal="center" wrapText="1"/>
    </xf>
    <xf numFmtId="49" fontId="3" fillId="11" borderId="6" xfId="1" applyNumberFormat="1" applyFont="1" applyFill="1" applyBorder="1" applyAlignment="1">
      <alignment horizontal="center" wrapText="1"/>
    </xf>
    <xf numFmtId="17" fontId="3" fillId="11" borderId="6" xfId="0" applyNumberFormat="1" applyFont="1" applyFill="1" applyBorder="1" applyAlignment="1">
      <alignment horizontal="left" wrapText="1"/>
    </xf>
    <xf numFmtId="165" fontId="3" fillId="11" borderId="6" xfId="0" applyNumberFormat="1" applyFont="1" applyFill="1" applyBorder="1" applyAlignment="1">
      <alignment horizontal="left" vertical="center" wrapText="1"/>
    </xf>
    <xf numFmtId="166" fontId="3" fillId="11" borderId="6" xfId="0" applyNumberFormat="1" applyFont="1" applyFill="1" applyBorder="1" applyAlignment="1">
      <alignment horizontal="center" wrapText="1"/>
    </xf>
    <xf numFmtId="164" fontId="3" fillId="11" borderId="6" xfId="1" applyNumberFormat="1" applyFont="1" applyFill="1" applyBorder="1" applyAlignment="1">
      <alignment horizontal="center" wrapText="1"/>
    </xf>
    <xf numFmtId="10" fontId="3" fillId="11" borderId="6" xfId="2" applyNumberFormat="1" applyFont="1" applyFill="1" applyBorder="1" applyAlignment="1">
      <alignment horizontal="center" wrapText="1"/>
    </xf>
    <xf numFmtId="43" fontId="5" fillId="11" borderId="6" xfId="3" applyFont="1" applyFill="1" applyBorder="1" applyAlignment="1">
      <alignment horizontal="center" wrapText="1"/>
    </xf>
    <xf numFmtId="10" fontId="3" fillId="11" borderId="6" xfId="0" applyNumberFormat="1" applyFont="1" applyFill="1" applyBorder="1" applyAlignment="1">
      <alignment horizontal="center" wrapText="1"/>
    </xf>
    <xf numFmtId="43" fontId="3" fillId="11" borderId="6" xfId="0" applyNumberFormat="1" applyFont="1" applyFill="1" applyBorder="1" applyAlignment="1">
      <alignment horizontal="center" wrapText="1"/>
    </xf>
    <xf numFmtId="43" fontId="3" fillId="11" borderId="6" xfId="1" applyFont="1" applyFill="1" applyBorder="1" applyAlignment="1">
      <alignment horizontal="center" wrapText="1"/>
    </xf>
    <xf numFmtId="164" fontId="3" fillId="11" borderId="8" xfId="0" applyNumberFormat="1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49" fontId="3" fillId="4" borderId="6" xfId="1" applyNumberFormat="1" applyFont="1" applyFill="1" applyBorder="1" applyAlignment="1">
      <alignment wrapText="1"/>
    </xf>
    <xf numFmtId="167" fontId="3" fillId="11" borderId="3" xfId="2" applyNumberFormat="1" applyFont="1" applyFill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64" fontId="9" fillId="4" borderId="3" xfId="0" applyNumberFormat="1" applyFont="1" applyFill="1" applyBorder="1"/>
    <xf numFmtId="164" fontId="4" fillId="4" borderId="3" xfId="0" applyNumberFormat="1" applyFont="1" applyFill="1" applyBorder="1"/>
    <xf numFmtId="0" fontId="3" fillId="11" borderId="3" xfId="0" applyFont="1" applyFill="1" applyBorder="1" applyAlignment="1">
      <alignment horizontal="left"/>
    </xf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164" fontId="9" fillId="11" borderId="3" xfId="0" applyNumberFormat="1" applyFont="1" applyFill="1" applyBorder="1"/>
    <xf numFmtId="164" fontId="4" fillId="11" borderId="3" xfId="0" applyNumberFormat="1" applyFont="1" applyFill="1" applyBorder="1"/>
    <xf numFmtId="0" fontId="3" fillId="11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left"/>
    </xf>
    <xf numFmtId="0" fontId="3" fillId="11" borderId="6" xfId="0" applyFont="1" applyFill="1" applyBorder="1"/>
    <xf numFmtId="0" fontId="3" fillId="11" borderId="6" xfId="0" applyFont="1" applyFill="1" applyBorder="1" applyAlignment="1">
      <alignment horizontal="center"/>
    </xf>
    <xf numFmtId="164" fontId="9" fillId="11" borderId="6" xfId="0" applyNumberFormat="1" applyFont="1" applyFill="1" applyBorder="1"/>
    <xf numFmtId="164" fontId="4" fillId="11" borderId="6" xfId="0" applyNumberFormat="1" applyFont="1" applyFill="1" applyBorder="1"/>
    <xf numFmtId="0" fontId="2" fillId="11" borderId="2" xfId="0" applyFont="1" applyFill="1" applyBorder="1" applyAlignment="1">
      <alignment horizontal="center" vertical="center"/>
    </xf>
    <xf numFmtId="166" fontId="12" fillId="10" borderId="0" xfId="0" applyNumberFormat="1" applyFont="1" applyFill="1" applyAlignment="1">
      <alignment horizontal="left" vertical="top" shrinkToFit="1"/>
    </xf>
    <xf numFmtId="0" fontId="13" fillId="10" borderId="0" xfId="0" applyFont="1" applyFill="1" applyAlignment="1">
      <alignment horizontal="left" vertical="top" wrapText="1"/>
    </xf>
    <xf numFmtId="166" fontId="3" fillId="10" borderId="3" xfId="0" applyNumberFormat="1" applyFont="1" applyFill="1" applyBorder="1" applyAlignment="1">
      <alignment horizontal="center" wrapText="1"/>
    </xf>
    <xf numFmtId="164" fontId="3" fillId="10" borderId="3" xfId="1" applyNumberFormat="1" applyFont="1" applyFill="1" applyBorder="1" applyAlignment="1">
      <alignment horizontal="center" wrapText="1"/>
    </xf>
    <xf numFmtId="10" fontId="3" fillId="10" borderId="3" xfId="2" applyNumberFormat="1" applyFont="1" applyFill="1" applyBorder="1" applyAlignment="1">
      <alignment horizontal="center" wrapText="1"/>
    </xf>
    <xf numFmtId="4" fontId="12" fillId="10" borderId="0" xfId="0" applyNumberFormat="1" applyFont="1" applyFill="1" applyAlignment="1">
      <alignment horizontal="right" vertical="top" shrinkToFit="1"/>
    </xf>
    <xf numFmtId="10" fontId="3" fillId="10" borderId="3" xfId="0" applyNumberFormat="1" applyFont="1" applyFill="1" applyBorder="1" applyAlignment="1">
      <alignment horizontal="center" wrapText="1"/>
    </xf>
    <xf numFmtId="164" fontId="3" fillId="10" borderId="5" xfId="0" applyNumberFormat="1" applyFont="1" applyFill="1" applyBorder="1" applyAlignment="1">
      <alignment horizontal="center" wrapText="1"/>
    </xf>
    <xf numFmtId="0" fontId="3" fillId="10" borderId="6" xfId="0" applyFont="1" applyFill="1" applyBorder="1" applyAlignment="1">
      <alignment horizontal="center" vertical="center" wrapText="1"/>
    </xf>
    <xf numFmtId="164" fontId="3" fillId="10" borderId="6" xfId="0" applyNumberFormat="1" applyFont="1" applyFill="1" applyBorder="1" applyAlignment="1">
      <alignment horizontal="center" wrapText="1"/>
    </xf>
    <xf numFmtId="164" fontId="5" fillId="10" borderId="3" xfId="1" applyNumberFormat="1" applyFont="1" applyFill="1" applyBorder="1" applyAlignment="1">
      <alignment horizontal="center" wrapText="1"/>
    </xf>
    <xf numFmtId="49" fontId="3" fillId="10" borderId="5" xfId="1" applyNumberFormat="1" applyFont="1" applyFill="1" applyBorder="1" applyAlignment="1">
      <alignment horizontal="center" wrapText="1"/>
    </xf>
    <xf numFmtId="49" fontId="3" fillId="10" borderId="6" xfId="1" applyNumberFormat="1" applyFont="1" applyFill="1" applyBorder="1" applyAlignment="1">
      <alignment horizontal="center" wrapText="1"/>
    </xf>
    <xf numFmtId="2" fontId="12" fillId="10" borderId="0" xfId="0" applyNumberFormat="1" applyFont="1" applyFill="1" applyAlignment="1">
      <alignment horizontal="right" vertical="top" shrinkToFit="1"/>
    </xf>
    <xf numFmtId="166" fontId="12" fillId="10" borderId="3" xfId="0" applyNumberFormat="1" applyFont="1" applyFill="1" applyBorder="1" applyAlignment="1">
      <alignment horizontal="left" vertical="top" shrinkToFit="1"/>
    </xf>
    <xf numFmtId="0" fontId="13" fillId="10" borderId="3" xfId="0" applyFont="1" applyFill="1" applyBorder="1" applyAlignment="1">
      <alignment horizontal="left" vertical="top" wrapText="1"/>
    </xf>
    <xf numFmtId="4" fontId="12" fillId="10" borderId="3" xfId="0" applyNumberFormat="1" applyFont="1" applyFill="1" applyBorder="1" applyAlignment="1">
      <alignment horizontal="right" vertical="top" shrinkToFit="1"/>
    </xf>
    <xf numFmtId="167" fontId="3" fillId="10" borderId="3" xfId="0" applyNumberFormat="1" applyFont="1" applyFill="1" applyBorder="1" applyAlignment="1">
      <alignment horizontal="center" wrapText="1"/>
    </xf>
    <xf numFmtId="9" fontId="3" fillId="10" borderId="3" xfId="0" applyNumberFormat="1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wrapText="1"/>
    </xf>
    <xf numFmtId="0" fontId="5" fillId="10" borderId="6" xfId="0" applyFont="1" applyFill="1" applyBorder="1" applyAlignment="1">
      <alignment horizontal="center" wrapText="1"/>
    </xf>
    <xf numFmtId="9" fontId="3" fillId="10" borderId="3" xfId="2" applyFont="1" applyFill="1" applyBorder="1" applyAlignment="1">
      <alignment horizontal="center" wrapText="1"/>
    </xf>
    <xf numFmtId="164" fontId="5" fillId="10" borderId="8" xfId="0" applyNumberFormat="1" applyFont="1" applyFill="1" applyBorder="1" applyAlignment="1">
      <alignment horizontal="center" wrapText="1"/>
    </xf>
    <xf numFmtId="164" fontId="4" fillId="10" borderId="3" xfId="1" applyNumberFormat="1" applyFont="1" applyFill="1" applyBorder="1" applyAlignment="1">
      <alignment horizontal="center" wrapText="1"/>
    </xf>
    <xf numFmtId="165" fontId="3" fillId="10" borderId="6" xfId="0" applyNumberFormat="1" applyFont="1" applyFill="1" applyBorder="1" applyAlignment="1">
      <alignment horizontal="left" vertical="center" wrapText="1"/>
    </xf>
    <xf numFmtId="0" fontId="3" fillId="10" borderId="7" xfId="0" applyFont="1" applyFill="1" applyBorder="1" applyAlignment="1">
      <alignment horizontal="center" vertical="center" wrapText="1"/>
    </xf>
    <xf numFmtId="165" fontId="3" fillId="10" borderId="7" xfId="0" applyNumberFormat="1" applyFont="1" applyFill="1" applyBorder="1" applyAlignment="1">
      <alignment horizontal="left" vertical="center" wrapText="1"/>
    </xf>
    <xf numFmtId="17" fontId="3" fillId="4" borderId="6" xfId="0" applyNumberFormat="1" applyFont="1" applyFill="1" applyBorder="1" applyAlignment="1">
      <alignment horizontal="left" wrapText="1"/>
    </xf>
    <xf numFmtId="165" fontId="3" fillId="4" borderId="6" xfId="0" applyNumberFormat="1" applyFont="1" applyFill="1" applyBorder="1" applyAlignment="1">
      <alignment horizontal="left" vertical="center" wrapText="1"/>
    </xf>
    <xf numFmtId="166" fontId="3" fillId="4" borderId="6" xfId="0" applyNumberFormat="1" applyFont="1" applyFill="1" applyBorder="1" applyAlignment="1">
      <alignment horizontal="left" vertical="center"/>
    </xf>
    <xf numFmtId="164" fontId="5" fillId="4" borderId="6" xfId="1" applyNumberFormat="1" applyFont="1" applyFill="1" applyBorder="1" applyAlignment="1">
      <alignment horizontal="center" wrapText="1"/>
    </xf>
    <xf numFmtId="9" fontId="3" fillId="4" borderId="6" xfId="2" applyFont="1" applyFill="1" applyBorder="1" applyAlignment="1">
      <alignment horizontal="center" wrapText="1"/>
    </xf>
    <xf numFmtId="43" fontId="5" fillId="4" borderId="6" xfId="3" applyFont="1" applyFill="1" applyBorder="1" applyAlignment="1">
      <alignment horizontal="center" wrapText="1"/>
    </xf>
    <xf numFmtId="10" fontId="3" fillId="4" borderId="6" xfId="0" applyNumberFormat="1" applyFont="1" applyFill="1" applyBorder="1" applyAlignment="1">
      <alignment horizontal="center" wrapText="1"/>
    </xf>
    <xf numFmtId="43" fontId="3" fillId="4" borderId="6" xfId="0" applyNumberFormat="1" applyFont="1" applyFill="1" applyBorder="1" applyAlignment="1">
      <alignment horizontal="center" wrapText="1"/>
    </xf>
    <xf numFmtId="1" fontId="12" fillId="10" borderId="3" xfId="0" applyNumberFormat="1" applyFont="1" applyFill="1" applyBorder="1" applyAlignment="1">
      <alignment horizontal="left" vertical="top" indent="1" shrinkToFit="1"/>
    </xf>
    <xf numFmtId="164" fontId="5" fillId="10" borderId="3" xfId="0" applyNumberFormat="1" applyFont="1" applyFill="1" applyBorder="1" applyAlignment="1">
      <alignment horizontal="center" wrapText="1"/>
    </xf>
    <xf numFmtId="17" fontId="3" fillId="10" borderId="3" xfId="0" applyNumberFormat="1" applyFont="1" applyFill="1" applyBorder="1" applyAlignment="1">
      <alignment horizontal="left"/>
    </xf>
    <xf numFmtId="1" fontId="12" fillId="10" borderId="5" xfId="0" applyNumberFormat="1" applyFont="1" applyFill="1" applyBorder="1" applyAlignment="1">
      <alignment horizontal="left" vertical="top" indent="1" shrinkToFit="1"/>
    </xf>
    <xf numFmtId="164" fontId="4" fillId="10" borderId="6" xfId="1" applyNumberFormat="1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left"/>
    </xf>
    <xf numFmtId="164" fontId="9" fillId="10" borderId="3" xfId="0" applyNumberFormat="1" applyFont="1" applyFill="1" applyBorder="1"/>
    <xf numFmtId="164" fontId="4" fillId="10" borderId="3" xfId="0" applyNumberFormat="1" applyFont="1" applyFill="1" applyBorder="1"/>
    <xf numFmtId="1" fontId="12" fillId="10" borderId="0" xfId="0" applyNumberFormat="1" applyFont="1" applyFill="1" applyAlignment="1">
      <alignment horizontal="left" vertical="top" indent="1" shrinkToFit="1"/>
    </xf>
    <xf numFmtId="166" fontId="12" fillId="10" borderId="10" xfId="0" applyNumberFormat="1" applyFont="1" applyFill="1" applyBorder="1" applyAlignment="1">
      <alignment horizontal="left" vertical="top" shrinkToFit="1"/>
    </xf>
    <xf numFmtId="0" fontId="2" fillId="10" borderId="2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left" vertical="top" wrapText="1"/>
    </xf>
    <xf numFmtId="166" fontId="0" fillId="4" borderId="3" xfId="0" applyNumberForma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4" fontId="11" fillId="4" borderId="3" xfId="0" applyNumberFormat="1" applyFont="1" applyFill="1" applyBorder="1" applyAlignment="1">
      <alignment horizontal="right" wrapText="1"/>
    </xf>
    <xf numFmtId="0" fontId="11" fillId="4" borderId="3" xfId="0" applyFont="1" applyFill="1" applyBorder="1" applyAlignment="1">
      <alignment horizontal="center" wrapText="1"/>
    </xf>
    <xf numFmtId="49" fontId="3" fillId="4" borderId="10" xfId="1" applyNumberFormat="1" applyFont="1" applyFill="1" applyBorder="1" applyAlignment="1">
      <alignment horizontal="center" wrapText="1"/>
    </xf>
    <xf numFmtId="17" fontId="3" fillId="9" borderId="6" xfId="0" applyNumberFormat="1" applyFont="1" applyFill="1" applyBorder="1" applyAlignment="1">
      <alignment horizontal="left" wrapText="1"/>
    </xf>
    <xf numFmtId="17" fontId="3" fillId="4" borderId="0" xfId="0" applyNumberFormat="1" applyFont="1" applyFill="1" applyAlignment="1">
      <alignment horizontal="left" wrapText="1"/>
    </xf>
    <xf numFmtId="0" fontId="13" fillId="10" borderId="2" xfId="0" applyFont="1" applyFill="1" applyBorder="1" applyAlignment="1">
      <alignment horizontal="left" vertical="top" wrapText="1"/>
    </xf>
    <xf numFmtId="168" fontId="14" fillId="11" borderId="11" xfId="0" applyNumberFormat="1" applyFont="1" applyFill="1" applyBorder="1" applyAlignment="1">
      <alignment horizontal="left" vertical="top" shrinkToFit="1"/>
    </xf>
    <xf numFmtId="0" fontId="15" fillId="11" borderId="11" xfId="0" applyFont="1" applyFill="1" applyBorder="1" applyAlignment="1">
      <alignment horizontal="left" vertical="top" wrapText="1"/>
    </xf>
    <xf numFmtId="4" fontId="14" fillId="11" borderId="11" xfId="0" applyNumberFormat="1" applyFont="1" applyFill="1" applyBorder="1" applyAlignment="1">
      <alignment horizontal="left" vertical="top" indent="2" shrinkToFit="1"/>
    </xf>
    <xf numFmtId="2" fontId="14" fillId="11" borderId="11" xfId="0" applyNumberFormat="1" applyFont="1" applyFill="1" applyBorder="1" applyAlignment="1">
      <alignment horizontal="right" vertical="top" indent="1" shrinkToFit="1"/>
    </xf>
    <xf numFmtId="4" fontId="14" fillId="11" borderId="11" xfId="0" applyNumberFormat="1" applyFont="1" applyFill="1" applyBorder="1" applyAlignment="1">
      <alignment horizontal="right" vertical="top" indent="1" shrinkToFit="1"/>
    </xf>
    <xf numFmtId="4" fontId="14" fillId="11" borderId="11" xfId="0" applyNumberFormat="1" applyFont="1" applyFill="1" applyBorder="1" applyAlignment="1">
      <alignment horizontal="left" vertical="top" indent="1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883"/>
  <sheetViews>
    <sheetView view="pageBreakPreview" zoomScale="77" zoomScaleNormal="90" zoomScaleSheetLayoutView="77" workbookViewId="0">
      <pane xSplit="5" ySplit="7" topLeftCell="T850" activePane="bottomRight" state="frozen"/>
      <selection pane="topRight" activeCell="E1" sqref="E1"/>
      <selection pane="bottomLeft" activeCell="A2" sqref="A2"/>
      <selection pane="bottomRight" activeCell="Q883" sqref="Q883:U883"/>
    </sheetView>
  </sheetViews>
  <sheetFormatPr defaultColWidth="9.140625" defaultRowHeight="12.75" x14ac:dyDescent="0.2"/>
  <cols>
    <col min="1" max="1" width="9.140625" style="200"/>
    <col min="2" max="2" width="25.85546875" style="201" customWidth="1"/>
    <col min="3" max="4" width="18.28515625" style="201" customWidth="1"/>
    <col min="5" max="5" width="69.7109375" style="201" customWidth="1"/>
    <col min="6" max="6" width="67.85546875" style="201" bestFit="1" customWidth="1"/>
    <col min="7" max="7" width="16.85546875" style="1" bestFit="1" customWidth="1"/>
    <col min="8" max="8" width="16" style="1" hidden="1" customWidth="1"/>
    <col min="9" max="9" width="11.85546875" style="1" customWidth="1"/>
    <col min="10" max="10" width="16.42578125" style="202" bestFit="1" customWidth="1"/>
    <col min="11" max="11" width="14.140625" style="1" customWidth="1"/>
    <col min="12" max="12" width="32.28515625" style="202" customWidth="1"/>
    <col min="13" max="13" width="23.7109375" style="1" bestFit="1" customWidth="1"/>
    <col min="14" max="14" width="19.42578125" style="205" customWidth="1"/>
    <col min="15" max="16" width="16.42578125" style="1" customWidth="1"/>
    <col min="17" max="17" width="25.7109375" style="206" customWidth="1"/>
    <col min="18" max="18" width="9.140625" style="1" customWidth="1"/>
    <col min="19" max="19" width="18.85546875" style="1" customWidth="1"/>
    <col min="20" max="20" width="9.140625" style="1"/>
    <col min="21" max="21" width="23.28515625" style="1" customWidth="1"/>
    <col min="22" max="22" width="17.7109375" style="206" customWidth="1"/>
    <col min="23" max="23" width="20.85546875" style="202" customWidth="1"/>
    <col min="24" max="24" width="14.5703125" style="202" bestFit="1" customWidth="1"/>
    <col min="25" max="26" width="14.85546875" style="202" customWidth="1"/>
    <col min="27" max="27" width="20" style="1" customWidth="1"/>
    <col min="28" max="28" width="19.140625" style="1" customWidth="1"/>
    <col min="29" max="29" width="13.85546875" style="1" customWidth="1"/>
    <col min="30" max="16384" width="9.140625" style="1"/>
  </cols>
  <sheetData>
    <row r="1" spans="1:29" x14ac:dyDescent="0.2">
      <c r="A1" s="505" t="s">
        <v>0</v>
      </c>
      <c r="B1" s="505"/>
      <c r="C1" s="506"/>
      <c r="D1" s="506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7" t="s">
        <v>1</v>
      </c>
      <c r="AC1" s="507"/>
    </row>
    <row r="2" spans="1:29" x14ac:dyDescent="0.2">
      <c r="A2" s="508" t="s">
        <v>2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432"/>
      <c r="AC2" s="4">
        <v>79362035.189999998</v>
      </c>
    </row>
    <row r="3" spans="1:29" x14ac:dyDescent="0.2">
      <c r="A3" s="442"/>
      <c r="B3" s="5" t="s">
        <v>1090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/>
      <c r="AC3" s="4">
        <v>458036976.74000001</v>
      </c>
    </row>
    <row r="4" spans="1:29" x14ac:dyDescent="0.2">
      <c r="A4" s="7"/>
      <c r="B4" s="5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8">
        <f>SUM(AC2:AC3)</f>
        <v>537399011.93000007</v>
      </c>
    </row>
    <row r="5" spans="1:2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 t="s">
        <v>1</v>
      </c>
      <c r="N5" s="10"/>
      <c r="O5" s="9" t="s">
        <v>1</v>
      </c>
      <c r="P5" s="9" t="s">
        <v>1</v>
      </c>
      <c r="Q5" s="9" t="s">
        <v>1</v>
      </c>
      <c r="R5" s="10"/>
      <c r="S5" s="9" t="s">
        <v>1</v>
      </c>
      <c r="T5" s="10"/>
      <c r="U5" s="9" t="s">
        <v>1</v>
      </c>
      <c r="V5" s="9" t="s">
        <v>1</v>
      </c>
      <c r="W5" s="2"/>
      <c r="X5" s="2"/>
      <c r="Y5" s="2"/>
      <c r="Z5" s="2"/>
      <c r="AA5" s="2"/>
    </row>
    <row r="6" spans="1:29" ht="8.25" customHeight="1" x14ac:dyDescent="0.2">
      <c r="A6" s="2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9">
        <f>SUM(M8:M798)</f>
        <v>277235859.42999995</v>
      </c>
      <c r="N6" s="10"/>
      <c r="O6" s="9">
        <f>SUM(O8:O798)</f>
        <v>3568066.87</v>
      </c>
      <c r="P6" s="9">
        <f>SUM(P8:P798)</f>
        <v>283484</v>
      </c>
      <c r="Q6" s="9">
        <f>SUM(Q8:Q798)</f>
        <v>1218493124.9300005</v>
      </c>
      <c r="R6" s="10"/>
      <c r="S6" s="9">
        <f>SUM(S8:S798)</f>
        <v>-2585026.1922500008</v>
      </c>
      <c r="T6" s="10"/>
      <c r="U6" s="9">
        <f>SUM(U8:U798)</f>
        <v>-757282.48599999992</v>
      </c>
      <c r="V6" s="9">
        <f>SUM(V8:V798)</f>
        <v>1215119313.2517502</v>
      </c>
      <c r="W6" s="2"/>
      <c r="X6" s="2"/>
      <c r="Y6" s="2"/>
      <c r="Z6" s="2"/>
      <c r="AA6" s="2"/>
    </row>
    <row r="7" spans="1:29" ht="25.5" x14ac:dyDescent="0.2">
      <c r="A7" s="11" t="s">
        <v>4</v>
      </c>
      <c r="B7" s="12" t="s">
        <v>5</v>
      </c>
      <c r="C7" s="12" t="s">
        <v>6</v>
      </c>
      <c r="D7" s="19" t="s">
        <v>30</v>
      </c>
      <c r="E7" s="12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3" t="s">
        <v>15</v>
      </c>
      <c r="N7" s="14" t="s">
        <v>16</v>
      </c>
      <c r="O7" s="15" t="s">
        <v>17</v>
      </c>
      <c r="P7" s="15" t="s">
        <v>18</v>
      </c>
      <c r="Q7" s="16" t="s">
        <v>19</v>
      </c>
      <c r="R7" s="17" t="s">
        <v>20</v>
      </c>
      <c r="S7" s="11" t="s">
        <v>21</v>
      </c>
      <c r="T7" s="17" t="s">
        <v>22</v>
      </c>
      <c r="U7" s="11" t="s">
        <v>23</v>
      </c>
      <c r="V7" s="16" t="s">
        <v>24</v>
      </c>
      <c r="W7" s="15" t="s">
        <v>25</v>
      </c>
      <c r="X7" s="15" t="s">
        <v>26</v>
      </c>
      <c r="Y7" s="18" t="s">
        <v>27</v>
      </c>
      <c r="Z7" s="18" t="s">
        <v>28</v>
      </c>
      <c r="AA7" s="18" t="s">
        <v>29</v>
      </c>
    </row>
    <row r="8" spans="1:29" x14ac:dyDescent="0.2">
      <c r="A8" s="20">
        <v>17</v>
      </c>
      <c r="B8" s="21">
        <v>44583</v>
      </c>
      <c r="C8" s="22">
        <v>44588</v>
      </c>
      <c r="D8" s="246">
        <v>44565</v>
      </c>
      <c r="E8" s="23" t="s">
        <v>77</v>
      </c>
      <c r="F8" s="23" t="s">
        <v>78</v>
      </c>
      <c r="G8" s="24" t="s">
        <v>33</v>
      </c>
      <c r="H8" s="26" t="s">
        <v>34</v>
      </c>
      <c r="I8" s="24" t="s">
        <v>33</v>
      </c>
      <c r="J8" s="26">
        <v>303333</v>
      </c>
      <c r="K8" s="27" t="s">
        <v>33</v>
      </c>
      <c r="L8" s="27" t="s">
        <v>33</v>
      </c>
      <c r="M8" s="38">
        <v>11564280</v>
      </c>
      <c r="N8" s="30">
        <v>0</v>
      </c>
      <c r="O8" s="31">
        <f t="shared" ref="O8:O22" si="0">M8*N8</f>
        <v>0</v>
      </c>
      <c r="P8" s="31">
        <v>0</v>
      </c>
      <c r="Q8" s="32">
        <f t="shared" ref="Q8:Q22" si="1">M8+O8+P8</f>
        <v>11564280</v>
      </c>
      <c r="R8" s="33">
        <v>0</v>
      </c>
      <c r="S8" s="34">
        <f t="shared" ref="S8:S16" si="2">-Q8*R8</f>
        <v>0</v>
      </c>
      <c r="T8" s="33">
        <v>0</v>
      </c>
      <c r="U8" s="35">
        <f t="shared" ref="U8:U22" si="3">-O8*T8</f>
        <v>0</v>
      </c>
      <c r="V8" s="32">
        <f t="shared" ref="V8:V39" si="4">Q8+S8+U8</f>
        <v>11564280</v>
      </c>
      <c r="W8" s="36" t="s">
        <v>35</v>
      </c>
      <c r="X8" s="35" t="s">
        <v>36</v>
      </c>
      <c r="Y8" s="38" t="s">
        <v>33</v>
      </c>
      <c r="Z8" s="37" t="s">
        <v>33</v>
      </c>
      <c r="AA8" s="37"/>
    </row>
    <row r="9" spans="1:29" x14ac:dyDescent="0.2">
      <c r="A9" s="20">
        <v>56</v>
      </c>
      <c r="B9" s="21">
        <v>44614</v>
      </c>
      <c r="C9" s="22">
        <v>44617</v>
      </c>
      <c r="D9" s="246">
        <v>44565</v>
      </c>
      <c r="E9" s="23" t="s">
        <v>80</v>
      </c>
      <c r="F9" s="23" t="s">
        <v>178</v>
      </c>
      <c r="G9" s="24" t="s">
        <v>33</v>
      </c>
      <c r="H9" s="26" t="s">
        <v>45</v>
      </c>
      <c r="I9" s="24" t="s">
        <v>33</v>
      </c>
      <c r="J9" s="20">
        <v>303376</v>
      </c>
      <c r="K9" s="27">
        <v>44606</v>
      </c>
      <c r="L9" s="26" t="s">
        <v>33</v>
      </c>
      <c r="M9" s="38">
        <v>65000</v>
      </c>
      <c r="N9" s="30">
        <v>0</v>
      </c>
      <c r="O9" s="31">
        <f t="shared" si="0"/>
        <v>0</v>
      </c>
      <c r="P9" s="31">
        <v>0</v>
      </c>
      <c r="Q9" s="32">
        <f t="shared" si="1"/>
        <v>65000</v>
      </c>
      <c r="R9" s="33">
        <v>0</v>
      </c>
      <c r="S9" s="34">
        <f t="shared" si="2"/>
        <v>0</v>
      </c>
      <c r="T9" s="33"/>
      <c r="U9" s="35">
        <f t="shared" si="3"/>
        <v>0</v>
      </c>
      <c r="V9" s="32">
        <f t="shared" si="4"/>
        <v>65000</v>
      </c>
      <c r="W9" s="220" t="s">
        <v>59</v>
      </c>
      <c r="X9" s="35" t="s">
        <v>36</v>
      </c>
      <c r="Y9" s="37" t="s">
        <v>33</v>
      </c>
      <c r="Z9" s="37" t="s">
        <v>33</v>
      </c>
      <c r="AA9" s="37"/>
    </row>
    <row r="10" spans="1:29" x14ac:dyDescent="0.2">
      <c r="A10" s="20">
        <v>45</v>
      </c>
      <c r="B10" s="21">
        <v>44614</v>
      </c>
      <c r="C10" s="22">
        <v>44608</v>
      </c>
      <c r="D10" s="246">
        <v>44568</v>
      </c>
      <c r="E10" s="23" t="s">
        <v>156</v>
      </c>
      <c r="F10" s="23" t="s">
        <v>149</v>
      </c>
      <c r="G10" s="24" t="s">
        <v>157</v>
      </c>
      <c r="H10" s="26" t="s">
        <v>34</v>
      </c>
      <c r="I10" s="24" t="s">
        <v>33</v>
      </c>
      <c r="J10" s="26">
        <v>303364</v>
      </c>
      <c r="K10" s="27">
        <v>44560</v>
      </c>
      <c r="L10" s="26">
        <v>68393</v>
      </c>
      <c r="M10" s="38">
        <v>300223</v>
      </c>
      <c r="N10" s="30">
        <v>0</v>
      </c>
      <c r="O10" s="31">
        <f t="shared" si="0"/>
        <v>0</v>
      </c>
      <c r="P10" s="31">
        <v>0</v>
      </c>
      <c r="Q10" s="32">
        <f t="shared" si="1"/>
        <v>300223</v>
      </c>
      <c r="R10" s="33">
        <v>0</v>
      </c>
      <c r="S10" s="34">
        <f t="shared" si="2"/>
        <v>0</v>
      </c>
      <c r="T10" s="33"/>
      <c r="U10" s="35">
        <f t="shared" si="3"/>
        <v>0</v>
      </c>
      <c r="V10" s="32">
        <f t="shared" si="4"/>
        <v>300223</v>
      </c>
      <c r="W10" s="36" t="s">
        <v>35</v>
      </c>
      <c r="X10" s="181" t="s">
        <v>36</v>
      </c>
      <c r="Y10" s="37" t="s">
        <v>158</v>
      </c>
      <c r="Z10" s="48" t="s">
        <v>33</v>
      </c>
      <c r="AA10" s="37"/>
    </row>
    <row r="11" spans="1:29" x14ac:dyDescent="0.2">
      <c r="A11" s="20">
        <v>14</v>
      </c>
      <c r="B11" s="21">
        <v>44583</v>
      </c>
      <c r="C11" s="22">
        <v>44588</v>
      </c>
      <c r="D11" s="246">
        <v>44571</v>
      </c>
      <c r="E11" s="23" t="s">
        <v>72</v>
      </c>
      <c r="F11" s="23" t="s">
        <v>73</v>
      </c>
      <c r="G11" s="24" t="s">
        <v>33</v>
      </c>
      <c r="H11" s="26" t="s">
        <v>45</v>
      </c>
      <c r="I11" s="24" t="s">
        <v>33</v>
      </c>
      <c r="J11" s="26">
        <v>303330</v>
      </c>
      <c r="K11" s="27" t="s">
        <v>33</v>
      </c>
      <c r="L11" s="26" t="s">
        <v>33</v>
      </c>
      <c r="M11" s="38">
        <v>50000</v>
      </c>
      <c r="N11" s="30">
        <v>0</v>
      </c>
      <c r="O11" s="31">
        <f t="shared" si="0"/>
        <v>0</v>
      </c>
      <c r="P11" s="31">
        <v>0</v>
      </c>
      <c r="Q11" s="32">
        <f t="shared" si="1"/>
        <v>50000</v>
      </c>
      <c r="R11" s="33">
        <v>0</v>
      </c>
      <c r="S11" s="34">
        <f t="shared" si="2"/>
        <v>0</v>
      </c>
      <c r="T11" s="33">
        <v>0</v>
      </c>
      <c r="U11" s="35">
        <f t="shared" si="3"/>
        <v>0</v>
      </c>
      <c r="V11" s="32">
        <f t="shared" si="4"/>
        <v>50000</v>
      </c>
      <c r="W11" s="36" t="s">
        <v>35</v>
      </c>
      <c r="X11" s="35" t="s">
        <v>36</v>
      </c>
      <c r="Y11" s="37" t="s">
        <v>74</v>
      </c>
      <c r="Z11" s="37" t="s">
        <v>33</v>
      </c>
      <c r="AA11" s="49"/>
    </row>
    <row r="12" spans="1:29" x14ac:dyDescent="0.2">
      <c r="A12" s="20">
        <v>13</v>
      </c>
      <c r="B12" s="21">
        <v>44583</v>
      </c>
      <c r="C12" s="22">
        <v>44588</v>
      </c>
      <c r="D12" s="246">
        <v>44573</v>
      </c>
      <c r="E12" s="23" t="s">
        <v>68</v>
      </c>
      <c r="F12" s="23" t="s">
        <v>69</v>
      </c>
      <c r="G12" s="24" t="s">
        <v>33</v>
      </c>
      <c r="H12" s="26" t="s">
        <v>45</v>
      </c>
      <c r="I12" s="24" t="s">
        <v>33</v>
      </c>
      <c r="J12" s="26">
        <v>303329</v>
      </c>
      <c r="K12" s="27">
        <v>44575</v>
      </c>
      <c r="L12" s="26" t="s">
        <v>70</v>
      </c>
      <c r="M12" s="38">
        <v>23387046</v>
      </c>
      <c r="N12" s="30">
        <v>0</v>
      </c>
      <c r="O12" s="31">
        <f t="shared" si="0"/>
        <v>0</v>
      </c>
      <c r="P12" s="31">
        <v>0</v>
      </c>
      <c r="Q12" s="32">
        <f t="shared" si="1"/>
        <v>23387046</v>
      </c>
      <c r="R12" s="33">
        <v>0</v>
      </c>
      <c r="S12" s="34">
        <f t="shared" si="2"/>
        <v>0</v>
      </c>
      <c r="T12" s="33">
        <v>0</v>
      </c>
      <c r="U12" s="35">
        <f t="shared" si="3"/>
        <v>0</v>
      </c>
      <c r="V12" s="32">
        <f t="shared" si="4"/>
        <v>23387046</v>
      </c>
      <c r="W12" s="36" t="s">
        <v>35</v>
      </c>
      <c r="X12" s="35" t="s">
        <v>36</v>
      </c>
      <c r="Y12" s="37" t="s">
        <v>71</v>
      </c>
      <c r="Z12" s="37" t="s">
        <v>33</v>
      </c>
      <c r="AA12" s="37"/>
    </row>
    <row r="13" spans="1:29" x14ac:dyDescent="0.2">
      <c r="A13" s="20">
        <v>2</v>
      </c>
      <c r="B13" s="21">
        <v>44583</v>
      </c>
      <c r="C13" s="22">
        <v>44565</v>
      </c>
      <c r="D13" s="246">
        <v>44574</v>
      </c>
      <c r="E13" s="23" t="s">
        <v>38</v>
      </c>
      <c r="F13" s="23" t="s">
        <v>39</v>
      </c>
      <c r="G13" s="24" t="s">
        <v>40</v>
      </c>
      <c r="H13" s="26" t="s">
        <v>34</v>
      </c>
      <c r="I13" s="24" t="s">
        <v>33</v>
      </c>
      <c r="J13" s="26">
        <v>303326</v>
      </c>
      <c r="K13" s="27">
        <v>44565</v>
      </c>
      <c r="L13" s="26" t="s">
        <v>41</v>
      </c>
      <c r="M13" s="38">
        <v>1051859</v>
      </c>
      <c r="N13" s="30">
        <v>0</v>
      </c>
      <c r="O13" s="31">
        <f t="shared" si="0"/>
        <v>0</v>
      </c>
      <c r="P13" s="31">
        <v>0</v>
      </c>
      <c r="Q13" s="32">
        <f t="shared" si="1"/>
        <v>1051859</v>
      </c>
      <c r="R13" s="33">
        <v>0</v>
      </c>
      <c r="S13" s="34">
        <f t="shared" si="2"/>
        <v>0</v>
      </c>
      <c r="T13" s="33">
        <v>0</v>
      </c>
      <c r="U13" s="35">
        <f t="shared" si="3"/>
        <v>0</v>
      </c>
      <c r="V13" s="32">
        <f t="shared" si="4"/>
        <v>1051859</v>
      </c>
      <c r="W13" s="36" t="s">
        <v>35</v>
      </c>
      <c r="X13" s="35" t="s">
        <v>36</v>
      </c>
      <c r="Y13" s="37" t="s">
        <v>33</v>
      </c>
      <c r="Z13" s="37" t="s">
        <v>33</v>
      </c>
      <c r="AA13" s="37"/>
    </row>
    <row r="14" spans="1:29" x14ac:dyDescent="0.2">
      <c r="A14" s="20">
        <v>8</v>
      </c>
      <c r="B14" s="21">
        <v>44583</v>
      </c>
      <c r="C14" s="22">
        <v>44586</v>
      </c>
      <c r="D14" s="246">
        <v>44574</v>
      </c>
      <c r="E14" s="23" t="s">
        <v>31</v>
      </c>
      <c r="F14" s="23" t="s">
        <v>58</v>
      </c>
      <c r="G14" s="24" t="s">
        <v>33</v>
      </c>
      <c r="H14" s="26" t="s">
        <v>34</v>
      </c>
      <c r="I14" s="24" t="s">
        <v>33</v>
      </c>
      <c r="J14" s="26">
        <v>303323</v>
      </c>
      <c r="K14" s="27">
        <v>44562</v>
      </c>
      <c r="L14" s="26">
        <v>12282353</v>
      </c>
      <c r="M14" s="38">
        <v>619184</v>
      </c>
      <c r="N14" s="30">
        <v>0</v>
      </c>
      <c r="O14" s="31">
        <f t="shared" si="0"/>
        <v>0</v>
      </c>
      <c r="P14" s="31">
        <v>0</v>
      </c>
      <c r="Q14" s="32">
        <f t="shared" si="1"/>
        <v>619184</v>
      </c>
      <c r="R14" s="33">
        <v>0</v>
      </c>
      <c r="S14" s="34">
        <f t="shared" si="2"/>
        <v>0</v>
      </c>
      <c r="T14" s="33">
        <v>0</v>
      </c>
      <c r="U14" s="35">
        <f t="shared" si="3"/>
        <v>0</v>
      </c>
      <c r="V14" s="32">
        <f t="shared" si="4"/>
        <v>619184</v>
      </c>
      <c r="W14" s="220" t="s">
        <v>59</v>
      </c>
      <c r="X14" s="35" t="s">
        <v>36</v>
      </c>
      <c r="Y14" s="37" t="s">
        <v>33</v>
      </c>
      <c r="Z14" s="37" t="s">
        <v>60</v>
      </c>
      <c r="AA14" s="37"/>
    </row>
    <row r="15" spans="1:29" x14ac:dyDescent="0.2">
      <c r="A15" s="20">
        <v>10</v>
      </c>
      <c r="B15" s="21">
        <v>44583</v>
      </c>
      <c r="C15" s="22">
        <v>44587</v>
      </c>
      <c r="D15" s="246">
        <v>44574</v>
      </c>
      <c r="E15" s="23" t="s">
        <v>63</v>
      </c>
      <c r="F15" s="23" t="s">
        <v>64</v>
      </c>
      <c r="G15" s="24" t="s">
        <v>33</v>
      </c>
      <c r="H15" s="26" t="s">
        <v>45</v>
      </c>
      <c r="I15" s="24" t="s">
        <v>33</v>
      </c>
      <c r="J15" s="26">
        <v>303325</v>
      </c>
      <c r="K15" s="27">
        <v>44561</v>
      </c>
      <c r="L15" s="26" t="s">
        <v>33</v>
      </c>
      <c r="M15" s="38">
        <v>173294</v>
      </c>
      <c r="N15" s="30">
        <v>0</v>
      </c>
      <c r="O15" s="31">
        <f t="shared" si="0"/>
        <v>0</v>
      </c>
      <c r="P15" s="31">
        <v>0</v>
      </c>
      <c r="Q15" s="32">
        <f t="shared" si="1"/>
        <v>173294</v>
      </c>
      <c r="R15" s="33">
        <v>0</v>
      </c>
      <c r="S15" s="34">
        <f t="shared" si="2"/>
        <v>0</v>
      </c>
      <c r="T15" s="33">
        <v>0</v>
      </c>
      <c r="U15" s="35">
        <f t="shared" si="3"/>
        <v>0</v>
      </c>
      <c r="V15" s="32">
        <f t="shared" si="4"/>
        <v>173294</v>
      </c>
      <c r="W15" s="35" t="s">
        <v>35</v>
      </c>
      <c r="X15" s="35" t="s">
        <v>36</v>
      </c>
      <c r="Y15" s="37" t="s">
        <v>65</v>
      </c>
      <c r="Z15" s="37" t="s">
        <v>33</v>
      </c>
      <c r="AA15" s="37"/>
    </row>
    <row r="16" spans="1:29" x14ac:dyDescent="0.2">
      <c r="A16" s="20">
        <v>12</v>
      </c>
      <c r="B16" s="21">
        <v>44583</v>
      </c>
      <c r="C16" s="22">
        <v>44587</v>
      </c>
      <c r="D16" s="246">
        <v>44574</v>
      </c>
      <c r="E16" s="23" t="s">
        <v>66</v>
      </c>
      <c r="F16" s="23" t="s">
        <v>67</v>
      </c>
      <c r="G16" s="24" t="s">
        <v>33</v>
      </c>
      <c r="H16" s="26" t="s">
        <v>34</v>
      </c>
      <c r="I16" s="24" t="s">
        <v>33</v>
      </c>
      <c r="J16" s="26">
        <v>303328</v>
      </c>
      <c r="K16" s="26" t="s">
        <v>33</v>
      </c>
      <c r="L16" s="26" t="s">
        <v>33</v>
      </c>
      <c r="M16" s="38">
        <v>2121080</v>
      </c>
      <c r="N16" s="30">
        <v>0</v>
      </c>
      <c r="O16" s="31">
        <f t="shared" si="0"/>
        <v>0</v>
      </c>
      <c r="P16" s="31">
        <v>0</v>
      </c>
      <c r="Q16" s="32">
        <f t="shared" si="1"/>
        <v>2121080</v>
      </c>
      <c r="R16" s="33">
        <v>0</v>
      </c>
      <c r="S16" s="34">
        <f t="shared" si="2"/>
        <v>0</v>
      </c>
      <c r="T16" s="33">
        <v>0</v>
      </c>
      <c r="U16" s="35">
        <f t="shared" si="3"/>
        <v>0</v>
      </c>
      <c r="V16" s="32">
        <f t="shared" si="4"/>
        <v>2121080</v>
      </c>
      <c r="W16" s="220" t="s">
        <v>59</v>
      </c>
      <c r="X16" s="35" t="s">
        <v>36</v>
      </c>
      <c r="Y16" s="37" t="s">
        <v>33</v>
      </c>
      <c r="Z16" s="37" t="s">
        <v>33</v>
      </c>
      <c r="AA16" s="37"/>
    </row>
    <row r="17" spans="1:28" x14ac:dyDescent="0.2">
      <c r="A17" s="20">
        <v>44</v>
      </c>
      <c r="B17" s="21">
        <v>44614</v>
      </c>
      <c r="C17" s="22">
        <v>44608</v>
      </c>
      <c r="D17" s="246">
        <v>44578</v>
      </c>
      <c r="E17" s="23" t="s">
        <v>152</v>
      </c>
      <c r="F17" s="23" t="s">
        <v>153</v>
      </c>
      <c r="G17" s="24" t="s">
        <v>154</v>
      </c>
      <c r="H17" s="26" t="s">
        <v>34</v>
      </c>
      <c r="I17" s="24" t="s">
        <v>33</v>
      </c>
      <c r="J17" s="26">
        <v>303363</v>
      </c>
      <c r="K17" s="27">
        <v>44574</v>
      </c>
      <c r="L17" s="44">
        <v>18110909</v>
      </c>
      <c r="M17" s="38">
        <v>10655</v>
      </c>
      <c r="N17" s="30">
        <v>0</v>
      </c>
      <c r="O17" s="31">
        <f t="shared" si="0"/>
        <v>0</v>
      </c>
      <c r="P17" s="31">
        <v>0</v>
      </c>
      <c r="Q17" s="32">
        <f t="shared" si="1"/>
        <v>10655</v>
      </c>
      <c r="R17" s="33">
        <v>0.03</v>
      </c>
      <c r="S17" s="34">
        <v>-293</v>
      </c>
      <c r="T17" s="33"/>
      <c r="U17" s="35">
        <f t="shared" si="3"/>
        <v>0</v>
      </c>
      <c r="V17" s="32">
        <f t="shared" si="4"/>
        <v>10362</v>
      </c>
      <c r="W17" s="36" t="s">
        <v>35</v>
      </c>
      <c r="X17" s="181" t="s">
        <v>36</v>
      </c>
      <c r="Y17" s="37" t="s">
        <v>155</v>
      </c>
      <c r="Z17" s="37" t="s">
        <v>33</v>
      </c>
      <c r="AA17" s="37"/>
    </row>
    <row r="18" spans="1:28" x14ac:dyDescent="0.2">
      <c r="A18" s="20">
        <v>3</v>
      </c>
      <c r="B18" s="21">
        <v>44583</v>
      </c>
      <c r="C18" s="22">
        <v>44586</v>
      </c>
      <c r="D18" s="246">
        <v>44582</v>
      </c>
      <c r="E18" s="23" t="s">
        <v>42</v>
      </c>
      <c r="F18" s="23" t="s">
        <v>43</v>
      </c>
      <c r="G18" s="24" t="s">
        <v>44</v>
      </c>
      <c r="H18" s="26" t="s">
        <v>45</v>
      </c>
      <c r="I18" s="24" t="s">
        <v>33</v>
      </c>
      <c r="J18" s="26">
        <v>303319</v>
      </c>
      <c r="K18" s="27">
        <v>44561</v>
      </c>
      <c r="L18" s="26" t="s">
        <v>46</v>
      </c>
      <c r="M18" s="38">
        <v>160300</v>
      </c>
      <c r="N18" s="30">
        <v>0</v>
      </c>
      <c r="O18" s="31">
        <f t="shared" si="0"/>
        <v>0</v>
      </c>
      <c r="P18" s="31">
        <v>0</v>
      </c>
      <c r="Q18" s="32">
        <f t="shared" si="1"/>
        <v>160300</v>
      </c>
      <c r="R18" s="33">
        <v>0</v>
      </c>
      <c r="S18" s="34">
        <f>-Q18*R18</f>
        <v>0</v>
      </c>
      <c r="T18" s="33">
        <v>0</v>
      </c>
      <c r="U18" s="35">
        <f t="shared" si="3"/>
        <v>0</v>
      </c>
      <c r="V18" s="32">
        <f t="shared" si="4"/>
        <v>160300</v>
      </c>
      <c r="W18" s="35" t="s">
        <v>35</v>
      </c>
      <c r="X18" s="35" t="s">
        <v>36</v>
      </c>
      <c r="Y18" s="38" t="s">
        <v>33</v>
      </c>
      <c r="Z18" s="148" t="s">
        <v>33</v>
      </c>
      <c r="AA18" s="40">
        <f>V18+V19</f>
        <v>188140.90400000001</v>
      </c>
    </row>
    <row r="19" spans="1:28" x14ac:dyDescent="0.2">
      <c r="A19" s="20">
        <v>4</v>
      </c>
      <c r="B19" s="21">
        <v>44583</v>
      </c>
      <c r="C19" s="22">
        <v>44586</v>
      </c>
      <c r="D19" s="246">
        <v>44582</v>
      </c>
      <c r="E19" s="23" t="s">
        <v>42</v>
      </c>
      <c r="F19" s="23" t="s">
        <v>47</v>
      </c>
      <c r="G19" s="24" t="s">
        <v>44</v>
      </c>
      <c r="H19" s="26" t="s">
        <v>45</v>
      </c>
      <c r="I19" s="24" t="s">
        <v>33</v>
      </c>
      <c r="J19" s="26">
        <v>303319</v>
      </c>
      <c r="K19" s="27">
        <v>44561</v>
      </c>
      <c r="L19" s="26" t="s">
        <v>46</v>
      </c>
      <c r="M19" s="38">
        <v>25648</v>
      </c>
      <c r="N19" s="30">
        <v>0.15</v>
      </c>
      <c r="O19" s="31">
        <f t="shared" si="0"/>
        <v>3847.2</v>
      </c>
      <c r="P19" s="31">
        <v>0</v>
      </c>
      <c r="Q19" s="32">
        <f t="shared" si="1"/>
        <v>29495.200000000001</v>
      </c>
      <c r="R19" s="33">
        <v>0.03</v>
      </c>
      <c r="S19" s="34">
        <f>-Q19*R19</f>
        <v>-884.85599999999999</v>
      </c>
      <c r="T19" s="33">
        <v>0.2</v>
      </c>
      <c r="U19" s="35">
        <f t="shared" si="3"/>
        <v>-769.44</v>
      </c>
      <c r="V19" s="32">
        <f t="shared" si="4"/>
        <v>27840.904000000002</v>
      </c>
      <c r="W19" s="36" t="s">
        <v>35</v>
      </c>
      <c r="X19" s="35" t="s">
        <v>36</v>
      </c>
      <c r="Y19" s="38" t="s">
        <v>33</v>
      </c>
      <c r="Z19" s="37" t="s">
        <v>33</v>
      </c>
      <c r="AA19" s="40"/>
    </row>
    <row r="20" spans="1:28" x14ac:dyDescent="0.2">
      <c r="A20" s="20">
        <v>5</v>
      </c>
      <c r="B20" s="21">
        <v>44583</v>
      </c>
      <c r="C20" s="22">
        <v>44586</v>
      </c>
      <c r="D20" s="246">
        <v>44582</v>
      </c>
      <c r="E20" s="23" t="s">
        <v>48</v>
      </c>
      <c r="F20" s="23" t="s">
        <v>49</v>
      </c>
      <c r="G20" s="24" t="s">
        <v>50</v>
      </c>
      <c r="H20" s="26" t="s">
        <v>34</v>
      </c>
      <c r="I20" s="24" t="s">
        <v>33</v>
      </c>
      <c r="J20" s="26">
        <v>303320</v>
      </c>
      <c r="K20" s="27">
        <v>44561</v>
      </c>
      <c r="L20" s="42">
        <v>68002</v>
      </c>
      <c r="M20" s="38">
        <v>56020</v>
      </c>
      <c r="N20" s="30">
        <v>0</v>
      </c>
      <c r="O20" s="31">
        <f t="shared" si="0"/>
        <v>0</v>
      </c>
      <c r="P20" s="31">
        <v>0</v>
      </c>
      <c r="Q20" s="32">
        <f t="shared" si="1"/>
        <v>56020</v>
      </c>
      <c r="R20" s="33">
        <v>0</v>
      </c>
      <c r="S20" s="34">
        <f>-Q20*R20</f>
        <v>0</v>
      </c>
      <c r="T20" s="33">
        <v>0</v>
      </c>
      <c r="U20" s="35">
        <f t="shared" si="3"/>
        <v>0</v>
      </c>
      <c r="V20" s="32">
        <f t="shared" si="4"/>
        <v>56020</v>
      </c>
      <c r="W20" s="36" t="s">
        <v>35</v>
      </c>
      <c r="X20" s="35" t="s">
        <v>36</v>
      </c>
      <c r="Y20" s="37" t="s">
        <v>51</v>
      </c>
      <c r="Z20" s="37" t="s">
        <v>33</v>
      </c>
      <c r="AA20" s="37"/>
    </row>
    <row r="21" spans="1:28" x14ac:dyDescent="0.2">
      <c r="A21" s="20">
        <v>6</v>
      </c>
      <c r="B21" s="21">
        <v>44583</v>
      </c>
      <c r="C21" s="22">
        <v>44584</v>
      </c>
      <c r="D21" s="246">
        <v>44582</v>
      </c>
      <c r="E21" s="43" t="s">
        <v>52</v>
      </c>
      <c r="F21" s="23" t="s">
        <v>53</v>
      </c>
      <c r="G21" s="24" t="s">
        <v>33</v>
      </c>
      <c r="H21" s="26" t="s">
        <v>34</v>
      </c>
      <c r="I21" s="24" t="s">
        <v>33</v>
      </c>
      <c r="J21" s="26">
        <v>303321</v>
      </c>
      <c r="K21" s="27">
        <v>44561</v>
      </c>
      <c r="L21" s="26">
        <v>500019</v>
      </c>
      <c r="M21" s="38">
        <v>9579</v>
      </c>
      <c r="N21" s="30">
        <v>0</v>
      </c>
      <c r="O21" s="31">
        <f t="shared" si="0"/>
        <v>0</v>
      </c>
      <c r="P21" s="31">
        <v>0</v>
      </c>
      <c r="Q21" s="32">
        <f t="shared" si="1"/>
        <v>9579</v>
      </c>
      <c r="R21" s="33">
        <v>0</v>
      </c>
      <c r="S21" s="34">
        <f>-Q21*R21</f>
        <v>0</v>
      </c>
      <c r="T21" s="33">
        <v>0</v>
      </c>
      <c r="U21" s="35">
        <f t="shared" si="3"/>
        <v>0</v>
      </c>
      <c r="V21" s="32">
        <f t="shared" si="4"/>
        <v>9579</v>
      </c>
      <c r="W21" s="36" t="s">
        <v>35</v>
      </c>
      <c r="X21" s="35" t="s">
        <v>36</v>
      </c>
      <c r="Y21" s="37" t="s">
        <v>54</v>
      </c>
      <c r="Z21" s="37" t="s">
        <v>33</v>
      </c>
      <c r="AA21" s="37"/>
    </row>
    <row r="22" spans="1:28" ht="12.75" customHeight="1" x14ac:dyDescent="0.2">
      <c r="A22" s="20">
        <v>7</v>
      </c>
      <c r="B22" s="21">
        <v>44583</v>
      </c>
      <c r="C22" s="22">
        <v>44586</v>
      </c>
      <c r="D22" s="246">
        <v>44582</v>
      </c>
      <c r="E22" s="23" t="s">
        <v>55</v>
      </c>
      <c r="F22" s="23" t="s">
        <v>56</v>
      </c>
      <c r="G22" s="24" t="s">
        <v>33</v>
      </c>
      <c r="H22" s="26" t="s">
        <v>34</v>
      </c>
      <c r="I22" s="24" t="s">
        <v>33</v>
      </c>
      <c r="J22" s="26">
        <v>303322</v>
      </c>
      <c r="K22" s="27">
        <v>44575</v>
      </c>
      <c r="L22" s="26" t="s">
        <v>33</v>
      </c>
      <c r="M22" s="38">
        <v>18000</v>
      </c>
      <c r="N22" s="30">
        <v>0</v>
      </c>
      <c r="O22" s="31">
        <f t="shared" si="0"/>
        <v>0</v>
      </c>
      <c r="P22" s="31">
        <v>0</v>
      </c>
      <c r="Q22" s="32">
        <f t="shared" si="1"/>
        <v>18000</v>
      </c>
      <c r="R22" s="33">
        <v>0</v>
      </c>
      <c r="S22" s="34">
        <f>-Q22*R22</f>
        <v>0</v>
      </c>
      <c r="T22" s="33">
        <v>0</v>
      </c>
      <c r="U22" s="35">
        <f t="shared" si="3"/>
        <v>0</v>
      </c>
      <c r="V22" s="32">
        <f t="shared" si="4"/>
        <v>18000</v>
      </c>
      <c r="W22" s="36" t="s">
        <v>35</v>
      </c>
      <c r="X22" s="35" t="s">
        <v>36</v>
      </c>
      <c r="Y22" s="37" t="s">
        <v>57</v>
      </c>
      <c r="Z22" s="37" t="s">
        <v>33</v>
      </c>
      <c r="AA22" s="37"/>
    </row>
    <row r="23" spans="1:28" ht="12.75" customHeight="1" x14ac:dyDescent="0.25">
      <c r="A23" s="320"/>
      <c r="B23" s="321">
        <v>44583</v>
      </c>
      <c r="C23" s="323"/>
      <c r="D23" s="265">
        <v>44565</v>
      </c>
      <c r="E23" s="283" t="s">
        <v>836</v>
      </c>
      <c r="F23" s="283" t="s">
        <v>836</v>
      </c>
      <c r="G23" s="268"/>
      <c r="H23" s="26"/>
      <c r="I23" s="268"/>
      <c r="J23" s="286"/>
      <c r="K23" s="287"/>
      <c r="L23" s="286"/>
      <c r="M23" s="288"/>
      <c r="N23" s="289"/>
      <c r="O23" s="273"/>
      <c r="P23" s="273"/>
      <c r="Q23" s="282">
        <v>14515</v>
      </c>
      <c r="R23" s="290"/>
      <c r="S23" s="275"/>
      <c r="T23" s="290"/>
      <c r="U23" s="276"/>
      <c r="V23" s="277">
        <f t="shared" si="4"/>
        <v>14515</v>
      </c>
      <c r="W23" s="291"/>
      <c r="X23" s="276" t="s">
        <v>36</v>
      </c>
      <c r="Y23" s="314">
        <v>54302598</v>
      </c>
      <c r="Z23" s="280"/>
      <c r="AA23" s="280"/>
      <c r="AB23" s="281" t="s">
        <v>867</v>
      </c>
    </row>
    <row r="24" spans="1:28" ht="12.75" customHeight="1" x14ac:dyDescent="0.25">
      <c r="A24" s="320"/>
      <c r="B24" s="321">
        <v>44583</v>
      </c>
      <c r="C24" s="323"/>
      <c r="D24" s="265">
        <v>44565</v>
      </c>
      <c r="E24" s="283" t="s">
        <v>837</v>
      </c>
      <c r="F24" s="283" t="s">
        <v>837</v>
      </c>
      <c r="G24" s="268"/>
      <c r="H24" s="26"/>
      <c r="I24" s="268"/>
      <c r="J24" s="286"/>
      <c r="K24" s="287"/>
      <c r="L24" s="286"/>
      <c r="M24" s="288"/>
      <c r="N24" s="289"/>
      <c r="O24" s="273"/>
      <c r="P24" s="273"/>
      <c r="Q24" s="282">
        <v>500000</v>
      </c>
      <c r="R24" s="290"/>
      <c r="S24" s="275"/>
      <c r="T24" s="290"/>
      <c r="U24" s="276"/>
      <c r="V24" s="277">
        <f t="shared" si="4"/>
        <v>500000</v>
      </c>
      <c r="W24" s="291"/>
      <c r="X24" s="276" t="s">
        <v>36</v>
      </c>
      <c r="Y24" s="314">
        <v>54302612</v>
      </c>
      <c r="Z24" s="280"/>
      <c r="AA24" s="280"/>
      <c r="AB24" s="281" t="s">
        <v>867</v>
      </c>
    </row>
    <row r="25" spans="1:28" ht="12.75" customHeight="1" x14ac:dyDescent="0.25">
      <c r="A25" s="320"/>
      <c r="B25" s="321">
        <v>44583</v>
      </c>
      <c r="C25" s="323"/>
      <c r="D25" s="265">
        <v>44566</v>
      </c>
      <c r="E25" s="283" t="s">
        <v>837</v>
      </c>
      <c r="F25" s="283" t="s">
        <v>837</v>
      </c>
      <c r="G25" s="268"/>
      <c r="H25" s="26"/>
      <c r="I25" s="268"/>
      <c r="J25" s="286"/>
      <c r="K25" s="287"/>
      <c r="L25" s="286"/>
      <c r="M25" s="288"/>
      <c r="N25" s="289"/>
      <c r="O25" s="273"/>
      <c r="P25" s="273"/>
      <c r="Q25" s="282">
        <v>399870</v>
      </c>
      <c r="R25" s="290"/>
      <c r="S25" s="275"/>
      <c r="T25" s="290"/>
      <c r="U25" s="276"/>
      <c r="V25" s="277">
        <f t="shared" si="4"/>
        <v>399870</v>
      </c>
      <c r="W25" s="291"/>
      <c r="X25" s="276" t="s">
        <v>36</v>
      </c>
      <c r="Y25" s="314">
        <v>54302613</v>
      </c>
      <c r="Z25" s="280"/>
      <c r="AA25" s="280"/>
      <c r="AB25" s="281" t="s">
        <v>867</v>
      </c>
    </row>
    <row r="26" spans="1:28" ht="12.75" customHeight="1" x14ac:dyDescent="0.25">
      <c r="A26" s="320"/>
      <c r="B26" s="321">
        <v>44583</v>
      </c>
      <c r="C26" s="323"/>
      <c r="D26" s="265">
        <v>44566</v>
      </c>
      <c r="E26" s="283" t="s">
        <v>838</v>
      </c>
      <c r="F26" s="283" t="s">
        <v>838</v>
      </c>
      <c r="G26" s="268"/>
      <c r="H26" s="26"/>
      <c r="I26" s="268"/>
      <c r="J26" s="286"/>
      <c r="K26" s="287"/>
      <c r="L26" s="286"/>
      <c r="M26" s="288"/>
      <c r="N26" s="289"/>
      <c r="O26" s="273"/>
      <c r="P26" s="273"/>
      <c r="Q26" s="282">
        <v>216034</v>
      </c>
      <c r="R26" s="290"/>
      <c r="S26" s="275"/>
      <c r="T26" s="290"/>
      <c r="U26" s="276"/>
      <c r="V26" s="277">
        <f t="shared" si="4"/>
        <v>216034</v>
      </c>
      <c r="W26" s="291"/>
      <c r="X26" s="276" t="s">
        <v>36</v>
      </c>
      <c r="Y26" s="314">
        <v>54302619</v>
      </c>
      <c r="Z26" s="280"/>
      <c r="AA26" s="280"/>
      <c r="AB26" s="281" t="s">
        <v>867</v>
      </c>
    </row>
    <row r="27" spans="1:28" ht="12.75" customHeight="1" x14ac:dyDescent="0.25">
      <c r="A27" s="320"/>
      <c r="B27" s="321">
        <v>44583</v>
      </c>
      <c r="C27" s="323"/>
      <c r="D27" s="265">
        <v>44566</v>
      </c>
      <c r="E27" s="283" t="s">
        <v>838</v>
      </c>
      <c r="F27" s="283" t="s">
        <v>838</v>
      </c>
      <c r="G27" s="268"/>
      <c r="H27" s="26"/>
      <c r="I27" s="268"/>
      <c r="J27" s="286"/>
      <c r="K27" s="287"/>
      <c r="L27" s="286"/>
      <c r="M27" s="288"/>
      <c r="N27" s="289"/>
      <c r="O27" s="273"/>
      <c r="P27" s="273"/>
      <c r="Q27" s="282">
        <v>857545</v>
      </c>
      <c r="R27" s="290"/>
      <c r="S27" s="275"/>
      <c r="T27" s="290"/>
      <c r="U27" s="276"/>
      <c r="V27" s="277">
        <f t="shared" si="4"/>
        <v>857545</v>
      </c>
      <c r="W27" s="291"/>
      <c r="X27" s="276" t="s">
        <v>36</v>
      </c>
      <c r="Y27" s="314">
        <v>54302618</v>
      </c>
      <c r="Z27" s="280"/>
      <c r="AA27" s="280"/>
      <c r="AB27" s="281" t="s">
        <v>867</v>
      </c>
    </row>
    <row r="28" spans="1:28" ht="12.75" customHeight="1" x14ac:dyDescent="0.25">
      <c r="A28" s="320"/>
      <c r="B28" s="321">
        <v>44583</v>
      </c>
      <c r="C28" s="323"/>
      <c r="D28" s="265">
        <v>44567</v>
      </c>
      <c r="E28" s="283" t="s">
        <v>839</v>
      </c>
      <c r="F28" s="283" t="s">
        <v>839</v>
      </c>
      <c r="G28" s="268"/>
      <c r="H28" s="26"/>
      <c r="I28" s="268"/>
      <c r="J28" s="286"/>
      <c r="K28" s="287"/>
      <c r="L28" s="286"/>
      <c r="M28" s="288"/>
      <c r="N28" s="289"/>
      <c r="O28" s="273"/>
      <c r="P28" s="273"/>
      <c r="Q28" s="282">
        <v>143033</v>
      </c>
      <c r="R28" s="290"/>
      <c r="S28" s="275"/>
      <c r="T28" s="290"/>
      <c r="U28" s="276"/>
      <c r="V28" s="277">
        <f t="shared" si="4"/>
        <v>143033</v>
      </c>
      <c r="W28" s="291"/>
      <c r="X28" s="276" t="s">
        <v>36</v>
      </c>
      <c r="Y28" s="314">
        <v>53540973</v>
      </c>
      <c r="Z28" s="280"/>
      <c r="AA28" s="280"/>
      <c r="AB28" s="281" t="s">
        <v>867</v>
      </c>
    </row>
    <row r="29" spans="1:28" ht="12.75" customHeight="1" x14ac:dyDescent="0.25">
      <c r="A29" s="320"/>
      <c r="B29" s="321">
        <v>44583</v>
      </c>
      <c r="C29" s="323"/>
      <c r="D29" s="265">
        <v>44567</v>
      </c>
      <c r="E29" s="283" t="s">
        <v>840</v>
      </c>
      <c r="F29" s="283" t="s">
        <v>840</v>
      </c>
      <c r="G29" s="268"/>
      <c r="H29" s="26"/>
      <c r="I29" s="268"/>
      <c r="J29" s="286"/>
      <c r="K29" s="287"/>
      <c r="L29" s="286"/>
      <c r="M29" s="288"/>
      <c r="N29" s="289"/>
      <c r="O29" s="273"/>
      <c r="P29" s="273"/>
      <c r="Q29" s="282">
        <v>924000</v>
      </c>
      <c r="R29" s="290"/>
      <c r="S29" s="275"/>
      <c r="T29" s="290"/>
      <c r="U29" s="276"/>
      <c r="V29" s="277">
        <f t="shared" si="4"/>
        <v>924000</v>
      </c>
      <c r="W29" s="291"/>
      <c r="X29" s="276" t="s">
        <v>36</v>
      </c>
      <c r="Y29" s="314">
        <v>53540983</v>
      </c>
      <c r="Z29" s="280"/>
      <c r="AA29" s="280"/>
      <c r="AB29" s="281" t="s">
        <v>867</v>
      </c>
    </row>
    <row r="30" spans="1:28" ht="12.75" customHeight="1" x14ac:dyDescent="0.25">
      <c r="A30" s="320"/>
      <c r="B30" s="321">
        <v>44583</v>
      </c>
      <c r="C30" s="323"/>
      <c r="D30" s="265">
        <v>44568</v>
      </c>
      <c r="E30" s="283" t="s">
        <v>837</v>
      </c>
      <c r="F30" s="283" t="s">
        <v>837</v>
      </c>
      <c r="G30" s="268"/>
      <c r="H30" s="26"/>
      <c r="I30" s="268"/>
      <c r="J30" s="286"/>
      <c r="K30" s="287"/>
      <c r="L30" s="286"/>
      <c r="M30" s="288"/>
      <c r="N30" s="289"/>
      <c r="O30" s="273"/>
      <c r="P30" s="273"/>
      <c r="Q30" s="282">
        <v>140675</v>
      </c>
      <c r="R30" s="290"/>
      <c r="S30" s="275"/>
      <c r="T30" s="290"/>
      <c r="U30" s="276"/>
      <c r="V30" s="277">
        <f t="shared" si="4"/>
        <v>140675</v>
      </c>
      <c r="W30" s="291"/>
      <c r="X30" s="276" t="s">
        <v>36</v>
      </c>
      <c r="Y30" s="314">
        <v>53540951</v>
      </c>
      <c r="Z30" s="280"/>
      <c r="AA30" s="280"/>
      <c r="AB30" s="281" t="s">
        <v>867</v>
      </c>
    </row>
    <row r="31" spans="1:28" ht="12.75" customHeight="1" x14ac:dyDescent="0.25">
      <c r="A31" s="320"/>
      <c r="B31" s="321">
        <v>44583</v>
      </c>
      <c r="C31" s="323"/>
      <c r="D31" s="265">
        <v>44571</v>
      </c>
      <c r="E31" s="283" t="s">
        <v>841</v>
      </c>
      <c r="F31" s="283" t="s">
        <v>841</v>
      </c>
      <c r="G31" s="268"/>
      <c r="H31" s="26"/>
      <c r="I31" s="268"/>
      <c r="J31" s="286"/>
      <c r="K31" s="287"/>
      <c r="L31" s="286"/>
      <c r="M31" s="288"/>
      <c r="N31" s="289"/>
      <c r="O31" s="273"/>
      <c r="P31" s="273"/>
      <c r="Q31" s="282">
        <v>99612</v>
      </c>
      <c r="R31" s="290"/>
      <c r="S31" s="275"/>
      <c r="T31" s="290"/>
      <c r="U31" s="276"/>
      <c r="V31" s="277">
        <f t="shared" si="4"/>
        <v>99612</v>
      </c>
      <c r="W31" s="291"/>
      <c r="X31" s="276" t="s">
        <v>36</v>
      </c>
      <c r="Y31" s="314">
        <v>54302617</v>
      </c>
      <c r="Z31" s="280"/>
      <c r="AA31" s="280"/>
      <c r="AB31" s="281" t="s">
        <v>867</v>
      </c>
    </row>
    <row r="32" spans="1:28" ht="12.75" customHeight="1" x14ac:dyDescent="0.25">
      <c r="A32" s="320"/>
      <c r="B32" s="321">
        <v>44583</v>
      </c>
      <c r="C32" s="323"/>
      <c r="D32" s="265">
        <v>44571</v>
      </c>
      <c r="E32" s="284" t="s">
        <v>842</v>
      </c>
      <c r="F32" s="284" t="s">
        <v>842</v>
      </c>
      <c r="G32" s="285"/>
      <c r="H32" s="26"/>
      <c r="I32" s="285"/>
      <c r="J32" s="292"/>
      <c r="K32" s="293"/>
      <c r="L32" s="292"/>
      <c r="M32" s="294"/>
      <c r="N32" s="295"/>
      <c r="O32" s="296"/>
      <c r="P32" s="296"/>
      <c r="Q32" s="282">
        <v>829000</v>
      </c>
      <c r="R32" s="297"/>
      <c r="S32" s="298"/>
      <c r="T32" s="297"/>
      <c r="U32" s="279"/>
      <c r="V32" s="299">
        <f t="shared" si="4"/>
        <v>829000</v>
      </c>
      <c r="W32" s="300"/>
      <c r="X32" s="279" t="s">
        <v>36</v>
      </c>
      <c r="Y32" s="314">
        <v>54302602</v>
      </c>
      <c r="Z32" s="301"/>
      <c r="AA32" s="301"/>
      <c r="AB32" s="281" t="s">
        <v>867</v>
      </c>
    </row>
    <row r="33" spans="1:28" ht="12.75" customHeight="1" x14ac:dyDescent="0.25">
      <c r="A33" s="320"/>
      <c r="B33" s="321">
        <v>44583</v>
      </c>
      <c r="C33" s="323"/>
      <c r="D33" s="265">
        <v>44571</v>
      </c>
      <c r="E33" s="266" t="s">
        <v>842</v>
      </c>
      <c r="F33" s="266" t="s">
        <v>842</v>
      </c>
      <c r="G33" s="268"/>
      <c r="H33" s="26"/>
      <c r="I33" s="268"/>
      <c r="J33" s="286"/>
      <c r="K33" s="287"/>
      <c r="L33" s="286"/>
      <c r="M33" s="288"/>
      <c r="N33" s="289"/>
      <c r="O33" s="273"/>
      <c r="P33" s="273"/>
      <c r="Q33" s="282">
        <v>829000</v>
      </c>
      <c r="R33" s="290"/>
      <c r="S33" s="275"/>
      <c r="T33" s="290"/>
      <c r="U33" s="276"/>
      <c r="V33" s="277">
        <f t="shared" si="4"/>
        <v>829000</v>
      </c>
      <c r="W33" s="276"/>
      <c r="X33" s="276" t="s">
        <v>36</v>
      </c>
      <c r="Y33" s="314">
        <v>54302601</v>
      </c>
      <c r="Z33" s="280"/>
      <c r="AA33" s="280"/>
      <c r="AB33" s="281" t="s">
        <v>867</v>
      </c>
    </row>
    <row r="34" spans="1:28" ht="12.75" customHeight="1" x14ac:dyDescent="0.25">
      <c r="A34" s="320"/>
      <c r="B34" s="321">
        <v>44583</v>
      </c>
      <c r="C34" s="323"/>
      <c r="D34" s="265">
        <v>44572</v>
      </c>
      <c r="E34" s="266" t="s">
        <v>837</v>
      </c>
      <c r="F34" s="266" t="s">
        <v>837</v>
      </c>
      <c r="G34" s="268"/>
      <c r="H34" s="26"/>
      <c r="I34" s="268"/>
      <c r="J34" s="286"/>
      <c r="K34" s="287"/>
      <c r="L34" s="286"/>
      <c r="M34" s="288"/>
      <c r="N34" s="289"/>
      <c r="O34" s="273"/>
      <c r="P34" s="273"/>
      <c r="Q34" s="282">
        <v>315000</v>
      </c>
      <c r="R34" s="290"/>
      <c r="S34" s="275"/>
      <c r="T34" s="290"/>
      <c r="U34" s="276"/>
      <c r="V34" s="277">
        <f t="shared" si="4"/>
        <v>315000</v>
      </c>
      <c r="W34" s="276"/>
      <c r="X34" s="276" t="s">
        <v>36</v>
      </c>
      <c r="Y34" s="314">
        <v>53540974</v>
      </c>
      <c r="Z34" s="280"/>
      <c r="AA34" s="280"/>
      <c r="AB34" s="281" t="s">
        <v>867</v>
      </c>
    </row>
    <row r="35" spans="1:28" ht="12.75" customHeight="1" x14ac:dyDescent="0.25">
      <c r="A35" s="320"/>
      <c r="B35" s="321">
        <v>44583</v>
      </c>
      <c r="C35" s="323"/>
      <c r="D35" s="265">
        <v>44572</v>
      </c>
      <c r="E35" s="266" t="s">
        <v>837</v>
      </c>
      <c r="F35" s="266" t="s">
        <v>837</v>
      </c>
      <c r="G35" s="268"/>
      <c r="H35" s="26"/>
      <c r="I35" s="268"/>
      <c r="J35" s="286"/>
      <c r="K35" s="287"/>
      <c r="L35" s="286"/>
      <c r="M35" s="288"/>
      <c r="N35" s="289"/>
      <c r="O35" s="273"/>
      <c r="P35" s="273"/>
      <c r="Q35" s="282">
        <v>150811</v>
      </c>
      <c r="R35" s="290"/>
      <c r="S35" s="275"/>
      <c r="T35" s="290"/>
      <c r="U35" s="276"/>
      <c r="V35" s="277">
        <f t="shared" si="4"/>
        <v>150811</v>
      </c>
      <c r="W35" s="276"/>
      <c r="X35" s="276" t="s">
        <v>36</v>
      </c>
      <c r="Y35" s="314">
        <v>53540924</v>
      </c>
      <c r="Z35" s="280"/>
      <c r="AA35" s="280"/>
      <c r="AB35" s="281" t="s">
        <v>867</v>
      </c>
    </row>
    <row r="36" spans="1:28" ht="12.75" customHeight="1" x14ac:dyDescent="0.25">
      <c r="A36" s="320"/>
      <c r="B36" s="321">
        <v>44583</v>
      </c>
      <c r="C36" s="323"/>
      <c r="D36" s="265">
        <v>44574</v>
      </c>
      <c r="E36" s="266" t="s">
        <v>843</v>
      </c>
      <c r="F36" s="266" t="s">
        <v>843</v>
      </c>
      <c r="G36" s="268"/>
      <c r="H36" s="26"/>
      <c r="I36" s="268"/>
      <c r="J36" s="286"/>
      <c r="K36" s="287"/>
      <c r="L36" s="286"/>
      <c r="M36" s="288"/>
      <c r="N36" s="289"/>
      <c r="O36" s="273"/>
      <c r="P36" s="273"/>
      <c r="Q36" s="282">
        <v>15359</v>
      </c>
      <c r="R36" s="290"/>
      <c r="S36" s="275"/>
      <c r="T36" s="290"/>
      <c r="U36" s="276"/>
      <c r="V36" s="277">
        <f t="shared" si="4"/>
        <v>15359</v>
      </c>
      <c r="W36" s="276"/>
      <c r="X36" s="276" t="s">
        <v>36</v>
      </c>
      <c r="Y36" s="314" t="s">
        <v>866</v>
      </c>
      <c r="Z36" s="280"/>
      <c r="AA36" s="280"/>
      <c r="AB36" s="281" t="s">
        <v>867</v>
      </c>
    </row>
    <row r="37" spans="1:28" ht="12.75" customHeight="1" x14ac:dyDescent="0.25">
      <c r="A37" s="320"/>
      <c r="B37" s="321">
        <v>44583</v>
      </c>
      <c r="C37" s="323"/>
      <c r="D37" s="265">
        <v>44574</v>
      </c>
      <c r="E37" s="266" t="s">
        <v>837</v>
      </c>
      <c r="F37" s="266" t="s">
        <v>837</v>
      </c>
      <c r="G37" s="268"/>
      <c r="H37" s="26"/>
      <c r="I37" s="268"/>
      <c r="J37" s="286"/>
      <c r="K37" s="287"/>
      <c r="L37" s="286"/>
      <c r="M37" s="288"/>
      <c r="N37" s="289"/>
      <c r="O37" s="273"/>
      <c r="P37" s="273"/>
      <c r="Q37" s="282">
        <v>27005</v>
      </c>
      <c r="R37" s="290"/>
      <c r="S37" s="275"/>
      <c r="T37" s="290"/>
      <c r="U37" s="276"/>
      <c r="V37" s="277">
        <f t="shared" si="4"/>
        <v>27005</v>
      </c>
      <c r="W37" s="276"/>
      <c r="X37" s="276" t="s">
        <v>36</v>
      </c>
      <c r="Y37" s="314">
        <v>53540982</v>
      </c>
      <c r="Z37" s="280"/>
      <c r="AA37" s="280"/>
      <c r="AB37" s="281" t="s">
        <v>867</v>
      </c>
    </row>
    <row r="38" spans="1:28" ht="12.75" customHeight="1" x14ac:dyDescent="0.25">
      <c r="A38" s="320"/>
      <c r="B38" s="321">
        <v>44583</v>
      </c>
      <c r="C38" s="323"/>
      <c r="D38" s="265">
        <v>44574</v>
      </c>
      <c r="E38" s="266" t="s">
        <v>837</v>
      </c>
      <c r="F38" s="266" t="s">
        <v>837</v>
      </c>
      <c r="G38" s="268"/>
      <c r="H38" s="26"/>
      <c r="I38" s="268"/>
      <c r="J38" s="286"/>
      <c r="K38" s="287"/>
      <c r="L38" s="286"/>
      <c r="M38" s="288"/>
      <c r="N38" s="289"/>
      <c r="O38" s="273"/>
      <c r="P38" s="273"/>
      <c r="Q38" s="282">
        <v>8695</v>
      </c>
      <c r="R38" s="290"/>
      <c r="S38" s="275"/>
      <c r="T38" s="290"/>
      <c r="U38" s="276"/>
      <c r="V38" s="277">
        <f t="shared" si="4"/>
        <v>8695</v>
      </c>
      <c r="W38" s="276"/>
      <c r="X38" s="276" t="s">
        <v>36</v>
      </c>
      <c r="Y38" s="314">
        <v>53540981</v>
      </c>
      <c r="Z38" s="280"/>
      <c r="AA38" s="280"/>
      <c r="AB38" s="281" t="s">
        <v>867</v>
      </c>
    </row>
    <row r="39" spans="1:28" ht="12.75" customHeight="1" x14ac:dyDescent="0.25">
      <c r="A39" s="320"/>
      <c r="B39" s="321">
        <v>44583</v>
      </c>
      <c r="C39" s="323"/>
      <c r="D39" s="265">
        <v>44574</v>
      </c>
      <c r="E39" s="266" t="s">
        <v>844</v>
      </c>
      <c r="F39" s="266" t="s">
        <v>844</v>
      </c>
      <c r="G39" s="268"/>
      <c r="H39" s="26"/>
      <c r="I39" s="268"/>
      <c r="J39" s="286"/>
      <c r="K39" s="287"/>
      <c r="L39" s="286"/>
      <c r="M39" s="288"/>
      <c r="N39" s="289"/>
      <c r="O39" s="273"/>
      <c r="P39" s="273"/>
      <c r="Q39" s="282">
        <v>1345666</v>
      </c>
      <c r="R39" s="290"/>
      <c r="S39" s="275"/>
      <c r="T39" s="290"/>
      <c r="U39" s="276"/>
      <c r="V39" s="277">
        <f t="shared" si="4"/>
        <v>1345666</v>
      </c>
      <c r="W39" s="276"/>
      <c r="X39" s="276" t="s">
        <v>36</v>
      </c>
      <c r="Y39" s="314">
        <v>54302610</v>
      </c>
      <c r="Z39" s="280"/>
      <c r="AA39" s="280"/>
      <c r="AB39" s="281" t="s">
        <v>867</v>
      </c>
    </row>
    <row r="40" spans="1:28" ht="12.75" customHeight="1" x14ac:dyDescent="0.25">
      <c r="A40" s="320"/>
      <c r="B40" s="321">
        <v>44583</v>
      </c>
      <c r="C40" s="323"/>
      <c r="D40" s="265">
        <v>44578</v>
      </c>
      <c r="E40" s="266" t="s">
        <v>837</v>
      </c>
      <c r="F40" s="266" t="s">
        <v>837</v>
      </c>
      <c r="G40" s="268"/>
      <c r="H40" s="26"/>
      <c r="I40" s="268"/>
      <c r="J40" s="286"/>
      <c r="K40" s="287"/>
      <c r="L40" s="286"/>
      <c r="M40" s="288"/>
      <c r="N40" s="289"/>
      <c r="O40" s="273"/>
      <c r="P40" s="273"/>
      <c r="Q40" s="282">
        <v>52260</v>
      </c>
      <c r="R40" s="290"/>
      <c r="S40" s="275"/>
      <c r="T40" s="290"/>
      <c r="U40" s="276"/>
      <c r="V40" s="277">
        <f t="shared" ref="V40:V70" si="5">Q40+S40+U40</f>
        <v>52260</v>
      </c>
      <c r="W40" s="276"/>
      <c r="X40" s="276" t="s">
        <v>36</v>
      </c>
      <c r="Y40" s="314">
        <v>54302620</v>
      </c>
      <c r="Z40" s="280"/>
      <c r="AA40" s="280"/>
      <c r="AB40" s="281" t="s">
        <v>867</v>
      </c>
    </row>
    <row r="41" spans="1:28" ht="12.75" customHeight="1" x14ac:dyDescent="0.25">
      <c r="A41" s="320"/>
      <c r="B41" s="321">
        <v>44583</v>
      </c>
      <c r="C41" s="323"/>
      <c r="D41" s="265">
        <v>44580</v>
      </c>
      <c r="E41" s="266" t="s">
        <v>845</v>
      </c>
      <c r="F41" s="266" t="s">
        <v>845</v>
      </c>
      <c r="G41" s="268"/>
      <c r="H41" s="26"/>
      <c r="I41" s="268"/>
      <c r="J41" s="286"/>
      <c r="K41" s="287"/>
      <c r="L41" s="286"/>
      <c r="M41" s="288"/>
      <c r="N41" s="289"/>
      <c r="O41" s="273"/>
      <c r="P41" s="273"/>
      <c r="Q41" s="282">
        <v>152810</v>
      </c>
      <c r="R41" s="290"/>
      <c r="S41" s="275"/>
      <c r="T41" s="290"/>
      <c r="U41" s="276"/>
      <c r="V41" s="277">
        <f t="shared" si="5"/>
        <v>152810</v>
      </c>
      <c r="W41" s="276"/>
      <c r="X41" s="276" t="s">
        <v>36</v>
      </c>
      <c r="Y41" s="314" t="s">
        <v>866</v>
      </c>
      <c r="Z41" s="280"/>
      <c r="AA41" s="280"/>
      <c r="AB41" s="281" t="s">
        <v>867</v>
      </c>
    </row>
    <row r="42" spans="1:28" ht="12.75" customHeight="1" x14ac:dyDescent="0.25">
      <c r="A42" s="320"/>
      <c r="B42" s="321">
        <v>44583</v>
      </c>
      <c r="C42" s="323"/>
      <c r="D42" s="265">
        <v>44580</v>
      </c>
      <c r="E42" s="266" t="s">
        <v>846</v>
      </c>
      <c r="F42" s="266" t="s">
        <v>846</v>
      </c>
      <c r="G42" s="268"/>
      <c r="H42" s="26"/>
      <c r="I42" s="268"/>
      <c r="J42" s="286"/>
      <c r="K42" s="287"/>
      <c r="L42" s="286"/>
      <c r="M42" s="288"/>
      <c r="N42" s="289"/>
      <c r="O42" s="273"/>
      <c r="P42" s="273"/>
      <c r="Q42" s="282">
        <v>68345</v>
      </c>
      <c r="R42" s="290"/>
      <c r="S42" s="275"/>
      <c r="T42" s="290"/>
      <c r="U42" s="276"/>
      <c r="V42" s="277">
        <f t="shared" si="5"/>
        <v>68345</v>
      </c>
      <c r="W42" s="276"/>
      <c r="X42" s="276" t="s">
        <v>36</v>
      </c>
      <c r="Y42" s="314" t="s">
        <v>866</v>
      </c>
      <c r="Z42" s="280"/>
      <c r="AA42" s="280"/>
      <c r="AB42" s="281" t="s">
        <v>867</v>
      </c>
    </row>
    <row r="43" spans="1:28" ht="12.75" customHeight="1" x14ac:dyDescent="0.25">
      <c r="A43" s="320"/>
      <c r="B43" s="321">
        <v>44583</v>
      </c>
      <c r="C43" s="323"/>
      <c r="D43" s="265">
        <v>44580</v>
      </c>
      <c r="E43" s="266" t="s">
        <v>847</v>
      </c>
      <c r="F43" s="266" t="s">
        <v>847</v>
      </c>
      <c r="G43" s="268"/>
      <c r="H43" s="26"/>
      <c r="I43" s="268"/>
      <c r="J43" s="286"/>
      <c r="K43" s="287"/>
      <c r="L43" s="286"/>
      <c r="M43" s="288"/>
      <c r="N43" s="289"/>
      <c r="O43" s="273"/>
      <c r="P43" s="273"/>
      <c r="Q43" s="282">
        <v>1666491</v>
      </c>
      <c r="R43" s="290"/>
      <c r="S43" s="275"/>
      <c r="T43" s="290"/>
      <c r="U43" s="276"/>
      <c r="V43" s="277">
        <f t="shared" si="5"/>
        <v>1666491</v>
      </c>
      <c r="W43" s="276"/>
      <c r="X43" s="276" t="s">
        <v>36</v>
      </c>
      <c r="Y43" s="314">
        <v>54302609</v>
      </c>
      <c r="Z43" s="280"/>
      <c r="AA43" s="280"/>
      <c r="AB43" s="281" t="s">
        <v>867</v>
      </c>
    </row>
    <row r="44" spans="1:28" ht="12.75" customHeight="1" x14ac:dyDescent="0.25">
      <c r="A44" s="320"/>
      <c r="B44" s="321">
        <v>44583</v>
      </c>
      <c r="C44" s="323"/>
      <c r="D44" s="265">
        <v>44581</v>
      </c>
      <c r="E44" s="266" t="s">
        <v>840</v>
      </c>
      <c r="F44" s="266" t="s">
        <v>840</v>
      </c>
      <c r="G44" s="268"/>
      <c r="H44" s="26"/>
      <c r="I44" s="268"/>
      <c r="J44" s="286"/>
      <c r="K44" s="287"/>
      <c r="L44" s="286"/>
      <c r="M44" s="288"/>
      <c r="N44" s="289"/>
      <c r="O44" s="273"/>
      <c r="P44" s="273"/>
      <c r="Q44" s="282">
        <v>59308</v>
      </c>
      <c r="R44" s="290"/>
      <c r="S44" s="275"/>
      <c r="T44" s="290"/>
      <c r="U44" s="276"/>
      <c r="V44" s="277">
        <f t="shared" si="5"/>
        <v>59308</v>
      </c>
      <c r="W44" s="276"/>
      <c r="X44" s="276" t="s">
        <v>36</v>
      </c>
      <c r="Y44" s="314">
        <v>53540961</v>
      </c>
      <c r="Z44" s="280"/>
      <c r="AA44" s="280"/>
      <c r="AB44" s="281" t="s">
        <v>867</v>
      </c>
    </row>
    <row r="45" spans="1:28" ht="12.75" customHeight="1" x14ac:dyDescent="0.25">
      <c r="A45" s="320"/>
      <c r="B45" s="321">
        <v>44583</v>
      </c>
      <c r="C45" s="323"/>
      <c r="D45" s="265">
        <v>44582</v>
      </c>
      <c r="E45" s="266" t="s">
        <v>848</v>
      </c>
      <c r="F45" s="266" t="s">
        <v>848</v>
      </c>
      <c r="G45" s="268"/>
      <c r="H45" s="26"/>
      <c r="I45" s="268"/>
      <c r="J45" s="286"/>
      <c r="K45" s="287"/>
      <c r="L45" s="286"/>
      <c r="M45" s="288"/>
      <c r="N45" s="289"/>
      <c r="O45" s="273"/>
      <c r="P45" s="273"/>
      <c r="Q45" s="282">
        <v>163284</v>
      </c>
      <c r="R45" s="290"/>
      <c r="S45" s="275"/>
      <c r="T45" s="290"/>
      <c r="U45" s="276"/>
      <c r="V45" s="277">
        <f t="shared" si="5"/>
        <v>163284</v>
      </c>
      <c r="W45" s="276"/>
      <c r="X45" s="276" t="s">
        <v>36</v>
      </c>
      <c r="Y45" s="314"/>
      <c r="Z45" s="280"/>
      <c r="AA45" s="280"/>
      <c r="AB45" s="281" t="s">
        <v>867</v>
      </c>
    </row>
    <row r="46" spans="1:28" ht="12.75" customHeight="1" x14ac:dyDescent="0.25">
      <c r="A46" s="320"/>
      <c r="B46" s="321">
        <v>44583</v>
      </c>
      <c r="C46" s="323"/>
      <c r="D46" s="265">
        <v>44582</v>
      </c>
      <c r="E46" s="266" t="s">
        <v>849</v>
      </c>
      <c r="F46" s="266" t="s">
        <v>849</v>
      </c>
      <c r="G46" s="268"/>
      <c r="H46" s="26"/>
      <c r="I46" s="268"/>
      <c r="J46" s="286"/>
      <c r="K46" s="287"/>
      <c r="L46" s="286"/>
      <c r="M46" s="288"/>
      <c r="N46" s="289"/>
      <c r="O46" s="273"/>
      <c r="P46" s="273"/>
      <c r="Q46" s="282">
        <v>142174</v>
      </c>
      <c r="R46" s="290"/>
      <c r="S46" s="275"/>
      <c r="T46" s="290"/>
      <c r="U46" s="276"/>
      <c r="V46" s="277">
        <f t="shared" si="5"/>
        <v>142174</v>
      </c>
      <c r="W46" s="276"/>
      <c r="X46" s="276" t="s">
        <v>36</v>
      </c>
      <c r="Y46" s="314" t="s">
        <v>866</v>
      </c>
      <c r="Z46" s="280"/>
      <c r="AA46" s="280"/>
      <c r="AB46" s="281" t="s">
        <v>867</v>
      </c>
    </row>
    <row r="47" spans="1:28" ht="12.75" customHeight="1" x14ac:dyDescent="0.25">
      <c r="A47" s="320"/>
      <c r="B47" s="321">
        <v>44583</v>
      </c>
      <c r="C47" s="323"/>
      <c r="D47" s="265">
        <v>44585</v>
      </c>
      <c r="E47" s="266" t="s">
        <v>837</v>
      </c>
      <c r="F47" s="266" t="s">
        <v>837</v>
      </c>
      <c r="G47" s="268"/>
      <c r="H47" s="26"/>
      <c r="I47" s="268"/>
      <c r="J47" s="286"/>
      <c r="K47" s="287"/>
      <c r="L47" s="286"/>
      <c r="M47" s="288"/>
      <c r="N47" s="289"/>
      <c r="O47" s="273"/>
      <c r="P47" s="273"/>
      <c r="Q47" s="282">
        <v>28659</v>
      </c>
      <c r="R47" s="290"/>
      <c r="S47" s="275"/>
      <c r="T47" s="290"/>
      <c r="U47" s="276"/>
      <c r="V47" s="277">
        <f t="shared" si="5"/>
        <v>28659</v>
      </c>
      <c r="W47" s="276"/>
      <c r="X47" s="276" t="s">
        <v>36</v>
      </c>
      <c r="Y47" s="314">
        <v>54302627</v>
      </c>
      <c r="Z47" s="280"/>
      <c r="AA47" s="280"/>
      <c r="AB47" s="281" t="s">
        <v>867</v>
      </c>
    </row>
    <row r="48" spans="1:28" ht="12.75" customHeight="1" x14ac:dyDescent="0.25">
      <c r="A48" s="320"/>
      <c r="B48" s="321">
        <v>44583</v>
      </c>
      <c r="C48" s="323"/>
      <c r="D48" s="265">
        <v>44585</v>
      </c>
      <c r="E48" s="266" t="s">
        <v>837</v>
      </c>
      <c r="F48" s="266" t="s">
        <v>837</v>
      </c>
      <c r="G48" s="268"/>
      <c r="H48" s="26"/>
      <c r="I48" s="268"/>
      <c r="J48" s="286"/>
      <c r="K48" s="287"/>
      <c r="L48" s="286"/>
      <c r="M48" s="288"/>
      <c r="N48" s="289"/>
      <c r="O48" s="273"/>
      <c r="P48" s="273"/>
      <c r="Q48" s="282">
        <v>36457</v>
      </c>
      <c r="R48" s="290"/>
      <c r="S48" s="275"/>
      <c r="T48" s="290"/>
      <c r="U48" s="276"/>
      <c r="V48" s="277">
        <f t="shared" si="5"/>
        <v>36457</v>
      </c>
      <c r="W48" s="276"/>
      <c r="X48" s="276" t="s">
        <v>36</v>
      </c>
      <c r="Y48" s="314">
        <v>54302628</v>
      </c>
      <c r="Z48" s="280"/>
      <c r="AA48" s="280"/>
      <c r="AB48" s="281" t="s">
        <v>867</v>
      </c>
    </row>
    <row r="49" spans="1:28" ht="12.75" customHeight="1" x14ac:dyDescent="0.25">
      <c r="A49" s="320"/>
      <c r="B49" s="321">
        <v>44583</v>
      </c>
      <c r="C49" s="323"/>
      <c r="D49" s="265">
        <v>44585</v>
      </c>
      <c r="E49" s="266" t="s">
        <v>850</v>
      </c>
      <c r="F49" s="266" t="s">
        <v>850</v>
      </c>
      <c r="G49" s="268"/>
      <c r="H49" s="26"/>
      <c r="I49" s="268"/>
      <c r="J49" s="286"/>
      <c r="K49" s="287"/>
      <c r="L49" s="286"/>
      <c r="M49" s="288"/>
      <c r="N49" s="289"/>
      <c r="O49" s="273"/>
      <c r="P49" s="273"/>
      <c r="Q49" s="282">
        <v>3469</v>
      </c>
      <c r="R49" s="290"/>
      <c r="S49" s="275"/>
      <c r="T49" s="290"/>
      <c r="U49" s="276"/>
      <c r="V49" s="277">
        <f t="shared" si="5"/>
        <v>3469</v>
      </c>
      <c r="W49" s="276"/>
      <c r="X49" s="276" t="s">
        <v>36</v>
      </c>
      <c r="Y49" s="314" t="s">
        <v>866</v>
      </c>
      <c r="Z49" s="280"/>
      <c r="AA49" s="280"/>
      <c r="AB49" s="281" t="s">
        <v>867</v>
      </c>
    </row>
    <row r="50" spans="1:28" ht="12.75" customHeight="1" x14ac:dyDescent="0.25">
      <c r="A50" s="320"/>
      <c r="B50" s="321">
        <v>44583</v>
      </c>
      <c r="C50" s="323"/>
      <c r="D50" s="265">
        <v>44585</v>
      </c>
      <c r="E50" s="266" t="s">
        <v>851</v>
      </c>
      <c r="F50" s="266" t="s">
        <v>851</v>
      </c>
      <c r="G50" s="268"/>
      <c r="H50" s="26"/>
      <c r="I50" s="268"/>
      <c r="J50" s="286"/>
      <c r="K50" s="287"/>
      <c r="L50" s="286"/>
      <c r="M50" s="288"/>
      <c r="N50" s="289"/>
      <c r="O50" s="273"/>
      <c r="P50" s="273"/>
      <c r="Q50" s="282">
        <v>2918</v>
      </c>
      <c r="R50" s="290"/>
      <c r="S50" s="275"/>
      <c r="T50" s="290"/>
      <c r="U50" s="276"/>
      <c r="V50" s="277">
        <f t="shared" si="5"/>
        <v>2918</v>
      </c>
      <c r="W50" s="276"/>
      <c r="X50" s="276" t="s">
        <v>36</v>
      </c>
      <c r="Y50" s="266"/>
      <c r="Z50" s="280"/>
      <c r="AA50" s="280"/>
      <c r="AB50" s="281" t="s">
        <v>867</v>
      </c>
    </row>
    <row r="51" spans="1:28" ht="12.75" customHeight="1" x14ac:dyDescent="0.25">
      <c r="A51" s="320"/>
      <c r="B51" s="321">
        <v>44583</v>
      </c>
      <c r="C51" s="323"/>
      <c r="D51" s="265">
        <v>44585</v>
      </c>
      <c r="E51" s="266" t="s">
        <v>852</v>
      </c>
      <c r="F51" s="266" t="s">
        <v>852</v>
      </c>
      <c r="G51" s="268"/>
      <c r="H51" s="26"/>
      <c r="I51" s="268"/>
      <c r="J51" s="286"/>
      <c r="K51" s="287"/>
      <c r="L51" s="286"/>
      <c r="M51" s="288"/>
      <c r="N51" s="289"/>
      <c r="O51" s="273"/>
      <c r="P51" s="273"/>
      <c r="Q51" s="282">
        <v>4266</v>
      </c>
      <c r="R51" s="290"/>
      <c r="S51" s="275"/>
      <c r="T51" s="290"/>
      <c r="U51" s="276"/>
      <c r="V51" s="277">
        <f t="shared" si="5"/>
        <v>4266</v>
      </c>
      <c r="W51" s="276"/>
      <c r="X51" s="276" t="s">
        <v>36</v>
      </c>
      <c r="Y51" s="266"/>
      <c r="Z51" s="280"/>
      <c r="AA51" s="280"/>
      <c r="AB51" s="281" t="s">
        <v>867</v>
      </c>
    </row>
    <row r="52" spans="1:28" ht="12.75" customHeight="1" x14ac:dyDescent="0.25">
      <c r="A52" s="320"/>
      <c r="B52" s="321">
        <v>44583</v>
      </c>
      <c r="C52" s="323"/>
      <c r="D52" s="265">
        <v>44585</v>
      </c>
      <c r="E52" s="266" t="s">
        <v>853</v>
      </c>
      <c r="F52" s="266" t="s">
        <v>853</v>
      </c>
      <c r="G52" s="268"/>
      <c r="H52" s="26"/>
      <c r="I52" s="268"/>
      <c r="J52" s="286"/>
      <c r="K52" s="287"/>
      <c r="L52" s="286"/>
      <c r="M52" s="288"/>
      <c r="N52" s="289"/>
      <c r="O52" s="273"/>
      <c r="P52" s="273"/>
      <c r="Q52" s="282">
        <v>13424</v>
      </c>
      <c r="R52" s="290"/>
      <c r="S52" s="275"/>
      <c r="T52" s="290"/>
      <c r="U52" s="276"/>
      <c r="V52" s="277">
        <f t="shared" si="5"/>
        <v>13424</v>
      </c>
      <c r="W52" s="276"/>
      <c r="X52" s="276" t="s">
        <v>36</v>
      </c>
      <c r="Y52" s="266"/>
      <c r="Z52" s="280"/>
      <c r="AA52" s="280"/>
      <c r="AB52" s="281" t="s">
        <v>867</v>
      </c>
    </row>
    <row r="53" spans="1:28" ht="12.75" customHeight="1" x14ac:dyDescent="0.25">
      <c r="A53" s="320"/>
      <c r="B53" s="321">
        <v>44583</v>
      </c>
      <c r="C53" s="323"/>
      <c r="D53" s="265">
        <v>44585</v>
      </c>
      <c r="E53" s="266" t="s">
        <v>854</v>
      </c>
      <c r="F53" s="266" t="s">
        <v>854</v>
      </c>
      <c r="G53" s="268"/>
      <c r="H53" s="26"/>
      <c r="I53" s="268"/>
      <c r="J53" s="286"/>
      <c r="K53" s="287"/>
      <c r="L53" s="286"/>
      <c r="M53" s="288"/>
      <c r="N53" s="289"/>
      <c r="O53" s="273"/>
      <c r="P53" s="273"/>
      <c r="Q53" s="282">
        <v>6218</v>
      </c>
      <c r="R53" s="290"/>
      <c r="S53" s="275"/>
      <c r="T53" s="290"/>
      <c r="U53" s="276"/>
      <c r="V53" s="277">
        <f t="shared" si="5"/>
        <v>6218</v>
      </c>
      <c r="W53" s="276"/>
      <c r="X53" s="276" t="s">
        <v>36</v>
      </c>
      <c r="Y53" s="266"/>
      <c r="Z53" s="280"/>
      <c r="AA53" s="280"/>
      <c r="AB53" s="281" t="s">
        <v>867</v>
      </c>
    </row>
    <row r="54" spans="1:28" ht="12.75" customHeight="1" x14ac:dyDescent="0.25">
      <c r="A54" s="320"/>
      <c r="B54" s="321">
        <v>44583</v>
      </c>
      <c r="C54" s="323"/>
      <c r="D54" s="265">
        <v>44585</v>
      </c>
      <c r="E54" s="266" t="s">
        <v>855</v>
      </c>
      <c r="F54" s="266" t="s">
        <v>855</v>
      </c>
      <c r="G54" s="268"/>
      <c r="H54" s="26"/>
      <c r="I54" s="268"/>
      <c r="J54" s="286"/>
      <c r="K54" s="287"/>
      <c r="L54" s="286"/>
      <c r="M54" s="288"/>
      <c r="N54" s="289"/>
      <c r="O54" s="273"/>
      <c r="P54" s="273"/>
      <c r="Q54" s="282">
        <v>15661</v>
      </c>
      <c r="R54" s="290"/>
      <c r="S54" s="275"/>
      <c r="T54" s="290"/>
      <c r="U54" s="276"/>
      <c r="V54" s="277">
        <f t="shared" si="5"/>
        <v>15661</v>
      </c>
      <c r="W54" s="276"/>
      <c r="X54" s="276" t="s">
        <v>36</v>
      </c>
      <c r="Y54" s="266"/>
      <c r="Z54" s="280"/>
      <c r="AA54" s="280"/>
      <c r="AB54" s="281" t="s">
        <v>867</v>
      </c>
    </row>
    <row r="55" spans="1:28" ht="12.75" customHeight="1" x14ac:dyDescent="0.25">
      <c r="A55" s="320"/>
      <c r="B55" s="321">
        <v>44583</v>
      </c>
      <c r="C55" s="323"/>
      <c r="D55" s="265">
        <v>44585</v>
      </c>
      <c r="E55" s="266" t="s">
        <v>856</v>
      </c>
      <c r="F55" s="266" t="s">
        <v>856</v>
      </c>
      <c r="G55" s="268"/>
      <c r="H55" s="26"/>
      <c r="I55" s="268"/>
      <c r="J55" s="286"/>
      <c r="K55" s="287"/>
      <c r="L55" s="286"/>
      <c r="M55" s="288"/>
      <c r="N55" s="289"/>
      <c r="O55" s="273"/>
      <c r="P55" s="273"/>
      <c r="Q55" s="282">
        <v>9218</v>
      </c>
      <c r="R55" s="290"/>
      <c r="S55" s="275"/>
      <c r="T55" s="290"/>
      <c r="U55" s="276"/>
      <c r="V55" s="277">
        <f t="shared" si="5"/>
        <v>9218</v>
      </c>
      <c r="W55" s="276"/>
      <c r="X55" s="276" t="s">
        <v>36</v>
      </c>
      <c r="Y55" s="266"/>
      <c r="Z55" s="280"/>
      <c r="AA55" s="280"/>
      <c r="AB55" s="281" t="s">
        <v>867</v>
      </c>
    </row>
    <row r="56" spans="1:28" ht="12.75" customHeight="1" x14ac:dyDescent="0.25">
      <c r="A56" s="320"/>
      <c r="B56" s="321">
        <v>44583</v>
      </c>
      <c r="C56" s="323"/>
      <c r="D56" s="265">
        <v>44585</v>
      </c>
      <c r="E56" s="266" t="s">
        <v>857</v>
      </c>
      <c r="F56" s="266" t="s">
        <v>857</v>
      </c>
      <c r="G56" s="268"/>
      <c r="H56" s="26"/>
      <c r="I56" s="268"/>
      <c r="J56" s="286"/>
      <c r="K56" s="287"/>
      <c r="L56" s="286"/>
      <c r="M56" s="288"/>
      <c r="N56" s="289"/>
      <c r="O56" s="273"/>
      <c r="P56" s="273"/>
      <c r="Q56" s="282">
        <v>17466</v>
      </c>
      <c r="R56" s="290"/>
      <c r="S56" s="275"/>
      <c r="T56" s="290"/>
      <c r="U56" s="276"/>
      <c r="V56" s="277">
        <f t="shared" si="5"/>
        <v>17466</v>
      </c>
      <c r="W56" s="276"/>
      <c r="X56" s="276" t="s">
        <v>36</v>
      </c>
      <c r="Y56" s="266"/>
      <c r="Z56" s="280"/>
      <c r="AA56" s="280"/>
      <c r="AB56" s="281" t="s">
        <v>867</v>
      </c>
    </row>
    <row r="57" spans="1:28" ht="12.75" customHeight="1" x14ac:dyDescent="0.25">
      <c r="A57" s="320"/>
      <c r="B57" s="321">
        <v>44583</v>
      </c>
      <c r="C57" s="323"/>
      <c r="D57" s="265">
        <v>44585</v>
      </c>
      <c r="E57" s="266" t="s">
        <v>858</v>
      </c>
      <c r="F57" s="266" t="s">
        <v>858</v>
      </c>
      <c r="G57" s="268"/>
      <c r="H57" s="26"/>
      <c r="I57" s="268"/>
      <c r="J57" s="286"/>
      <c r="K57" s="287"/>
      <c r="L57" s="286"/>
      <c r="M57" s="288"/>
      <c r="N57" s="289"/>
      <c r="O57" s="273"/>
      <c r="P57" s="273"/>
      <c r="Q57" s="282">
        <v>1997</v>
      </c>
      <c r="R57" s="290"/>
      <c r="S57" s="275"/>
      <c r="T57" s="290"/>
      <c r="U57" s="276"/>
      <c r="V57" s="277">
        <f t="shared" si="5"/>
        <v>1997</v>
      </c>
      <c r="W57" s="276"/>
      <c r="X57" s="276" t="s">
        <v>36</v>
      </c>
      <c r="Y57" s="266"/>
      <c r="Z57" s="280"/>
      <c r="AA57" s="280"/>
      <c r="AB57" s="281" t="s">
        <v>867</v>
      </c>
    </row>
    <row r="58" spans="1:28" ht="12.75" customHeight="1" x14ac:dyDescent="0.25">
      <c r="A58" s="320"/>
      <c r="B58" s="321">
        <v>44583</v>
      </c>
      <c r="C58" s="323"/>
      <c r="D58" s="265">
        <v>44585</v>
      </c>
      <c r="E58" s="266" t="s">
        <v>859</v>
      </c>
      <c r="F58" s="266" t="s">
        <v>859</v>
      </c>
      <c r="G58" s="268"/>
      <c r="H58" s="26"/>
      <c r="I58" s="268"/>
      <c r="J58" s="286"/>
      <c r="K58" s="287"/>
      <c r="L58" s="286"/>
      <c r="M58" s="288"/>
      <c r="N58" s="289"/>
      <c r="O58" s="273"/>
      <c r="P58" s="273"/>
      <c r="Q58" s="282">
        <v>13434</v>
      </c>
      <c r="R58" s="290"/>
      <c r="S58" s="275"/>
      <c r="T58" s="290"/>
      <c r="U58" s="276"/>
      <c r="V58" s="277">
        <f t="shared" si="5"/>
        <v>13434</v>
      </c>
      <c r="W58" s="276"/>
      <c r="X58" s="276" t="s">
        <v>36</v>
      </c>
      <c r="Y58" s="266"/>
      <c r="Z58" s="280"/>
      <c r="AA58" s="280"/>
      <c r="AB58" s="281" t="s">
        <v>867</v>
      </c>
    </row>
    <row r="59" spans="1:28" ht="12.75" customHeight="1" x14ac:dyDescent="0.25">
      <c r="A59" s="320"/>
      <c r="B59" s="321">
        <v>44583</v>
      </c>
      <c r="C59" s="323"/>
      <c r="D59" s="265">
        <v>44585</v>
      </c>
      <c r="E59" s="266" t="s">
        <v>860</v>
      </c>
      <c r="F59" s="266" t="s">
        <v>860</v>
      </c>
      <c r="G59" s="268"/>
      <c r="H59" s="26"/>
      <c r="I59" s="268"/>
      <c r="J59" s="286"/>
      <c r="K59" s="287"/>
      <c r="L59" s="286"/>
      <c r="M59" s="288"/>
      <c r="N59" s="289"/>
      <c r="O59" s="273"/>
      <c r="P59" s="273"/>
      <c r="Q59" s="282">
        <v>42782</v>
      </c>
      <c r="R59" s="290"/>
      <c r="S59" s="275"/>
      <c r="T59" s="290"/>
      <c r="U59" s="276"/>
      <c r="V59" s="277">
        <f t="shared" si="5"/>
        <v>42782</v>
      </c>
      <c r="W59" s="276"/>
      <c r="X59" s="276" t="s">
        <v>36</v>
      </c>
      <c r="Y59" s="266"/>
      <c r="Z59" s="280"/>
      <c r="AA59" s="280"/>
      <c r="AB59" s="281" t="s">
        <v>867</v>
      </c>
    </row>
    <row r="60" spans="1:28" ht="12.75" customHeight="1" x14ac:dyDescent="0.25">
      <c r="A60" s="320"/>
      <c r="B60" s="321">
        <v>44583</v>
      </c>
      <c r="C60" s="323"/>
      <c r="D60" s="265">
        <v>44585</v>
      </c>
      <c r="E60" s="266" t="s">
        <v>861</v>
      </c>
      <c r="F60" s="266" t="s">
        <v>861</v>
      </c>
      <c r="G60" s="268"/>
      <c r="H60" s="26"/>
      <c r="I60" s="268"/>
      <c r="J60" s="286"/>
      <c r="K60" s="287"/>
      <c r="L60" s="286"/>
      <c r="M60" s="288"/>
      <c r="N60" s="289"/>
      <c r="O60" s="273"/>
      <c r="P60" s="273"/>
      <c r="Q60" s="282">
        <v>9937</v>
      </c>
      <c r="R60" s="290"/>
      <c r="S60" s="275"/>
      <c r="T60" s="290"/>
      <c r="U60" s="276"/>
      <c r="V60" s="277">
        <f t="shared" si="5"/>
        <v>9937</v>
      </c>
      <c r="W60" s="276"/>
      <c r="X60" s="276" t="s">
        <v>36</v>
      </c>
      <c r="Y60" s="266"/>
      <c r="Z60" s="280"/>
      <c r="AA60" s="280"/>
      <c r="AB60" s="281" t="s">
        <v>867</v>
      </c>
    </row>
    <row r="61" spans="1:28" ht="12.75" customHeight="1" x14ac:dyDescent="0.25">
      <c r="A61" s="320"/>
      <c r="B61" s="321">
        <v>44583</v>
      </c>
      <c r="C61" s="323"/>
      <c r="D61" s="265">
        <v>44585</v>
      </c>
      <c r="E61" s="266" t="s">
        <v>862</v>
      </c>
      <c r="F61" s="266" t="s">
        <v>862</v>
      </c>
      <c r="G61" s="268"/>
      <c r="H61" s="26"/>
      <c r="I61" s="268"/>
      <c r="J61" s="286"/>
      <c r="K61" s="287"/>
      <c r="L61" s="286"/>
      <c r="M61" s="288"/>
      <c r="N61" s="289"/>
      <c r="O61" s="273"/>
      <c r="P61" s="273"/>
      <c r="Q61" s="282">
        <v>19969</v>
      </c>
      <c r="R61" s="290"/>
      <c r="S61" s="275"/>
      <c r="T61" s="290"/>
      <c r="U61" s="276"/>
      <c r="V61" s="277">
        <f t="shared" si="5"/>
        <v>19969</v>
      </c>
      <c r="W61" s="276"/>
      <c r="X61" s="276" t="s">
        <v>36</v>
      </c>
      <c r="Y61" s="266"/>
      <c r="Z61" s="280"/>
      <c r="AA61" s="280"/>
      <c r="AB61" s="281" t="s">
        <v>867</v>
      </c>
    </row>
    <row r="62" spans="1:28" ht="12.75" customHeight="1" x14ac:dyDescent="0.25">
      <c r="A62" s="320"/>
      <c r="B62" s="321">
        <v>44583</v>
      </c>
      <c r="C62" s="323"/>
      <c r="D62" s="265">
        <v>44587</v>
      </c>
      <c r="E62" s="266" t="s">
        <v>863</v>
      </c>
      <c r="F62" s="266" t="s">
        <v>863</v>
      </c>
      <c r="G62" s="268"/>
      <c r="H62" s="26"/>
      <c r="I62" s="268"/>
      <c r="J62" s="286"/>
      <c r="K62" s="287"/>
      <c r="L62" s="286"/>
      <c r="M62" s="288"/>
      <c r="N62" s="289"/>
      <c r="O62" s="273"/>
      <c r="P62" s="273"/>
      <c r="Q62" s="282">
        <v>1000000</v>
      </c>
      <c r="R62" s="290"/>
      <c r="S62" s="275"/>
      <c r="T62" s="290"/>
      <c r="U62" s="276"/>
      <c r="V62" s="277">
        <f t="shared" si="5"/>
        <v>1000000</v>
      </c>
      <c r="W62" s="276"/>
      <c r="X62" s="276" t="s">
        <v>36</v>
      </c>
      <c r="Y62" s="266"/>
      <c r="Z62" s="280"/>
      <c r="AA62" s="280"/>
      <c r="AB62" s="281" t="s">
        <v>867</v>
      </c>
    </row>
    <row r="63" spans="1:28" ht="12.75" customHeight="1" x14ac:dyDescent="0.25">
      <c r="A63" s="320"/>
      <c r="B63" s="321">
        <v>44583</v>
      </c>
      <c r="C63" s="323"/>
      <c r="D63" s="265">
        <v>44587</v>
      </c>
      <c r="E63" s="266" t="s">
        <v>864</v>
      </c>
      <c r="F63" s="266" t="s">
        <v>864</v>
      </c>
      <c r="G63" s="268"/>
      <c r="H63" s="26"/>
      <c r="I63" s="268"/>
      <c r="J63" s="286"/>
      <c r="K63" s="287"/>
      <c r="L63" s="286"/>
      <c r="M63" s="288"/>
      <c r="N63" s="289"/>
      <c r="O63" s="273"/>
      <c r="P63" s="273"/>
      <c r="Q63" s="282">
        <v>500000</v>
      </c>
      <c r="R63" s="290"/>
      <c r="S63" s="275"/>
      <c r="T63" s="290"/>
      <c r="U63" s="276"/>
      <c r="V63" s="277">
        <f t="shared" si="5"/>
        <v>500000</v>
      </c>
      <c r="W63" s="276"/>
      <c r="X63" s="276" t="s">
        <v>36</v>
      </c>
      <c r="Y63" s="266"/>
      <c r="Z63" s="280"/>
      <c r="AA63" s="280"/>
      <c r="AB63" s="281" t="s">
        <v>867</v>
      </c>
    </row>
    <row r="64" spans="1:28" ht="12.75" customHeight="1" x14ac:dyDescent="0.25">
      <c r="A64" s="320"/>
      <c r="B64" s="321">
        <v>44583</v>
      </c>
      <c r="C64" s="323"/>
      <c r="D64" s="265">
        <v>44592</v>
      </c>
      <c r="E64" s="266" t="s">
        <v>837</v>
      </c>
      <c r="F64" s="266" t="s">
        <v>837</v>
      </c>
      <c r="G64" s="268"/>
      <c r="H64" s="26"/>
      <c r="I64" s="268"/>
      <c r="J64" s="286"/>
      <c r="K64" s="287"/>
      <c r="L64" s="286"/>
      <c r="M64" s="288"/>
      <c r="N64" s="289"/>
      <c r="O64" s="273"/>
      <c r="P64" s="273"/>
      <c r="Q64" s="282">
        <v>7787430</v>
      </c>
      <c r="R64" s="290"/>
      <c r="S64" s="275"/>
      <c r="T64" s="290"/>
      <c r="U64" s="276"/>
      <c r="V64" s="277">
        <f t="shared" si="5"/>
        <v>7787430</v>
      </c>
      <c r="W64" s="276"/>
      <c r="X64" s="276" t="s">
        <v>36</v>
      </c>
      <c r="Y64" s="314">
        <v>54302626</v>
      </c>
      <c r="Z64" s="280"/>
      <c r="AA64" s="280"/>
      <c r="AB64" s="496" t="s">
        <v>867</v>
      </c>
    </row>
    <row r="65" spans="1:28" ht="12.75" customHeight="1" x14ac:dyDescent="0.25">
      <c r="A65" s="20"/>
      <c r="B65" s="21">
        <v>44583</v>
      </c>
      <c r="C65" s="22"/>
      <c r="D65" s="491">
        <v>44592</v>
      </c>
      <c r="E65" s="492" t="s">
        <v>865</v>
      </c>
      <c r="F65" s="492" t="s">
        <v>865</v>
      </c>
      <c r="G65" s="24"/>
      <c r="H65" s="26"/>
      <c r="I65" s="24"/>
      <c r="J65" s="26"/>
      <c r="K65" s="27"/>
      <c r="L65" s="26"/>
      <c r="M65" s="38"/>
      <c r="N65" s="30"/>
      <c r="O65" s="31"/>
      <c r="P65" s="31"/>
      <c r="Q65" s="493">
        <v>86500000</v>
      </c>
      <c r="R65" s="33"/>
      <c r="S65" s="34"/>
      <c r="T65" s="33"/>
      <c r="U65" s="35"/>
      <c r="V65" s="32">
        <f t="shared" si="5"/>
        <v>86500000</v>
      </c>
      <c r="W65" s="35"/>
      <c r="X65" s="35" t="s">
        <v>36</v>
      </c>
      <c r="Y65" s="494">
        <v>54302639</v>
      </c>
      <c r="Z65" s="37"/>
      <c r="AA65" s="495"/>
      <c r="AB65" s="497"/>
    </row>
    <row r="66" spans="1:28" x14ac:dyDescent="0.2">
      <c r="A66" s="20">
        <v>36</v>
      </c>
      <c r="B66" s="21">
        <v>44614</v>
      </c>
      <c r="C66" s="22">
        <v>44593</v>
      </c>
      <c r="D66" s="246">
        <v>44582</v>
      </c>
      <c r="E66" s="23" t="s">
        <v>134</v>
      </c>
      <c r="F66" s="23" t="s">
        <v>135</v>
      </c>
      <c r="G66" s="24" t="s">
        <v>33</v>
      </c>
      <c r="H66" s="26" t="s">
        <v>34</v>
      </c>
      <c r="I66" s="24" t="s">
        <v>33</v>
      </c>
      <c r="J66" s="26">
        <v>303353</v>
      </c>
      <c r="K66" s="27">
        <v>44571</v>
      </c>
      <c r="L66" s="26" t="s">
        <v>136</v>
      </c>
      <c r="M66" s="38">
        <v>21320</v>
      </c>
      <c r="N66" s="30">
        <v>0</v>
      </c>
      <c r="O66" s="31">
        <f t="shared" ref="O66:O82" si="6">M66*N66</f>
        <v>0</v>
      </c>
      <c r="P66" s="31">
        <v>0</v>
      </c>
      <c r="Q66" s="32">
        <f t="shared" ref="Q66:Q102" si="7">M66+O66+P66</f>
        <v>21320</v>
      </c>
      <c r="R66" s="33">
        <v>0</v>
      </c>
      <c r="S66" s="34">
        <f>-Q66*R66</f>
        <v>0</v>
      </c>
      <c r="T66" s="33"/>
      <c r="U66" s="35">
        <f>-O66*T66</f>
        <v>0</v>
      </c>
      <c r="V66" s="32">
        <f t="shared" si="5"/>
        <v>21320</v>
      </c>
      <c r="W66" s="36" t="s">
        <v>35</v>
      </c>
      <c r="X66" s="181" t="s">
        <v>36</v>
      </c>
      <c r="Y66" s="37" t="s">
        <v>137</v>
      </c>
      <c r="Z66" s="37" t="s">
        <v>33</v>
      </c>
      <c r="AA66" s="495"/>
      <c r="AB66" s="497"/>
    </row>
    <row r="67" spans="1:28" x14ac:dyDescent="0.2">
      <c r="A67" s="20">
        <v>46</v>
      </c>
      <c r="B67" s="21">
        <v>44614</v>
      </c>
      <c r="C67" s="22">
        <v>44607</v>
      </c>
      <c r="D67" s="246">
        <v>44582</v>
      </c>
      <c r="E67" s="23" t="s">
        <v>159</v>
      </c>
      <c r="F67" s="23" t="s">
        <v>159</v>
      </c>
      <c r="G67" s="24" t="s">
        <v>33</v>
      </c>
      <c r="H67" s="26" t="s">
        <v>34</v>
      </c>
      <c r="I67" s="24" t="s">
        <v>33</v>
      </c>
      <c r="J67" s="26">
        <v>303365</v>
      </c>
      <c r="K67" s="27" t="s">
        <v>33</v>
      </c>
      <c r="L67" s="26" t="s">
        <v>33</v>
      </c>
      <c r="M67" s="38">
        <v>3300</v>
      </c>
      <c r="N67" s="30">
        <v>0</v>
      </c>
      <c r="O67" s="31">
        <f t="shared" si="6"/>
        <v>0</v>
      </c>
      <c r="P67" s="31">
        <v>0</v>
      </c>
      <c r="Q67" s="32">
        <f t="shared" si="7"/>
        <v>3300</v>
      </c>
      <c r="R67" s="33">
        <v>0</v>
      </c>
      <c r="S67" s="34">
        <f>-Q67*R67</f>
        <v>0</v>
      </c>
      <c r="T67" s="33"/>
      <c r="U67" s="35">
        <f>-O67*T67</f>
        <v>0</v>
      </c>
      <c r="V67" s="32">
        <f t="shared" si="5"/>
        <v>3300</v>
      </c>
      <c r="W67" s="220" t="s">
        <v>59</v>
      </c>
      <c r="X67" s="35" t="s">
        <v>36</v>
      </c>
      <c r="Y67" s="37" t="s">
        <v>33</v>
      </c>
      <c r="Z67" s="37" t="s">
        <v>33</v>
      </c>
      <c r="AA67" s="37"/>
    </row>
    <row r="68" spans="1:28" x14ac:dyDescent="0.2">
      <c r="A68" s="20">
        <v>43</v>
      </c>
      <c r="B68" s="21">
        <v>44614</v>
      </c>
      <c r="C68" s="22">
        <v>44606</v>
      </c>
      <c r="D68" s="246">
        <v>44585</v>
      </c>
      <c r="E68" s="23" t="s">
        <v>148</v>
      </c>
      <c r="F68" s="23" t="s">
        <v>149</v>
      </c>
      <c r="G68" s="24" t="s">
        <v>150</v>
      </c>
      <c r="H68" s="26" t="s">
        <v>34</v>
      </c>
      <c r="I68" s="24" t="s">
        <v>33</v>
      </c>
      <c r="J68" s="26">
        <v>303362</v>
      </c>
      <c r="K68" s="27">
        <v>44571</v>
      </c>
      <c r="L68" s="26">
        <v>19491</v>
      </c>
      <c r="M68" s="38">
        <v>5084530</v>
      </c>
      <c r="N68" s="30">
        <v>0</v>
      </c>
      <c r="O68" s="31">
        <f t="shared" si="6"/>
        <v>0</v>
      </c>
      <c r="P68" s="31">
        <v>0</v>
      </c>
      <c r="Q68" s="32">
        <f t="shared" si="7"/>
        <v>5084530</v>
      </c>
      <c r="R68" s="33">
        <v>0</v>
      </c>
      <c r="S68" s="34">
        <f>-Q68*R68</f>
        <v>0</v>
      </c>
      <c r="T68" s="33"/>
      <c r="U68" s="35">
        <f>-O68*T68</f>
        <v>0</v>
      </c>
      <c r="V68" s="32">
        <f t="shared" si="5"/>
        <v>5084530</v>
      </c>
      <c r="W68" s="36" t="s">
        <v>35</v>
      </c>
      <c r="X68" s="181" t="s">
        <v>36</v>
      </c>
      <c r="Y68" s="37" t="s">
        <v>151</v>
      </c>
      <c r="Z68" s="37" t="s">
        <v>33</v>
      </c>
      <c r="AA68" s="37"/>
    </row>
    <row r="69" spans="1:28" ht="15" x14ac:dyDescent="0.2">
      <c r="A69" s="320"/>
      <c r="B69" s="321">
        <v>44583</v>
      </c>
      <c r="C69" s="323"/>
      <c r="D69" s="443">
        <v>44592</v>
      </c>
      <c r="E69" s="444" t="s">
        <v>1189</v>
      </c>
      <c r="F69" s="444" t="s">
        <v>1189</v>
      </c>
      <c r="G69" s="326"/>
      <c r="H69" s="26"/>
      <c r="I69" s="326"/>
      <c r="J69" s="325"/>
      <c r="K69" s="445"/>
      <c r="L69" s="325"/>
      <c r="M69" s="446"/>
      <c r="N69" s="447"/>
      <c r="O69" s="333"/>
      <c r="P69" s="333"/>
      <c r="Q69" s="448">
        <v>336206.62</v>
      </c>
      <c r="R69" s="449"/>
      <c r="S69" s="336"/>
      <c r="T69" s="449"/>
      <c r="U69" s="337"/>
      <c r="V69" s="338">
        <f t="shared" si="5"/>
        <v>336206.62</v>
      </c>
      <c r="W69" s="450"/>
      <c r="X69" s="337" t="s">
        <v>102</v>
      </c>
      <c r="Y69" s="340"/>
      <c r="Z69" s="340"/>
      <c r="AA69" s="340"/>
      <c r="AB69" s="1" t="s">
        <v>867</v>
      </c>
    </row>
    <row r="70" spans="1:28" x14ac:dyDescent="0.2">
      <c r="A70" s="20">
        <v>48</v>
      </c>
      <c r="B70" s="21">
        <v>44614</v>
      </c>
      <c r="C70" s="22">
        <v>44614</v>
      </c>
      <c r="D70" s="246">
        <v>44585</v>
      </c>
      <c r="E70" s="23" t="s">
        <v>162</v>
      </c>
      <c r="F70" s="23" t="s">
        <v>47</v>
      </c>
      <c r="G70" s="24" t="s">
        <v>163</v>
      </c>
      <c r="H70" s="26" t="s">
        <v>34</v>
      </c>
      <c r="I70" s="24" t="s">
        <v>33</v>
      </c>
      <c r="J70" s="20">
        <v>303367</v>
      </c>
      <c r="K70" s="27">
        <v>44562</v>
      </c>
      <c r="L70" s="26">
        <v>10222</v>
      </c>
      <c r="M70" s="38">
        <v>30288</v>
      </c>
      <c r="N70" s="30">
        <v>0</v>
      </c>
      <c r="O70" s="31">
        <f t="shared" si="6"/>
        <v>0</v>
      </c>
      <c r="P70" s="31">
        <v>0</v>
      </c>
      <c r="Q70" s="32">
        <f t="shared" si="7"/>
        <v>30288</v>
      </c>
      <c r="R70" s="33">
        <v>0.03</v>
      </c>
      <c r="S70" s="34">
        <v>-908</v>
      </c>
      <c r="T70" s="33">
        <v>1</v>
      </c>
      <c r="U70" s="35">
        <v>-3380</v>
      </c>
      <c r="V70" s="32">
        <f t="shared" si="5"/>
        <v>26000</v>
      </c>
      <c r="W70" s="36" t="s">
        <v>35</v>
      </c>
      <c r="X70" s="35" t="s">
        <v>102</v>
      </c>
      <c r="Y70" s="37" t="s">
        <v>164</v>
      </c>
      <c r="Z70" s="37" t="s">
        <v>33</v>
      </c>
      <c r="AA70" s="37"/>
    </row>
    <row r="71" spans="1:28" x14ac:dyDescent="0.2">
      <c r="A71" s="20">
        <v>41</v>
      </c>
      <c r="B71" s="21">
        <v>44614</v>
      </c>
      <c r="C71" s="22">
        <v>44606</v>
      </c>
      <c r="D71" s="246">
        <v>44592</v>
      </c>
      <c r="E71" s="23" t="s">
        <v>144</v>
      </c>
      <c r="F71" s="23" t="s">
        <v>145</v>
      </c>
      <c r="G71" s="24" t="s">
        <v>33</v>
      </c>
      <c r="H71" s="26" t="s">
        <v>34</v>
      </c>
      <c r="I71" s="24" t="s">
        <v>33</v>
      </c>
      <c r="J71" s="26">
        <v>303360</v>
      </c>
      <c r="K71" s="27" t="s">
        <v>33</v>
      </c>
      <c r="L71" s="26" t="s">
        <v>33</v>
      </c>
      <c r="M71" s="38">
        <v>11691078</v>
      </c>
      <c r="N71" s="30">
        <v>0</v>
      </c>
      <c r="O71" s="31">
        <f t="shared" si="6"/>
        <v>0</v>
      </c>
      <c r="P71" s="31">
        <v>0</v>
      </c>
      <c r="Q71" s="32">
        <f t="shared" si="7"/>
        <v>11691078</v>
      </c>
      <c r="R71" s="33">
        <v>0</v>
      </c>
      <c r="S71" s="34">
        <f t="shared" ref="S71:S75" si="8">-Q71*R71</f>
        <v>0</v>
      </c>
      <c r="T71" s="33"/>
      <c r="U71" s="35">
        <f t="shared" ref="U71:U81" si="9">-O71*T71</f>
        <v>0</v>
      </c>
      <c r="V71" s="32">
        <f t="shared" ref="V71:V100" si="10">Q71+S71+U71</f>
        <v>11691078</v>
      </c>
      <c r="W71" s="36" t="s">
        <v>35</v>
      </c>
      <c r="X71" s="35" t="s">
        <v>36</v>
      </c>
      <c r="Y71" s="37" t="s">
        <v>821</v>
      </c>
      <c r="Z71" s="37" t="s">
        <v>33</v>
      </c>
      <c r="AA71" s="37"/>
    </row>
    <row r="72" spans="1:28" x14ac:dyDescent="0.2">
      <c r="A72" s="20">
        <v>42</v>
      </c>
      <c r="B72" s="21">
        <v>44614</v>
      </c>
      <c r="C72" s="22">
        <v>44606</v>
      </c>
      <c r="D72" s="246">
        <v>44592</v>
      </c>
      <c r="E72" s="23" t="s">
        <v>146</v>
      </c>
      <c r="F72" s="23" t="s">
        <v>147</v>
      </c>
      <c r="G72" s="24" t="s">
        <v>33</v>
      </c>
      <c r="H72" s="26" t="s">
        <v>34</v>
      </c>
      <c r="I72" s="24" t="s">
        <v>33</v>
      </c>
      <c r="J72" s="26">
        <v>303361</v>
      </c>
      <c r="K72" s="27" t="s">
        <v>33</v>
      </c>
      <c r="L72" s="26" t="s">
        <v>33</v>
      </c>
      <c r="M72" s="38">
        <v>3786</v>
      </c>
      <c r="N72" s="30">
        <v>0</v>
      </c>
      <c r="O72" s="31">
        <f t="shared" si="6"/>
        <v>0</v>
      </c>
      <c r="P72" s="31">
        <v>0</v>
      </c>
      <c r="Q72" s="32">
        <f t="shared" si="7"/>
        <v>3786</v>
      </c>
      <c r="R72" s="33">
        <v>0</v>
      </c>
      <c r="S72" s="34">
        <f t="shared" si="8"/>
        <v>0</v>
      </c>
      <c r="T72" s="33"/>
      <c r="U72" s="35">
        <f t="shared" si="9"/>
        <v>0</v>
      </c>
      <c r="V72" s="32">
        <f t="shared" si="10"/>
        <v>3786</v>
      </c>
      <c r="W72" s="48" t="s">
        <v>59</v>
      </c>
      <c r="X72" s="181" t="s">
        <v>36</v>
      </c>
      <c r="Y72" s="37" t="s">
        <v>33</v>
      </c>
      <c r="Z72" s="48" t="s">
        <v>33</v>
      </c>
      <c r="AA72" s="48"/>
    </row>
    <row r="73" spans="1:28" x14ac:dyDescent="0.2">
      <c r="A73" s="20">
        <v>22</v>
      </c>
      <c r="B73" s="21">
        <v>44583</v>
      </c>
      <c r="C73" s="22">
        <v>44593</v>
      </c>
      <c r="D73" s="246">
        <v>44594</v>
      </c>
      <c r="E73" s="23" t="s">
        <v>63</v>
      </c>
      <c r="F73" s="23" t="s">
        <v>85</v>
      </c>
      <c r="G73" s="24" t="s">
        <v>33</v>
      </c>
      <c r="H73" s="26" t="s">
        <v>45</v>
      </c>
      <c r="I73" s="24" t="s">
        <v>33</v>
      </c>
      <c r="J73" s="26">
        <v>303339</v>
      </c>
      <c r="K73" s="27">
        <v>44543</v>
      </c>
      <c r="L73" s="44" t="s">
        <v>86</v>
      </c>
      <c r="M73" s="38">
        <v>19877</v>
      </c>
      <c r="N73" s="30">
        <v>0</v>
      </c>
      <c r="O73" s="31">
        <f t="shared" si="6"/>
        <v>0</v>
      </c>
      <c r="P73" s="31">
        <v>0</v>
      </c>
      <c r="Q73" s="32">
        <f t="shared" si="7"/>
        <v>19877</v>
      </c>
      <c r="R73" s="33">
        <v>0</v>
      </c>
      <c r="S73" s="34">
        <f t="shared" si="8"/>
        <v>0</v>
      </c>
      <c r="T73" s="33">
        <v>0</v>
      </c>
      <c r="U73" s="35">
        <f t="shared" si="9"/>
        <v>0</v>
      </c>
      <c r="V73" s="32">
        <f t="shared" si="10"/>
        <v>19877</v>
      </c>
      <c r="W73" s="48" t="s">
        <v>59</v>
      </c>
      <c r="X73" s="35" t="s">
        <v>36</v>
      </c>
      <c r="Y73" s="37" t="s">
        <v>33</v>
      </c>
      <c r="Z73" s="48" t="s">
        <v>33</v>
      </c>
      <c r="AA73" s="51">
        <f>V73+V74</f>
        <v>90830</v>
      </c>
    </row>
    <row r="74" spans="1:28" x14ac:dyDescent="0.2">
      <c r="A74" s="20">
        <v>11</v>
      </c>
      <c r="B74" s="21">
        <v>44583</v>
      </c>
      <c r="C74" s="22">
        <v>44587</v>
      </c>
      <c r="D74" s="246">
        <v>44594</v>
      </c>
      <c r="E74" s="23" t="s">
        <v>63</v>
      </c>
      <c r="F74" s="23" t="s">
        <v>87</v>
      </c>
      <c r="G74" s="24" t="s">
        <v>33</v>
      </c>
      <c r="H74" s="26" t="s">
        <v>45</v>
      </c>
      <c r="I74" s="24" t="s">
        <v>33</v>
      </c>
      <c r="J74" s="26">
        <v>303327</v>
      </c>
      <c r="K74" s="27">
        <v>44561</v>
      </c>
      <c r="L74" s="26" t="s">
        <v>33</v>
      </c>
      <c r="M74" s="38">
        <v>70953</v>
      </c>
      <c r="N74" s="30">
        <v>0</v>
      </c>
      <c r="O74" s="31">
        <f t="shared" si="6"/>
        <v>0</v>
      </c>
      <c r="P74" s="31">
        <v>0</v>
      </c>
      <c r="Q74" s="32">
        <f t="shared" si="7"/>
        <v>70953</v>
      </c>
      <c r="R74" s="33">
        <v>0</v>
      </c>
      <c r="S74" s="34">
        <f t="shared" si="8"/>
        <v>0</v>
      </c>
      <c r="T74" s="33">
        <v>0</v>
      </c>
      <c r="U74" s="35">
        <f t="shared" si="9"/>
        <v>0</v>
      </c>
      <c r="V74" s="32">
        <f t="shared" si="10"/>
        <v>70953</v>
      </c>
      <c r="W74" s="35" t="s">
        <v>59</v>
      </c>
      <c r="X74" s="35" t="s">
        <v>36</v>
      </c>
      <c r="Y74" s="237" t="s">
        <v>33</v>
      </c>
      <c r="Z74" s="37" t="s">
        <v>33</v>
      </c>
      <c r="AA74" s="45"/>
    </row>
    <row r="75" spans="1:28" x14ac:dyDescent="0.2">
      <c r="A75" s="20">
        <v>25</v>
      </c>
      <c r="B75" s="21">
        <v>44583</v>
      </c>
      <c r="C75" s="22">
        <v>44587</v>
      </c>
      <c r="D75" s="246">
        <v>44596</v>
      </c>
      <c r="E75" s="23" t="s">
        <v>92</v>
      </c>
      <c r="F75" s="23" t="s">
        <v>93</v>
      </c>
      <c r="G75" s="24" t="s">
        <v>94</v>
      </c>
      <c r="H75" s="26" t="s">
        <v>34</v>
      </c>
      <c r="I75" s="24" t="s">
        <v>33</v>
      </c>
      <c r="J75" s="26">
        <v>303338</v>
      </c>
      <c r="K75" s="27">
        <v>44561</v>
      </c>
      <c r="L75" s="26" t="s">
        <v>95</v>
      </c>
      <c r="M75" s="38">
        <v>18805</v>
      </c>
      <c r="N75" s="30">
        <v>0</v>
      </c>
      <c r="O75" s="31">
        <f t="shared" si="6"/>
        <v>0</v>
      </c>
      <c r="P75" s="31">
        <v>0</v>
      </c>
      <c r="Q75" s="32">
        <f t="shared" si="7"/>
        <v>18805</v>
      </c>
      <c r="R75" s="33">
        <v>0.03</v>
      </c>
      <c r="S75" s="34">
        <f t="shared" si="8"/>
        <v>-564.15</v>
      </c>
      <c r="T75" s="33">
        <v>0</v>
      </c>
      <c r="U75" s="35">
        <f t="shared" si="9"/>
        <v>0</v>
      </c>
      <c r="V75" s="32">
        <f t="shared" si="10"/>
        <v>18240.849999999999</v>
      </c>
      <c r="W75" s="220" t="s">
        <v>59</v>
      </c>
      <c r="X75" s="35" t="s">
        <v>36</v>
      </c>
      <c r="Y75" s="37" t="s">
        <v>33</v>
      </c>
      <c r="Z75" s="37" t="s">
        <v>96</v>
      </c>
      <c r="AA75" s="148"/>
    </row>
    <row r="76" spans="1:28" x14ac:dyDescent="0.2">
      <c r="A76" s="20">
        <v>35</v>
      </c>
      <c r="B76" s="21">
        <v>44614</v>
      </c>
      <c r="C76" s="22">
        <v>44593</v>
      </c>
      <c r="D76" s="246">
        <v>44596</v>
      </c>
      <c r="E76" s="23" t="s">
        <v>130</v>
      </c>
      <c r="F76" s="23" t="s">
        <v>131</v>
      </c>
      <c r="G76" s="24" t="s">
        <v>132</v>
      </c>
      <c r="H76" s="26" t="s">
        <v>34</v>
      </c>
      <c r="I76" s="24" t="s">
        <v>33</v>
      </c>
      <c r="J76" s="26">
        <v>303352</v>
      </c>
      <c r="K76" s="27">
        <v>44578</v>
      </c>
      <c r="L76" s="26">
        <v>1182</v>
      </c>
      <c r="M76" s="38">
        <v>150700</v>
      </c>
      <c r="N76" s="30">
        <v>0</v>
      </c>
      <c r="O76" s="31">
        <f t="shared" si="6"/>
        <v>0</v>
      </c>
      <c r="P76" s="31">
        <v>0</v>
      </c>
      <c r="Q76" s="32">
        <f t="shared" si="7"/>
        <v>150700</v>
      </c>
      <c r="R76" s="33">
        <v>0.08</v>
      </c>
      <c r="S76" s="34">
        <v>-1920</v>
      </c>
      <c r="T76" s="33"/>
      <c r="U76" s="35">
        <f t="shared" si="9"/>
        <v>0</v>
      </c>
      <c r="V76" s="32">
        <f t="shared" si="10"/>
        <v>148780</v>
      </c>
      <c r="W76" s="220" t="s">
        <v>59</v>
      </c>
      <c r="X76" s="35" t="s">
        <v>36</v>
      </c>
      <c r="Y76" s="37" t="s">
        <v>33</v>
      </c>
      <c r="Z76" s="37" t="s">
        <v>133</v>
      </c>
      <c r="AA76" s="37"/>
    </row>
    <row r="77" spans="1:28" x14ac:dyDescent="0.2">
      <c r="A77" s="20">
        <v>77</v>
      </c>
      <c r="B77" s="21">
        <v>44614</v>
      </c>
      <c r="C77" s="22">
        <v>44594</v>
      </c>
      <c r="D77" s="246">
        <v>44596</v>
      </c>
      <c r="E77" s="23" t="s">
        <v>224</v>
      </c>
      <c r="F77" s="23" t="s">
        <v>225</v>
      </c>
      <c r="G77" s="24" t="s">
        <v>33</v>
      </c>
      <c r="H77" s="26" t="s">
        <v>45</v>
      </c>
      <c r="I77" s="24" t="s">
        <v>33</v>
      </c>
      <c r="J77" s="20">
        <v>303396</v>
      </c>
      <c r="K77" s="27">
        <v>44592</v>
      </c>
      <c r="L77" s="26">
        <v>1334</v>
      </c>
      <c r="M77" s="38">
        <v>44000</v>
      </c>
      <c r="N77" s="30">
        <v>0</v>
      </c>
      <c r="O77" s="31">
        <f t="shared" si="6"/>
        <v>0</v>
      </c>
      <c r="P77" s="31">
        <v>0</v>
      </c>
      <c r="Q77" s="32">
        <f t="shared" si="7"/>
        <v>44000</v>
      </c>
      <c r="R77" s="33">
        <v>0</v>
      </c>
      <c r="S77" s="34">
        <f>-Q77*R77</f>
        <v>0</v>
      </c>
      <c r="T77" s="33"/>
      <c r="U77" s="35">
        <f t="shared" si="9"/>
        <v>0</v>
      </c>
      <c r="V77" s="32">
        <f t="shared" si="10"/>
        <v>44000</v>
      </c>
      <c r="W77" s="36" t="s">
        <v>35</v>
      </c>
      <c r="X77" s="181" t="s">
        <v>36</v>
      </c>
      <c r="Y77" s="37" t="s">
        <v>227</v>
      </c>
      <c r="Z77" s="37" t="s">
        <v>33</v>
      </c>
      <c r="AA77" s="37"/>
    </row>
    <row r="78" spans="1:28" x14ac:dyDescent="0.2">
      <c r="A78" s="20">
        <v>86</v>
      </c>
      <c r="B78" s="21">
        <v>44614</v>
      </c>
      <c r="C78" s="22">
        <v>44593</v>
      </c>
      <c r="D78" s="246">
        <v>44596</v>
      </c>
      <c r="E78" s="23" t="s">
        <v>241</v>
      </c>
      <c r="F78" s="23" t="s">
        <v>242</v>
      </c>
      <c r="G78" s="26" t="s">
        <v>33</v>
      </c>
      <c r="H78" s="26" t="s">
        <v>34</v>
      </c>
      <c r="I78" s="24" t="s">
        <v>33</v>
      </c>
      <c r="J78" s="26">
        <v>303346</v>
      </c>
      <c r="K78" s="27">
        <v>44574</v>
      </c>
      <c r="L78" s="26">
        <v>203882</v>
      </c>
      <c r="M78" s="29">
        <v>129951</v>
      </c>
      <c r="N78" s="30">
        <v>0</v>
      </c>
      <c r="O78" s="31">
        <f t="shared" si="6"/>
        <v>0</v>
      </c>
      <c r="P78" s="31">
        <v>0</v>
      </c>
      <c r="Q78" s="32">
        <f t="shared" si="7"/>
        <v>129951</v>
      </c>
      <c r="R78" s="33">
        <v>4.4999999999999998E-2</v>
      </c>
      <c r="S78" s="34">
        <f>-Q78*R78</f>
        <v>-5847.7950000000001</v>
      </c>
      <c r="T78" s="33"/>
      <c r="U78" s="35">
        <f t="shared" si="9"/>
        <v>0</v>
      </c>
      <c r="V78" s="32">
        <f t="shared" si="10"/>
        <v>124103.205</v>
      </c>
      <c r="W78" s="220" t="s">
        <v>59</v>
      </c>
      <c r="X78" s="35" t="s">
        <v>36</v>
      </c>
      <c r="Y78" s="48" t="s">
        <v>33</v>
      </c>
      <c r="Z78" s="37" t="s">
        <v>245</v>
      </c>
      <c r="AA78" s="48"/>
    </row>
    <row r="79" spans="1:28" x14ac:dyDescent="0.2">
      <c r="A79" s="20">
        <v>87</v>
      </c>
      <c r="B79" s="21">
        <v>44614</v>
      </c>
      <c r="C79" s="22">
        <v>44594</v>
      </c>
      <c r="D79" s="246">
        <v>44596</v>
      </c>
      <c r="E79" s="43" t="s">
        <v>246</v>
      </c>
      <c r="F79" s="43" t="s">
        <v>247</v>
      </c>
      <c r="G79" s="76" t="s">
        <v>248</v>
      </c>
      <c r="H79" s="76" t="s">
        <v>34</v>
      </c>
      <c r="I79" s="76">
        <v>1890</v>
      </c>
      <c r="J79" s="76">
        <v>303355</v>
      </c>
      <c r="K79" s="27">
        <v>44558</v>
      </c>
      <c r="L79" s="78" t="s">
        <v>249</v>
      </c>
      <c r="M79" s="79">
        <v>236685</v>
      </c>
      <c r="N79" s="80">
        <v>0.13</v>
      </c>
      <c r="O79" s="31">
        <f t="shared" si="6"/>
        <v>30769.05</v>
      </c>
      <c r="P79" s="31">
        <v>0</v>
      </c>
      <c r="Q79" s="32">
        <f t="shared" si="7"/>
        <v>267454.05</v>
      </c>
      <c r="R79" s="81">
        <v>0.03</v>
      </c>
      <c r="S79" s="34">
        <f>-Q79*R79</f>
        <v>-8023.6214999999993</v>
      </c>
      <c r="T79" s="81">
        <v>0.2</v>
      </c>
      <c r="U79" s="35">
        <f t="shared" si="9"/>
        <v>-6153.81</v>
      </c>
      <c r="V79" s="32">
        <f t="shared" si="10"/>
        <v>253276.61849999998</v>
      </c>
      <c r="W79" s="36" t="s">
        <v>35</v>
      </c>
      <c r="X79" s="35" t="s">
        <v>36</v>
      </c>
      <c r="Y79" s="48" t="s">
        <v>250</v>
      </c>
      <c r="Z79" s="37"/>
      <c r="AA79" s="37"/>
    </row>
    <row r="80" spans="1:28" x14ac:dyDescent="0.2">
      <c r="A80" s="20">
        <v>89</v>
      </c>
      <c r="B80" s="21">
        <v>44614</v>
      </c>
      <c r="C80" s="22">
        <v>44593</v>
      </c>
      <c r="D80" s="246">
        <v>44596</v>
      </c>
      <c r="E80" s="23" t="s">
        <v>252</v>
      </c>
      <c r="F80" s="23" t="s">
        <v>253</v>
      </c>
      <c r="G80" s="24" t="s">
        <v>254</v>
      </c>
      <c r="H80" s="26" t="s">
        <v>34</v>
      </c>
      <c r="I80" s="24" t="s">
        <v>33</v>
      </c>
      <c r="J80" s="26">
        <v>303354</v>
      </c>
      <c r="K80" s="27">
        <v>44526</v>
      </c>
      <c r="L80" s="50" t="s">
        <v>255</v>
      </c>
      <c r="M80" s="29">
        <v>26470</v>
      </c>
      <c r="N80" s="30">
        <v>0</v>
      </c>
      <c r="O80" s="31">
        <f t="shared" si="6"/>
        <v>0</v>
      </c>
      <c r="P80" s="31">
        <v>0</v>
      </c>
      <c r="Q80" s="32">
        <f t="shared" si="7"/>
        <v>26470</v>
      </c>
      <c r="R80" s="33">
        <v>0</v>
      </c>
      <c r="S80" s="34">
        <f>-Q80*R80</f>
        <v>0</v>
      </c>
      <c r="T80" s="33"/>
      <c r="U80" s="35">
        <f t="shared" si="9"/>
        <v>0</v>
      </c>
      <c r="V80" s="32">
        <f t="shared" si="10"/>
        <v>26470</v>
      </c>
      <c r="W80" s="220" t="s">
        <v>59</v>
      </c>
      <c r="X80" s="35" t="s">
        <v>36</v>
      </c>
      <c r="Y80" s="37" t="s">
        <v>33</v>
      </c>
      <c r="Z80" s="37" t="s">
        <v>256</v>
      </c>
      <c r="AA80" s="37"/>
    </row>
    <row r="81" spans="1:27" x14ac:dyDescent="0.2">
      <c r="A81" s="20">
        <v>90</v>
      </c>
      <c r="B81" s="21">
        <v>44614</v>
      </c>
      <c r="C81" s="22">
        <v>44593</v>
      </c>
      <c r="D81" s="246">
        <v>44596</v>
      </c>
      <c r="E81" s="23" t="s">
        <v>257</v>
      </c>
      <c r="F81" s="23" t="s">
        <v>258</v>
      </c>
      <c r="G81" s="24" t="s">
        <v>132</v>
      </c>
      <c r="H81" s="26" t="s">
        <v>34</v>
      </c>
      <c r="I81" s="24" t="s">
        <v>33</v>
      </c>
      <c r="J81" s="26">
        <v>303351</v>
      </c>
      <c r="K81" s="27">
        <v>44578</v>
      </c>
      <c r="L81" s="26" t="s">
        <v>259</v>
      </c>
      <c r="M81" s="29">
        <v>250000</v>
      </c>
      <c r="N81" s="30">
        <v>0.13</v>
      </c>
      <c r="O81" s="31">
        <f t="shared" si="6"/>
        <v>32500</v>
      </c>
      <c r="P81" s="31">
        <v>0</v>
      </c>
      <c r="Q81" s="32">
        <f t="shared" si="7"/>
        <v>282500</v>
      </c>
      <c r="R81" s="33">
        <v>0.08</v>
      </c>
      <c r="S81" s="34">
        <f>-Q81*R81</f>
        <v>-22600</v>
      </c>
      <c r="T81" s="33">
        <v>0.2</v>
      </c>
      <c r="U81" s="35">
        <f t="shared" si="9"/>
        <v>-6500</v>
      </c>
      <c r="V81" s="32">
        <f t="shared" si="10"/>
        <v>253400</v>
      </c>
      <c r="W81" s="220" t="s">
        <v>59</v>
      </c>
      <c r="X81" s="35" t="s">
        <v>36</v>
      </c>
      <c r="Y81" s="37" t="s">
        <v>260</v>
      </c>
      <c r="Z81" s="96" t="s">
        <v>33</v>
      </c>
      <c r="AA81" s="37"/>
    </row>
    <row r="82" spans="1:27" x14ac:dyDescent="0.2">
      <c r="A82" s="20">
        <v>93</v>
      </c>
      <c r="B82" s="21">
        <v>44614</v>
      </c>
      <c r="C82" s="22">
        <v>44594</v>
      </c>
      <c r="D82" s="246">
        <v>44596</v>
      </c>
      <c r="E82" s="23" t="s">
        <v>167</v>
      </c>
      <c r="F82" s="43" t="s">
        <v>237</v>
      </c>
      <c r="G82" s="24" t="s">
        <v>168</v>
      </c>
      <c r="H82" s="26" t="s">
        <v>34</v>
      </c>
      <c r="I82" s="24" t="s">
        <v>33</v>
      </c>
      <c r="J82" s="26">
        <v>303356</v>
      </c>
      <c r="K82" s="27">
        <v>44917</v>
      </c>
      <c r="L82" s="24" t="s">
        <v>263</v>
      </c>
      <c r="M82" s="29">
        <v>278762</v>
      </c>
      <c r="N82" s="30">
        <v>0</v>
      </c>
      <c r="O82" s="31">
        <f t="shared" si="6"/>
        <v>0</v>
      </c>
      <c r="P82" s="31">
        <v>0</v>
      </c>
      <c r="Q82" s="32">
        <f t="shared" si="7"/>
        <v>278762</v>
      </c>
      <c r="R82" s="33">
        <v>4.4999999999999998E-2</v>
      </c>
      <c r="S82" s="34">
        <v>-16647</v>
      </c>
      <c r="T82" s="33">
        <v>0.2</v>
      </c>
      <c r="U82" s="35">
        <v>-1716</v>
      </c>
      <c r="V82" s="32">
        <f t="shared" si="10"/>
        <v>260399</v>
      </c>
      <c r="W82" s="220" t="s">
        <v>59</v>
      </c>
      <c r="X82" s="35" t="s">
        <v>36</v>
      </c>
      <c r="Y82" s="37" t="s">
        <v>33</v>
      </c>
      <c r="Z82" s="37" t="s">
        <v>264</v>
      </c>
      <c r="AA82" s="37"/>
    </row>
    <row r="83" spans="1:27" x14ac:dyDescent="0.2">
      <c r="A83" s="20">
        <v>69</v>
      </c>
      <c r="B83" s="21">
        <v>44614</v>
      </c>
      <c r="C83" s="22">
        <v>44617</v>
      </c>
      <c r="D83" s="246">
        <v>44600</v>
      </c>
      <c r="E83" s="23" t="s">
        <v>61</v>
      </c>
      <c r="F83" s="23" t="s">
        <v>47</v>
      </c>
      <c r="G83" s="26" t="s">
        <v>62</v>
      </c>
      <c r="H83" s="26" t="s">
        <v>34</v>
      </c>
      <c r="I83" s="24" t="s">
        <v>33</v>
      </c>
      <c r="J83" s="20">
        <v>303388</v>
      </c>
      <c r="K83" s="27">
        <v>44565</v>
      </c>
      <c r="L83" s="26" t="s">
        <v>211</v>
      </c>
      <c r="M83" s="38">
        <v>91995</v>
      </c>
      <c r="N83" s="30">
        <v>0.13</v>
      </c>
      <c r="O83" s="31">
        <v>0</v>
      </c>
      <c r="P83" s="31">
        <v>0</v>
      </c>
      <c r="Q83" s="32">
        <f t="shared" si="7"/>
        <v>91995</v>
      </c>
      <c r="R83" s="33">
        <v>0.03</v>
      </c>
      <c r="S83" s="34">
        <v>-153</v>
      </c>
      <c r="T83" s="33">
        <v>0.2</v>
      </c>
      <c r="U83" s="35">
        <v>-117</v>
      </c>
      <c r="V83" s="32">
        <f t="shared" si="10"/>
        <v>91725</v>
      </c>
      <c r="W83" s="35" t="s">
        <v>35</v>
      </c>
      <c r="X83" s="181" t="s">
        <v>36</v>
      </c>
      <c r="Y83" s="37" t="s">
        <v>212</v>
      </c>
      <c r="Z83" s="37" t="s">
        <v>33</v>
      </c>
      <c r="AA83" s="37"/>
    </row>
    <row r="84" spans="1:27" x14ac:dyDescent="0.2">
      <c r="A84" s="20">
        <v>30</v>
      </c>
      <c r="B84" s="21">
        <v>44614</v>
      </c>
      <c r="C84" s="22">
        <v>44593</v>
      </c>
      <c r="D84" s="246">
        <v>44601</v>
      </c>
      <c r="E84" s="23" t="s">
        <v>114</v>
      </c>
      <c r="F84" s="23" t="s">
        <v>115</v>
      </c>
      <c r="G84" s="24" t="s">
        <v>116</v>
      </c>
      <c r="H84" s="26" t="s">
        <v>34</v>
      </c>
      <c r="I84" s="24" t="s">
        <v>33</v>
      </c>
      <c r="J84" s="26">
        <v>303347</v>
      </c>
      <c r="K84" s="27">
        <v>44557</v>
      </c>
      <c r="L84" s="26" t="s">
        <v>117</v>
      </c>
      <c r="M84" s="38">
        <v>17750</v>
      </c>
      <c r="N84" s="30">
        <v>0.17</v>
      </c>
      <c r="O84" s="31">
        <f t="shared" ref="O84:O99" si="11">M84*N84</f>
        <v>3017.5</v>
      </c>
      <c r="P84" s="31">
        <v>0</v>
      </c>
      <c r="Q84" s="32">
        <f t="shared" si="7"/>
        <v>20767.5</v>
      </c>
      <c r="R84" s="33">
        <v>0.03</v>
      </c>
      <c r="S84" s="34">
        <f>-Q84*R84</f>
        <v>-623.02499999999998</v>
      </c>
      <c r="T84" s="33">
        <v>0</v>
      </c>
      <c r="U84" s="35">
        <f>-O84*T84</f>
        <v>0</v>
      </c>
      <c r="V84" s="32">
        <f t="shared" si="10"/>
        <v>20144.474999999999</v>
      </c>
      <c r="W84" s="36" t="s">
        <v>35</v>
      </c>
      <c r="X84" s="137" t="s">
        <v>102</v>
      </c>
      <c r="Y84" s="47" t="s">
        <v>118</v>
      </c>
      <c r="Z84" s="37" t="s">
        <v>33</v>
      </c>
      <c r="AA84" s="51">
        <f>V84+V85</f>
        <v>25683.474999999999</v>
      </c>
    </row>
    <row r="85" spans="1:27" x14ac:dyDescent="0.2">
      <c r="A85" s="20">
        <v>31</v>
      </c>
      <c r="B85" s="21">
        <v>44614</v>
      </c>
      <c r="C85" s="22">
        <v>44593</v>
      </c>
      <c r="D85" s="246">
        <v>44601</v>
      </c>
      <c r="E85" s="23" t="s">
        <v>114</v>
      </c>
      <c r="F85" s="23" t="s">
        <v>115</v>
      </c>
      <c r="G85" s="24" t="s">
        <v>116</v>
      </c>
      <c r="H85" s="26" t="s">
        <v>34</v>
      </c>
      <c r="I85" s="24" t="s">
        <v>33</v>
      </c>
      <c r="J85" s="26">
        <v>303347</v>
      </c>
      <c r="K85" s="27">
        <v>44557</v>
      </c>
      <c r="L85" s="26" t="s">
        <v>119</v>
      </c>
      <c r="M85" s="38">
        <v>5000</v>
      </c>
      <c r="N85" s="30">
        <v>0.16</v>
      </c>
      <c r="O85" s="31">
        <f t="shared" si="11"/>
        <v>800</v>
      </c>
      <c r="P85" s="31"/>
      <c r="Q85" s="32">
        <f t="shared" si="7"/>
        <v>5800</v>
      </c>
      <c r="R85" s="33">
        <v>4.4999999999999998E-2</v>
      </c>
      <c r="S85" s="34">
        <f>-Q85*R85</f>
        <v>-261</v>
      </c>
      <c r="T85" s="33"/>
      <c r="U85" s="35">
        <f>-O85*T85</f>
        <v>0</v>
      </c>
      <c r="V85" s="32">
        <f t="shared" si="10"/>
        <v>5539</v>
      </c>
      <c r="W85" s="36" t="s">
        <v>35</v>
      </c>
      <c r="X85" s="137" t="s">
        <v>102</v>
      </c>
      <c r="Y85" s="47" t="s">
        <v>118</v>
      </c>
      <c r="Z85" s="37" t="s">
        <v>33</v>
      </c>
      <c r="AA85" s="51"/>
    </row>
    <row r="86" spans="1:27" x14ac:dyDescent="0.2">
      <c r="A86" s="20">
        <v>32</v>
      </c>
      <c r="B86" s="21">
        <v>44614</v>
      </c>
      <c r="C86" s="22">
        <v>44593</v>
      </c>
      <c r="D86" s="246">
        <v>44601</v>
      </c>
      <c r="E86" s="23" t="s">
        <v>120</v>
      </c>
      <c r="F86" s="23" t="s">
        <v>121</v>
      </c>
      <c r="G86" s="52" t="s">
        <v>122</v>
      </c>
      <c r="H86" s="26" t="s">
        <v>34</v>
      </c>
      <c r="I86" s="24" t="s">
        <v>33</v>
      </c>
      <c r="J86" s="26">
        <v>303348</v>
      </c>
      <c r="K86" s="27">
        <v>44562</v>
      </c>
      <c r="L86" s="26" t="s">
        <v>123</v>
      </c>
      <c r="M86" s="38">
        <v>15774</v>
      </c>
      <c r="N86" s="30">
        <v>0</v>
      </c>
      <c r="O86" s="31">
        <f t="shared" si="11"/>
        <v>0</v>
      </c>
      <c r="P86" s="31">
        <v>0</v>
      </c>
      <c r="Q86" s="32">
        <f t="shared" si="7"/>
        <v>15774</v>
      </c>
      <c r="R86" s="33">
        <v>0.03</v>
      </c>
      <c r="S86" s="34">
        <v>-430</v>
      </c>
      <c r="T86" s="33"/>
      <c r="U86" s="35">
        <f>-O86*T86</f>
        <v>0</v>
      </c>
      <c r="V86" s="32">
        <f t="shared" si="10"/>
        <v>15344</v>
      </c>
      <c r="W86" s="36" t="s">
        <v>35</v>
      </c>
      <c r="X86" s="137" t="s">
        <v>102</v>
      </c>
      <c r="Y86" s="37" t="s">
        <v>124</v>
      </c>
      <c r="Z86" s="37" t="s">
        <v>33</v>
      </c>
      <c r="AA86" s="37"/>
    </row>
    <row r="87" spans="1:27" x14ac:dyDescent="0.2">
      <c r="A87" s="20">
        <v>26</v>
      </c>
      <c r="B87" s="21">
        <v>44614</v>
      </c>
      <c r="C87" s="22">
        <v>44593</v>
      </c>
      <c r="D87" s="246">
        <v>44602</v>
      </c>
      <c r="E87" s="23" t="s">
        <v>97</v>
      </c>
      <c r="F87" s="23" t="s">
        <v>98</v>
      </c>
      <c r="G87" s="24" t="s">
        <v>33</v>
      </c>
      <c r="H87" s="26" t="s">
        <v>45</v>
      </c>
      <c r="I87" s="24" t="s">
        <v>33</v>
      </c>
      <c r="J87" s="26">
        <v>303341</v>
      </c>
      <c r="K87" s="27">
        <v>44561</v>
      </c>
      <c r="L87" s="26" t="s">
        <v>33</v>
      </c>
      <c r="M87" s="38">
        <v>148299</v>
      </c>
      <c r="N87" s="30">
        <v>0</v>
      </c>
      <c r="O87" s="31">
        <f t="shared" si="11"/>
        <v>0</v>
      </c>
      <c r="P87" s="31">
        <v>0</v>
      </c>
      <c r="Q87" s="32">
        <f t="shared" si="7"/>
        <v>148299</v>
      </c>
      <c r="R87" s="33">
        <v>0</v>
      </c>
      <c r="S87" s="34">
        <f>-Q87*R87</f>
        <v>0</v>
      </c>
      <c r="T87" s="33">
        <v>0</v>
      </c>
      <c r="U87" s="35">
        <f>-O87*T87</f>
        <v>0</v>
      </c>
      <c r="V87" s="32">
        <f t="shared" si="10"/>
        <v>148299</v>
      </c>
      <c r="W87" s="36" t="s">
        <v>35</v>
      </c>
      <c r="X87" s="181" t="s">
        <v>36</v>
      </c>
      <c r="Y87" s="37" t="s">
        <v>99</v>
      </c>
      <c r="Z87" s="37" t="s">
        <v>33</v>
      </c>
      <c r="AA87" s="37"/>
    </row>
    <row r="88" spans="1:27" x14ac:dyDescent="0.2">
      <c r="A88" s="20">
        <v>29</v>
      </c>
      <c r="B88" s="21">
        <v>44614</v>
      </c>
      <c r="C88" s="22">
        <v>44593</v>
      </c>
      <c r="D88" s="246">
        <v>44602</v>
      </c>
      <c r="E88" s="23" t="s">
        <v>109</v>
      </c>
      <c r="F88" s="23" t="s">
        <v>110</v>
      </c>
      <c r="G88" s="24" t="s">
        <v>111</v>
      </c>
      <c r="H88" s="26" t="s">
        <v>34</v>
      </c>
      <c r="I88" s="26">
        <v>1886</v>
      </c>
      <c r="J88" s="26">
        <v>303345</v>
      </c>
      <c r="K88" s="27">
        <v>44540</v>
      </c>
      <c r="L88" s="50" t="s">
        <v>112</v>
      </c>
      <c r="M88" s="38">
        <v>11250</v>
      </c>
      <c r="N88" s="30">
        <v>0</v>
      </c>
      <c r="O88" s="31">
        <f t="shared" si="11"/>
        <v>0</v>
      </c>
      <c r="P88" s="31">
        <v>0</v>
      </c>
      <c r="Q88" s="32">
        <f t="shared" si="7"/>
        <v>11250</v>
      </c>
      <c r="R88" s="33">
        <v>4.4999999999999998E-2</v>
      </c>
      <c r="S88" s="34">
        <f>-Q88*R88</f>
        <v>-506.25</v>
      </c>
      <c r="T88" s="33">
        <v>0.05</v>
      </c>
      <c r="U88" s="35">
        <v>-562</v>
      </c>
      <c r="V88" s="32">
        <f t="shared" si="10"/>
        <v>10181.75</v>
      </c>
      <c r="W88" s="36" t="s">
        <v>35</v>
      </c>
      <c r="X88" s="35" t="s">
        <v>102</v>
      </c>
      <c r="Y88" s="37" t="s">
        <v>113</v>
      </c>
      <c r="Z88" s="37" t="s">
        <v>33</v>
      </c>
      <c r="AA88" s="37"/>
    </row>
    <row r="89" spans="1:27" x14ac:dyDescent="0.2">
      <c r="A89" s="20">
        <v>27</v>
      </c>
      <c r="B89" s="21">
        <v>44614</v>
      </c>
      <c r="C89" s="22">
        <v>44593</v>
      </c>
      <c r="D89" s="246">
        <v>44603</v>
      </c>
      <c r="E89" s="23" t="s">
        <v>100</v>
      </c>
      <c r="F89" s="23" t="s">
        <v>47</v>
      </c>
      <c r="G89" s="24" t="s">
        <v>101</v>
      </c>
      <c r="H89" s="26" t="s">
        <v>34</v>
      </c>
      <c r="I89" s="26">
        <v>1862</v>
      </c>
      <c r="J89" s="26">
        <v>303343</v>
      </c>
      <c r="K89" s="27">
        <v>44558</v>
      </c>
      <c r="L89" s="26">
        <v>6506904</v>
      </c>
      <c r="M89" s="38">
        <v>38109</v>
      </c>
      <c r="N89" s="30">
        <v>0</v>
      </c>
      <c r="O89" s="31">
        <f t="shared" si="11"/>
        <v>0</v>
      </c>
      <c r="P89" s="31">
        <v>0</v>
      </c>
      <c r="Q89" s="32">
        <f t="shared" si="7"/>
        <v>38109</v>
      </c>
      <c r="R89" s="33">
        <v>0.03</v>
      </c>
      <c r="S89" s="34">
        <v>-1025</v>
      </c>
      <c r="T89" s="33">
        <v>0.2</v>
      </c>
      <c r="U89" s="35">
        <v>-786</v>
      </c>
      <c r="V89" s="32">
        <f t="shared" si="10"/>
        <v>36298</v>
      </c>
      <c r="W89" s="36" t="s">
        <v>35</v>
      </c>
      <c r="X89" s="35" t="s">
        <v>102</v>
      </c>
      <c r="Y89" s="37" t="s">
        <v>103</v>
      </c>
      <c r="Z89" s="37" t="s">
        <v>33</v>
      </c>
      <c r="AA89" s="37"/>
    </row>
    <row r="90" spans="1:27" x14ac:dyDescent="0.2">
      <c r="A90" s="20">
        <v>75</v>
      </c>
      <c r="B90" s="21">
        <v>44614</v>
      </c>
      <c r="C90" s="22">
        <v>44704</v>
      </c>
      <c r="D90" s="246">
        <v>44603</v>
      </c>
      <c r="E90" s="23" t="s">
        <v>156</v>
      </c>
      <c r="F90" s="23" t="s">
        <v>149</v>
      </c>
      <c r="G90" s="24" t="s">
        <v>157</v>
      </c>
      <c r="H90" s="26" t="s">
        <v>34</v>
      </c>
      <c r="I90" s="24" t="s">
        <v>33</v>
      </c>
      <c r="J90" s="20">
        <v>303395</v>
      </c>
      <c r="K90" s="27">
        <v>44592</v>
      </c>
      <c r="L90" s="26">
        <v>33248</v>
      </c>
      <c r="M90" s="38">
        <v>208677</v>
      </c>
      <c r="N90" s="30">
        <v>0</v>
      </c>
      <c r="O90" s="31">
        <f t="shared" si="11"/>
        <v>0</v>
      </c>
      <c r="P90" s="31">
        <v>0</v>
      </c>
      <c r="Q90" s="32">
        <f t="shared" si="7"/>
        <v>208677</v>
      </c>
      <c r="R90" s="33">
        <v>0</v>
      </c>
      <c r="S90" s="34">
        <f>-Q90*R90</f>
        <v>0</v>
      </c>
      <c r="T90" s="33"/>
      <c r="U90" s="35">
        <f t="shared" ref="U90:U119" si="12">-O90*T90</f>
        <v>0</v>
      </c>
      <c r="V90" s="32">
        <f t="shared" si="10"/>
        <v>208677</v>
      </c>
      <c r="W90" s="35" t="s">
        <v>35</v>
      </c>
      <c r="X90" s="46" t="s">
        <v>36</v>
      </c>
      <c r="Y90" s="37" t="s">
        <v>223</v>
      </c>
      <c r="Z90" s="37" t="s">
        <v>33</v>
      </c>
      <c r="AA90" s="37"/>
    </row>
    <row r="91" spans="1:27" x14ac:dyDescent="0.2">
      <c r="A91" s="20">
        <v>79</v>
      </c>
      <c r="B91" s="21">
        <v>44614</v>
      </c>
      <c r="C91" s="22">
        <v>44634</v>
      </c>
      <c r="D91" s="246">
        <v>44606</v>
      </c>
      <c r="E91" s="23" t="s">
        <v>134</v>
      </c>
      <c r="F91" s="23" t="s">
        <v>135</v>
      </c>
      <c r="G91" s="24" t="s">
        <v>231</v>
      </c>
      <c r="H91" s="26" t="s">
        <v>230</v>
      </c>
      <c r="I91" s="24" t="s">
        <v>33</v>
      </c>
      <c r="J91" s="20">
        <v>303399</v>
      </c>
      <c r="K91" s="27">
        <v>44572</v>
      </c>
      <c r="L91" s="26"/>
      <c r="M91" s="38">
        <v>232624</v>
      </c>
      <c r="N91" s="30">
        <v>0</v>
      </c>
      <c r="O91" s="31">
        <f t="shared" si="11"/>
        <v>0</v>
      </c>
      <c r="P91" s="31">
        <v>0</v>
      </c>
      <c r="Q91" s="32">
        <f t="shared" si="7"/>
        <v>232624</v>
      </c>
      <c r="R91" s="33">
        <v>0.03</v>
      </c>
      <c r="S91" s="34">
        <v>-6342</v>
      </c>
      <c r="T91" s="33">
        <v>0</v>
      </c>
      <c r="U91" s="35">
        <f t="shared" si="12"/>
        <v>0</v>
      </c>
      <c r="V91" s="32">
        <f t="shared" si="10"/>
        <v>226282</v>
      </c>
      <c r="W91" s="36" t="s">
        <v>35</v>
      </c>
      <c r="X91" s="46" t="s">
        <v>36</v>
      </c>
      <c r="Y91" s="37" t="s">
        <v>232</v>
      </c>
      <c r="Z91" s="37" t="s">
        <v>33</v>
      </c>
      <c r="AA91" s="37"/>
    </row>
    <row r="92" spans="1:27" x14ac:dyDescent="0.2">
      <c r="A92" s="20">
        <v>1</v>
      </c>
      <c r="B92" s="21">
        <v>44583</v>
      </c>
      <c r="C92" s="22">
        <v>44593</v>
      </c>
      <c r="D92" s="246">
        <v>44607</v>
      </c>
      <c r="E92" s="23" t="s">
        <v>31</v>
      </c>
      <c r="F92" s="23" t="s">
        <v>32</v>
      </c>
      <c r="G92" s="24" t="s">
        <v>33</v>
      </c>
      <c r="H92" s="25" t="s">
        <v>34</v>
      </c>
      <c r="I92" s="24" t="s">
        <v>33</v>
      </c>
      <c r="J92" s="26">
        <v>303400</v>
      </c>
      <c r="K92" s="27">
        <v>44593</v>
      </c>
      <c r="L92" s="28">
        <v>12282353</v>
      </c>
      <c r="M92" s="29">
        <v>441304.68</v>
      </c>
      <c r="N92" s="30">
        <v>0</v>
      </c>
      <c r="O92" s="31">
        <f t="shared" si="11"/>
        <v>0</v>
      </c>
      <c r="P92" s="31">
        <v>0</v>
      </c>
      <c r="Q92" s="32">
        <f t="shared" si="7"/>
        <v>441304.68</v>
      </c>
      <c r="R92" s="33">
        <v>0</v>
      </c>
      <c r="S92" s="34">
        <v>0</v>
      </c>
      <c r="T92" s="33">
        <v>0</v>
      </c>
      <c r="U92" s="35">
        <f t="shared" si="12"/>
        <v>0</v>
      </c>
      <c r="V92" s="32">
        <f t="shared" si="10"/>
        <v>441304.68</v>
      </c>
      <c r="W92" s="36" t="s">
        <v>35</v>
      </c>
      <c r="X92" s="137" t="s">
        <v>36</v>
      </c>
      <c r="Y92" s="37" t="s">
        <v>37</v>
      </c>
      <c r="Z92" s="37" t="s">
        <v>33</v>
      </c>
      <c r="AA92" s="37"/>
    </row>
    <row r="93" spans="1:27" x14ac:dyDescent="0.2">
      <c r="A93" s="20">
        <v>23</v>
      </c>
      <c r="B93" s="21">
        <v>44583</v>
      </c>
      <c r="C93" s="22">
        <v>44593</v>
      </c>
      <c r="D93" s="246">
        <v>44607</v>
      </c>
      <c r="E93" s="23" t="s">
        <v>88</v>
      </c>
      <c r="F93" s="23" t="s">
        <v>89</v>
      </c>
      <c r="G93" s="24" t="s">
        <v>90</v>
      </c>
      <c r="H93" s="26" t="s">
        <v>45</v>
      </c>
      <c r="I93" s="24" t="s">
        <v>33</v>
      </c>
      <c r="J93" s="26">
        <v>303340</v>
      </c>
      <c r="K93" s="27">
        <v>44544</v>
      </c>
      <c r="L93" s="26">
        <v>53</v>
      </c>
      <c r="M93" s="38">
        <v>50526</v>
      </c>
      <c r="N93" s="30">
        <v>0</v>
      </c>
      <c r="O93" s="31">
        <f t="shared" si="11"/>
        <v>0</v>
      </c>
      <c r="P93" s="31">
        <v>0</v>
      </c>
      <c r="Q93" s="32">
        <f t="shared" si="7"/>
        <v>50526</v>
      </c>
      <c r="R93" s="33">
        <v>0</v>
      </c>
      <c r="S93" s="34">
        <f>-Q93*R93</f>
        <v>0</v>
      </c>
      <c r="T93" s="33">
        <v>0</v>
      </c>
      <c r="U93" s="35">
        <f t="shared" si="12"/>
        <v>0</v>
      </c>
      <c r="V93" s="32">
        <f t="shared" si="10"/>
        <v>50526</v>
      </c>
      <c r="W93" s="225" t="s">
        <v>35</v>
      </c>
      <c r="X93" s="137" t="s">
        <v>36</v>
      </c>
      <c r="Y93" s="47" t="s">
        <v>91</v>
      </c>
      <c r="Z93" s="37" t="s">
        <v>33</v>
      </c>
      <c r="AA93" s="51">
        <f>V93+V94</f>
        <v>118026</v>
      </c>
    </row>
    <row r="94" spans="1:27" x14ac:dyDescent="0.2">
      <c r="A94" s="20">
        <v>24</v>
      </c>
      <c r="B94" s="21">
        <v>44583</v>
      </c>
      <c r="C94" s="22">
        <v>44593</v>
      </c>
      <c r="D94" s="246">
        <v>44607</v>
      </c>
      <c r="E94" s="23" t="s">
        <v>88</v>
      </c>
      <c r="F94" s="23" t="s">
        <v>89</v>
      </c>
      <c r="G94" s="24" t="s">
        <v>90</v>
      </c>
      <c r="H94" s="26" t="s">
        <v>45</v>
      </c>
      <c r="I94" s="24" t="s">
        <v>33</v>
      </c>
      <c r="J94" s="26">
        <v>303340</v>
      </c>
      <c r="K94" s="27">
        <v>44544</v>
      </c>
      <c r="L94" s="26">
        <v>74</v>
      </c>
      <c r="M94" s="38">
        <v>75000</v>
      </c>
      <c r="N94" s="30">
        <v>0</v>
      </c>
      <c r="O94" s="31">
        <f t="shared" si="11"/>
        <v>0</v>
      </c>
      <c r="P94" s="31">
        <v>0</v>
      </c>
      <c r="Q94" s="32">
        <f t="shared" si="7"/>
        <v>75000</v>
      </c>
      <c r="R94" s="33">
        <v>0.1</v>
      </c>
      <c r="S94" s="34">
        <f>-Q94*R94</f>
        <v>-7500</v>
      </c>
      <c r="T94" s="33">
        <v>0</v>
      </c>
      <c r="U94" s="35">
        <f t="shared" si="12"/>
        <v>0</v>
      </c>
      <c r="V94" s="32">
        <f t="shared" si="10"/>
        <v>67500</v>
      </c>
      <c r="W94" s="181" t="s">
        <v>35</v>
      </c>
      <c r="X94" s="35" t="s">
        <v>36</v>
      </c>
      <c r="Y94" s="47" t="s">
        <v>91</v>
      </c>
      <c r="Z94" s="37" t="s">
        <v>33</v>
      </c>
      <c r="AA94" s="51"/>
    </row>
    <row r="95" spans="1:27" x14ac:dyDescent="0.2">
      <c r="A95" s="20">
        <v>28</v>
      </c>
      <c r="B95" s="21">
        <v>44614</v>
      </c>
      <c r="C95" s="22">
        <v>44593</v>
      </c>
      <c r="D95" s="246">
        <v>44607</v>
      </c>
      <c r="E95" s="23" t="s">
        <v>104</v>
      </c>
      <c r="F95" s="23" t="s">
        <v>105</v>
      </c>
      <c r="G95" s="24" t="s">
        <v>106</v>
      </c>
      <c r="H95" s="26" t="s">
        <v>34</v>
      </c>
      <c r="I95" s="26">
        <v>1888</v>
      </c>
      <c r="J95" s="26">
        <v>303344</v>
      </c>
      <c r="K95" s="27">
        <v>44551</v>
      </c>
      <c r="L95" s="26" t="s">
        <v>107</v>
      </c>
      <c r="M95" s="38">
        <v>24000</v>
      </c>
      <c r="N95" s="30">
        <v>0.16</v>
      </c>
      <c r="O95" s="31">
        <f t="shared" si="11"/>
        <v>3840</v>
      </c>
      <c r="P95" s="31">
        <v>0</v>
      </c>
      <c r="Q95" s="32">
        <f t="shared" si="7"/>
        <v>27840</v>
      </c>
      <c r="R95" s="33">
        <v>0.03</v>
      </c>
      <c r="S95" s="34">
        <f>-Q95*R95</f>
        <v>-835.19999999999993</v>
      </c>
      <c r="T95" s="33"/>
      <c r="U95" s="35">
        <f t="shared" si="12"/>
        <v>0</v>
      </c>
      <c r="V95" s="32">
        <f t="shared" si="10"/>
        <v>27004.799999999999</v>
      </c>
      <c r="W95" s="36" t="s">
        <v>35</v>
      </c>
      <c r="X95" s="137" t="s">
        <v>102</v>
      </c>
      <c r="Y95" s="37" t="s">
        <v>108</v>
      </c>
      <c r="Z95" s="37" t="s">
        <v>33</v>
      </c>
      <c r="AA95" s="37"/>
    </row>
    <row r="96" spans="1:27" x14ac:dyDescent="0.2">
      <c r="A96" s="20">
        <v>33</v>
      </c>
      <c r="B96" s="21">
        <v>44614</v>
      </c>
      <c r="C96" s="22">
        <v>44593</v>
      </c>
      <c r="D96" s="246">
        <v>44608</v>
      </c>
      <c r="E96" s="23" t="s">
        <v>120</v>
      </c>
      <c r="F96" s="23" t="s">
        <v>47</v>
      </c>
      <c r="G96" s="52" t="s">
        <v>122</v>
      </c>
      <c r="H96" s="26" t="s">
        <v>34</v>
      </c>
      <c r="I96" s="24" t="s">
        <v>33</v>
      </c>
      <c r="J96" s="136">
        <v>303349</v>
      </c>
      <c r="K96" s="27">
        <v>44562</v>
      </c>
      <c r="L96" s="26" t="s">
        <v>125</v>
      </c>
      <c r="M96" s="38">
        <v>266186</v>
      </c>
      <c r="N96" s="30">
        <v>0</v>
      </c>
      <c r="O96" s="31">
        <f t="shared" si="11"/>
        <v>0</v>
      </c>
      <c r="P96" s="31">
        <v>0</v>
      </c>
      <c r="Q96" s="32">
        <f t="shared" si="7"/>
        <v>266186</v>
      </c>
      <c r="R96" s="33">
        <v>0.03</v>
      </c>
      <c r="S96" s="34">
        <v>-7259</v>
      </c>
      <c r="T96" s="33"/>
      <c r="U96" s="35">
        <f t="shared" si="12"/>
        <v>0</v>
      </c>
      <c r="V96" s="32">
        <f t="shared" si="10"/>
        <v>258927</v>
      </c>
      <c r="W96" s="36" t="s">
        <v>35</v>
      </c>
      <c r="X96" s="35" t="s">
        <v>102</v>
      </c>
      <c r="Y96" s="37" t="s">
        <v>126</v>
      </c>
      <c r="Z96" s="37" t="s">
        <v>33</v>
      </c>
      <c r="AA96" s="37"/>
    </row>
    <row r="97" spans="1:27" x14ac:dyDescent="0.2">
      <c r="A97" s="20">
        <v>78</v>
      </c>
      <c r="B97" s="21">
        <v>44614</v>
      </c>
      <c r="C97" s="22">
        <v>44634</v>
      </c>
      <c r="D97" s="246">
        <v>44608</v>
      </c>
      <c r="E97" s="23" t="s">
        <v>228</v>
      </c>
      <c r="F97" s="23" t="s">
        <v>229</v>
      </c>
      <c r="G97" s="24"/>
      <c r="H97" s="26" t="s">
        <v>230</v>
      </c>
      <c r="I97" s="24" t="s">
        <v>33</v>
      </c>
      <c r="J97" s="53">
        <v>303398</v>
      </c>
      <c r="K97" s="27">
        <v>44594</v>
      </c>
      <c r="L97" s="26"/>
      <c r="M97" s="38">
        <v>10072</v>
      </c>
      <c r="N97" s="30">
        <v>0</v>
      </c>
      <c r="O97" s="31">
        <f t="shared" si="11"/>
        <v>0</v>
      </c>
      <c r="P97" s="31">
        <v>0</v>
      </c>
      <c r="Q97" s="32">
        <f t="shared" si="7"/>
        <v>10072</v>
      </c>
      <c r="R97" s="33">
        <v>0.03</v>
      </c>
      <c r="S97" s="34">
        <v>-263</v>
      </c>
      <c r="T97" s="33"/>
      <c r="U97" s="35">
        <f t="shared" si="12"/>
        <v>0</v>
      </c>
      <c r="V97" s="32">
        <f t="shared" si="10"/>
        <v>9809</v>
      </c>
      <c r="W97" s="35" t="s">
        <v>35</v>
      </c>
      <c r="X97" s="35" t="s">
        <v>36</v>
      </c>
      <c r="Y97" s="37" t="s">
        <v>151</v>
      </c>
      <c r="Z97" s="37" t="s">
        <v>33</v>
      </c>
      <c r="AA97" s="37"/>
    </row>
    <row r="98" spans="1:27" x14ac:dyDescent="0.2">
      <c r="A98" s="20">
        <v>57</v>
      </c>
      <c r="B98" s="21">
        <v>44614</v>
      </c>
      <c r="C98" s="22">
        <v>44617</v>
      </c>
      <c r="D98" s="246">
        <v>44609</v>
      </c>
      <c r="E98" s="43" t="s">
        <v>179</v>
      </c>
      <c r="F98" s="23" t="s">
        <v>180</v>
      </c>
      <c r="G98" s="24" t="s">
        <v>33</v>
      </c>
      <c r="H98" s="26" t="s">
        <v>34</v>
      </c>
      <c r="I98" s="24" t="s">
        <v>33</v>
      </c>
      <c r="J98" s="53">
        <v>303377</v>
      </c>
      <c r="K98" s="27" t="s">
        <v>33</v>
      </c>
      <c r="L98" s="26" t="s">
        <v>33</v>
      </c>
      <c r="M98" s="38">
        <v>49140</v>
      </c>
      <c r="N98" s="30">
        <v>0</v>
      </c>
      <c r="O98" s="31">
        <f t="shared" si="11"/>
        <v>0</v>
      </c>
      <c r="P98" s="31">
        <v>0</v>
      </c>
      <c r="Q98" s="32">
        <f t="shared" si="7"/>
        <v>49140</v>
      </c>
      <c r="R98" s="33">
        <v>0</v>
      </c>
      <c r="S98" s="34">
        <f t="shared" ref="S98:S120" si="13">-Q98*R98</f>
        <v>0</v>
      </c>
      <c r="T98" s="33"/>
      <c r="U98" s="35">
        <f t="shared" si="12"/>
        <v>0</v>
      </c>
      <c r="V98" s="32">
        <f t="shared" si="10"/>
        <v>49140</v>
      </c>
      <c r="W98" s="35" t="s">
        <v>35</v>
      </c>
      <c r="X98" s="35" t="s">
        <v>102</v>
      </c>
      <c r="Y98" s="37" t="s">
        <v>181</v>
      </c>
      <c r="Z98" s="37" t="s">
        <v>33</v>
      </c>
      <c r="AA98" s="37"/>
    </row>
    <row r="99" spans="1:27" x14ac:dyDescent="0.2">
      <c r="A99" s="20">
        <v>21</v>
      </c>
      <c r="B99" s="21">
        <v>44583</v>
      </c>
      <c r="C99" s="22">
        <v>44588</v>
      </c>
      <c r="D99" s="246">
        <v>44610</v>
      </c>
      <c r="E99" s="23" t="s">
        <v>82</v>
      </c>
      <c r="F99" s="23" t="s">
        <v>83</v>
      </c>
      <c r="G99" s="24" t="s">
        <v>33</v>
      </c>
      <c r="H99" s="26" t="s">
        <v>45</v>
      </c>
      <c r="I99" s="24" t="s">
        <v>33</v>
      </c>
      <c r="J99" s="136">
        <v>303337</v>
      </c>
      <c r="K99" s="27">
        <v>44562</v>
      </c>
      <c r="L99" s="26" t="s">
        <v>33</v>
      </c>
      <c r="M99" s="38">
        <v>66600</v>
      </c>
      <c r="N99" s="30">
        <v>0</v>
      </c>
      <c r="O99" s="31">
        <f t="shared" si="11"/>
        <v>0</v>
      </c>
      <c r="P99" s="31">
        <v>0</v>
      </c>
      <c r="Q99" s="32">
        <f t="shared" si="7"/>
        <v>66600</v>
      </c>
      <c r="R99" s="33">
        <v>0</v>
      </c>
      <c r="S99" s="34">
        <f t="shared" si="13"/>
        <v>0</v>
      </c>
      <c r="T99" s="33">
        <v>0</v>
      </c>
      <c r="U99" s="35">
        <f t="shared" si="12"/>
        <v>0</v>
      </c>
      <c r="V99" s="32">
        <f t="shared" si="10"/>
        <v>66600</v>
      </c>
      <c r="W99" s="35" t="s">
        <v>35</v>
      </c>
      <c r="X99" s="35" t="s">
        <v>36</v>
      </c>
      <c r="Y99" s="37" t="s">
        <v>84</v>
      </c>
      <c r="Z99" s="37" t="s">
        <v>33</v>
      </c>
      <c r="AA99" s="37"/>
    </row>
    <row r="100" spans="1:27" x14ac:dyDescent="0.2">
      <c r="A100" s="20">
        <v>38</v>
      </c>
      <c r="B100" s="21">
        <v>44614</v>
      </c>
      <c r="C100" s="22">
        <v>44606</v>
      </c>
      <c r="D100" s="246">
        <v>44610</v>
      </c>
      <c r="E100" s="23" t="s">
        <v>63</v>
      </c>
      <c r="F100" s="23" t="s">
        <v>138</v>
      </c>
      <c r="G100" s="24" t="s">
        <v>33</v>
      </c>
      <c r="H100" s="26" t="s">
        <v>34</v>
      </c>
      <c r="I100" s="24" t="s">
        <v>33</v>
      </c>
      <c r="J100" s="136">
        <v>303357</v>
      </c>
      <c r="K100" s="27" t="s">
        <v>33</v>
      </c>
      <c r="L100" s="26" t="s">
        <v>33</v>
      </c>
      <c r="M100" s="38">
        <v>64712</v>
      </c>
      <c r="N100" s="30">
        <v>0</v>
      </c>
      <c r="O100" s="31">
        <f t="shared" ref="O100:O120" si="14">M100*N100</f>
        <v>0</v>
      </c>
      <c r="P100" s="31">
        <v>0</v>
      </c>
      <c r="Q100" s="32">
        <f t="shared" si="7"/>
        <v>64712</v>
      </c>
      <c r="R100" s="33">
        <v>0</v>
      </c>
      <c r="S100" s="34">
        <f t="shared" si="13"/>
        <v>0</v>
      </c>
      <c r="T100" s="33">
        <v>0</v>
      </c>
      <c r="U100" s="35">
        <f t="shared" si="12"/>
        <v>0</v>
      </c>
      <c r="V100" s="32">
        <f t="shared" si="10"/>
        <v>64712</v>
      </c>
      <c r="W100" s="36" t="s">
        <v>35</v>
      </c>
      <c r="X100" s="181" t="s">
        <v>36</v>
      </c>
      <c r="Y100" s="37" t="s">
        <v>139</v>
      </c>
      <c r="Z100" s="37" t="s">
        <v>33</v>
      </c>
      <c r="AA100" s="37"/>
    </row>
    <row r="101" spans="1:27" x14ac:dyDescent="0.2">
      <c r="A101" s="20">
        <v>58</v>
      </c>
      <c r="B101" s="21">
        <v>44614</v>
      </c>
      <c r="C101" s="22">
        <v>44617</v>
      </c>
      <c r="D101" s="246">
        <v>44610</v>
      </c>
      <c r="E101" s="23" t="s">
        <v>63</v>
      </c>
      <c r="F101" s="23" t="s">
        <v>182</v>
      </c>
      <c r="G101" s="24" t="s">
        <v>33</v>
      </c>
      <c r="H101" s="26" t="s">
        <v>34</v>
      </c>
      <c r="I101" s="24" t="s">
        <v>33</v>
      </c>
      <c r="J101" s="53">
        <v>303378</v>
      </c>
      <c r="K101" s="27" t="s">
        <v>33</v>
      </c>
      <c r="L101" s="26" t="s">
        <v>33</v>
      </c>
      <c r="M101" s="38">
        <v>181304</v>
      </c>
      <c r="N101" s="30">
        <v>0</v>
      </c>
      <c r="O101" s="31">
        <f t="shared" si="14"/>
        <v>0</v>
      </c>
      <c r="P101" s="31">
        <v>0</v>
      </c>
      <c r="Q101" s="32">
        <f t="shared" si="7"/>
        <v>181304</v>
      </c>
      <c r="R101" s="33">
        <v>0</v>
      </c>
      <c r="S101" s="34">
        <f t="shared" si="13"/>
        <v>0</v>
      </c>
      <c r="T101" s="33"/>
      <c r="U101" s="35">
        <f t="shared" si="12"/>
        <v>0</v>
      </c>
      <c r="V101" s="32">
        <f t="shared" ref="V101:V102" si="15">Q101+S101+U101</f>
        <v>181304</v>
      </c>
      <c r="W101" s="36" t="s">
        <v>35</v>
      </c>
      <c r="X101" s="35" t="s">
        <v>102</v>
      </c>
      <c r="Y101" s="37" t="s">
        <v>183</v>
      </c>
      <c r="Z101" s="37" t="s">
        <v>33</v>
      </c>
      <c r="AA101" s="37"/>
    </row>
    <row r="102" spans="1:27" x14ac:dyDescent="0.2">
      <c r="A102" s="20">
        <v>122</v>
      </c>
      <c r="B102" s="21">
        <v>44621</v>
      </c>
      <c r="C102" s="97">
        <v>44635</v>
      </c>
      <c r="D102" s="246">
        <v>44613</v>
      </c>
      <c r="E102" s="23" t="s">
        <v>144</v>
      </c>
      <c r="F102" s="43" t="s">
        <v>330</v>
      </c>
      <c r="G102" s="76" t="s">
        <v>33</v>
      </c>
      <c r="H102" s="26" t="s">
        <v>34</v>
      </c>
      <c r="I102" s="24" t="s">
        <v>33</v>
      </c>
      <c r="J102" s="77">
        <v>303407</v>
      </c>
      <c r="K102" s="103" t="s">
        <v>33</v>
      </c>
      <c r="L102" s="78" t="s">
        <v>33</v>
      </c>
      <c r="M102" s="79">
        <v>169694</v>
      </c>
      <c r="N102" s="30">
        <v>0</v>
      </c>
      <c r="O102" s="31">
        <f t="shared" si="14"/>
        <v>0</v>
      </c>
      <c r="P102" s="31">
        <v>0</v>
      </c>
      <c r="Q102" s="32">
        <f t="shared" si="7"/>
        <v>169694</v>
      </c>
      <c r="R102" s="81"/>
      <c r="S102" s="34">
        <f t="shared" si="13"/>
        <v>0</v>
      </c>
      <c r="T102" s="81"/>
      <c r="U102" s="35">
        <f t="shared" si="12"/>
        <v>0</v>
      </c>
      <c r="V102" s="32">
        <f t="shared" si="15"/>
        <v>169694</v>
      </c>
      <c r="W102" s="100" t="s">
        <v>35</v>
      </c>
      <c r="X102" s="35" t="s">
        <v>102</v>
      </c>
      <c r="Y102" s="37" t="s">
        <v>331</v>
      </c>
      <c r="Z102" s="37" t="s">
        <v>33</v>
      </c>
      <c r="AA102" s="37"/>
    </row>
    <row r="103" spans="1:27" x14ac:dyDescent="0.2">
      <c r="A103" s="20">
        <v>47</v>
      </c>
      <c r="B103" s="21">
        <v>44614</v>
      </c>
      <c r="C103" s="22">
        <v>44614</v>
      </c>
      <c r="D103" s="246">
        <v>44614</v>
      </c>
      <c r="E103" s="43" t="s">
        <v>160</v>
      </c>
      <c r="F103" s="23" t="s">
        <v>161</v>
      </c>
      <c r="G103" s="24" t="s">
        <v>33</v>
      </c>
      <c r="H103" s="26" t="s">
        <v>34</v>
      </c>
      <c r="I103" s="24" t="s">
        <v>33</v>
      </c>
      <c r="J103" s="136">
        <v>303366</v>
      </c>
      <c r="K103" s="27" t="s">
        <v>33</v>
      </c>
      <c r="L103" s="26" t="s">
        <v>33</v>
      </c>
      <c r="M103" s="38">
        <v>308298</v>
      </c>
      <c r="N103" s="30">
        <v>0</v>
      </c>
      <c r="O103" s="31">
        <f t="shared" si="14"/>
        <v>0</v>
      </c>
      <c r="P103" s="31">
        <v>0</v>
      </c>
      <c r="Q103" s="32">
        <v>265553</v>
      </c>
      <c r="R103" s="33">
        <v>0</v>
      </c>
      <c r="S103" s="34">
        <f t="shared" si="13"/>
        <v>0</v>
      </c>
      <c r="T103" s="33">
        <v>0</v>
      </c>
      <c r="U103" s="35">
        <f t="shared" si="12"/>
        <v>0</v>
      </c>
      <c r="V103" s="32">
        <v>265553</v>
      </c>
      <c r="W103" s="36" t="s">
        <v>35</v>
      </c>
      <c r="X103" s="181" t="s">
        <v>36</v>
      </c>
      <c r="Y103" s="37" t="s">
        <v>33</v>
      </c>
      <c r="Z103" s="37" t="s">
        <v>33</v>
      </c>
      <c r="AA103" s="37"/>
    </row>
    <row r="104" spans="1:27" x14ac:dyDescent="0.2">
      <c r="A104" s="20">
        <v>49</v>
      </c>
      <c r="B104" s="21">
        <v>44614</v>
      </c>
      <c r="C104" s="22">
        <v>44614</v>
      </c>
      <c r="D104" s="246">
        <v>44614</v>
      </c>
      <c r="E104" s="23" t="s">
        <v>38</v>
      </c>
      <c r="F104" s="23" t="s">
        <v>165</v>
      </c>
      <c r="G104" s="24" t="s">
        <v>40</v>
      </c>
      <c r="H104" s="26" t="s">
        <v>34</v>
      </c>
      <c r="I104" s="24" t="s">
        <v>33</v>
      </c>
      <c r="J104" s="53">
        <v>303368</v>
      </c>
      <c r="K104" s="27">
        <v>44606</v>
      </c>
      <c r="L104" s="26">
        <v>226651</v>
      </c>
      <c r="M104" s="38">
        <v>83002</v>
      </c>
      <c r="N104" s="30">
        <v>0</v>
      </c>
      <c r="O104" s="31">
        <f t="shared" si="14"/>
        <v>0</v>
      </c>
      <c r="P104" s="31">
        <v>0</v>
      </c>
      <c r="Q104" s="32">
        <f t="shared" ref="Q104:Q120" si="16">M104+O104+P104</f>
        <v>83002</v>
      </c>
      <c r="R104" s="33">
        <v>0</v>
      </c>
      <c r="S104" s="34">
        <f t="shared" si="13"/>
        <v>0</v>
      </c>
      <c r="T104" s="33">
        <v>0</v>
      </c>
      <c r="U104" s="35">
        <f t="shared" si="12"/>
        <v>0</v>
      </c>
      <c r="V104" s="32">
        <f t="shared" ref="V104:V143" si="17">Q104+S104+U104</f>
        <v>83002</v>
      </c>
      <c r="W104" s="220" t="s">
        <v>59</v>
      </c>
      <c r="X104" s="35" t="s">
        <v>36</v>
      </c>
      <c r="Y104" s="37" t="s">
        <v>33</v>
      </c>
      <c r="Z104" s="37" t="s">
        <v>166</v>
      </c>
      <c r="AA104" s="37"/>
    </row>
    <row r="105" spans="1:27" x14ac:dyDescent="0.2">
      <c r="A105" s="20">
        <v>52</v>
      </c>
      <c r="B105" s="21">
        <v>44614</v>
      </c>
      <c r="C105" s="22">
        <v>44616</v>
      </c>
      <c r="D105" s="246">
        <v>44614</v>
      </c>
      <c r="E105" s="23" t="s">
        <v>169</v>
      </c>
      <c r="F105" s="23" t="s">
        <v>47</v>
      </c>
      <c r="G105" s="24" t="s">
        <v>170</v>
      </c>
      <c r="H105" s="26" t="s">
        <v>34</v>
      </c>
      <c r="I105" s="24" t="s">
        <v>33</v>
      </c>
      <c r="J105" s="53">
        <v>303372</v>
      </c>
      <c r="K105" s="27">
        <v>44514</v>
      </c>
      <c r="L105" s="26" t="s">
        <v>171</v>
      </c>
      <c r="M105" s="38">
        <v>739050</v>
      </c>
      <c r="N105" s="30">
        <v>0.13</v>
      </c>
      <c r="O105" s="31">
        <f t="shared" si="14"/>
        <v>96076.5</v>
      </c>
      <c r="P105" s="31">
        <v>0</v>
      </c>
      <c r="Q105" s="32">
        <f t="shared" si="16"/>
        <v>835126.5</v>
      </c>
      <c r="R105" s="33">
        <v>0.08</v>
      </c>
      <c r="S105" s="34">
        <f t="shared" si="13"/>
        <v>-66810.12</v>
      </c>
      <c r="T105" s="33">
        <v>0.2</v>
      </c>
      <c r="U105" s="35">
        <f t="shared" si="12"/>
        <v>-19215.3</v>
      </c>
      <c r="V105" s="32">
        <f t="shared" si="17"/>
        <v>749101.08</v>
      </c>
      <c r="W105" s="220" t="s">
        <v>59</v>
      </c>
      <c r="X105" s="35" t="s">
        <v>36</v>
      </c>
      <c r="Y105" s="37" t="s">
        <v>33</v>
      </c>
      <c r="Z105" s="37" t="s">
        <v>33</v>
      </c>
      <c r="AA105" s="37"/>
    </row>
    <row r="106" spans="1:27" x14ac:dyDescent="0.2">
      <c r="A106" s="20">
        <v>60</v>
      </c>
      <c r="B106" s="21">
        <v>44614</v>
      </c>
      <c r="C106" s="22">
        <v>44617</v>
      </c>
      <c r="D106" s="246">
        <v>44614</v>
      </c>
      <c r="E106" s="23" t="s">
        <v>48</v>
      </c>
      <c r="F106" s="23" t="s">
        <v>49</v>
      </c>
      <c r="G106" s="24" t="s">
        <v>50</v>
      </c>
      <c r="H106" s="26" t="s">
        <v>34</v>
      </c>
      <c r="I106" s="24" t="s">
        <v>33</v>
      </c>
      <c r="J106" s="53">
        <v>303380</v>
      </c>
      <c r="K106" s="27">
        <v>44562</v>
      </c>
      <c r="L106" s="26">
        <v>60473</v>
      </c>
      <c r="M106" s="38">
        <v>50290</v>
      </c>
      <c r="N106" s="30">
        <v>0</v>
      </c>
      <c r="O106" s="31">
        <f t="shared" si="14"/>
        <v>0</v>
      </c>
      <c r="P106" s="31">
        <v>0</v>
      </c>
      <c r="Q106" s="32">
        <f t="shared" si="16"/>
        <v>50290</v>
      </c>
      <c r="R106" s="33">
        <v>0</v>
      </c>
      <c r="S106" s="34">
        <f t="shared" si="13"/>
        <v>0</v>
      </c>
      <c r="T106" s="33"/>
      <c r="U106" s="35">
        <f t="shared" si="12"/>
        <v>0</v>
      </c>
      <c r="V106" s="32">
        <f t="shared" si="17"/>
        <v>50290</v>
      </c>
      <c r="W106" s="36" t="s">
        <v>35</v>
      </c>
      <c r="X106" s="35" t="s">
        <v>102</v>
      </c>
      <c r="Y106" s="37" t="s">
        <v>186</v>
      </c>
      <c r="Z106" s="37" t="s">
        <v>33</v>
      </c>
      <c r="AA106" s="37"/>
    </row>
    <row r="107" spans="1:27" x14ac:dyDescent="0.2">
      <c r="A107" s="20">
        <v>63</v>
      </c>
      <c r="B107" s="21">
        <v>44614</v>
      </c>
      <c r="C107" s="22">
        <v>44617</v>
      </c>
      <c r="D107" s="246">
        <v>44614</v>
      </c>
      <c r="E107" s="43" t="s">
        <v>52</v>
      </c>
      <c r="F107" s="23" t="s">
        <v>53</v>
      </c>
      <c r="G107" s="24" t="s">
        <v>33</v>
      </c>
      <c r="H107" s="26" t="s">
        <v>34</v>
      </c>
      <c r="I107" s="24" t="s">
        <v>33</v>
      </c>
      <c r="J107" s="53">
        <v>303383</v>
      </c>
      <c r="K107" s="27">
        <v>44571</v>
      </c>
      <c r="L107" s="26">
        <v>58313</v>
      </c>
      <c r="M107" s="38">
        <v>9524</v>
      </c>
      <c r="N107" s="30">
        <v>0</v>
      </c>
      <c r="O107" s="31">
        <f t="shared" si="14"/>
        <v>0</v>
      </c>
      <c r="P107" s="31">
        <v>0</v>
      </c>
      <c r="Q107" s="32">
        <f t="shared" si="16"/>
        <v>9524</v>
      </c>
      <c r="R107" s="33">
        <v>0</v>
      </c>
      <c r="S107" s="34">
        <f t="shared" si="13"/>
        <v>0</v>
      </c>
      <c r="T107" s="33"/>
      <c r="U107" s="35">
        <f t="shared" si="12"/>
        <v>0</v>
      </c>
      <c r="V107" s="32">
        <f t="shared" si="17"/>
        <v>9524</v>
      </c>
      <c r="W107" s="36" t="s">
        <v>35</v>
      </c>
      <c r="X107" s="35" t="s">
        <v>102</v>
      </c>
      <c r="Y107" s="37" t="s">
        <v>196</v>
      </c>
      <c r="Z107" s="37" t="s">
        <v>33</v>
      </c>
      <c r="AA107" s="37"/>
    </row>
    <row r="108" spans="1:27" x14ac:dyDescent="0.2">
      <c r="A108" s="20">
        <v>84</v>
      </c>
      <c r="B108" s="21">
        <v>44614</v>
      </c>
      <c r="C108" s="22">
        <v>44614</v>
      </c>
      <c r="D108" s="246">
        <v>44614</v>
      </c>
      <c r="E108" s="23" t="s">
        <v>241</v>
      </c>
      <c r="F108" s="23" t="s">
        <v>242</v>
      </c>
      <c r="G108" s="26" t="s">
        <v>33</v>
      </c>
      <c r="H108" s="26" t="s">
        <v>34</v>
      </c>
      <c r="I108" s="24" t="s">
        <v>33</v>
      </c>
      <c r="J108" s="136">
        <v>303371</v>
      </c>
      <c r="K108" s="27">
        <v>44580</v>
      </c>
      <c r="L108" s="74">
        <v>248028</v>
      </c>
      <c r="M108" s="29">
        <v>47493</v>
      </c>
      <c r="N108" s="75">
        <v>0</v>
      </c>
      <c r="O108" s="31">
        <f t="shared" si="14"/>
        <v>0</v>
      </c>
      <c r="P108" s="31">
        <v>0</v>
      </c>
      <c r="Q108" s="32">
        <f t="shared" si="16"/>
        <v>47493</v>
      </c>
      <c r="R108" s="33">
        <v>4.4999999999999998E-2</v>
      </c>
      <c r="S108" s="34">
        <f t="shared" si="13"/>
        <v>-2137.1849999999999</v>
      </c>
      <c r="T108" s="33">
        <v>0</v>
      </c>
      <c r="U108" s="35">
        <f t="shared" si="12"/>
        <v>0</v>
      </c>
      <c r="V108" s="32">
        <f t="shared" si="17"/>
        <v>45355.815000000002</v>
      </c>
      <c r="W108" s="220" t="s">
        <v>59</v>
      </c>
      <c r="X108" s="35" t="s">
        <v>36</v>
      </c>
      <c r="Y108" s="37" t="s">
        <v>33</v>
      </c>
      <c r="Z108" s="37" t="s">
        <v>243</v>
      </c>
      <c r="AA108" s="37"/>
    </row>
    <row r="109" spans="1:27" x14ac:dyDescent="0.2">
      <c r="A109" s="20">
        <v>85</v>
      </c>
      <c r="B109" s="21">
        <v>44614</v>
      </c>
      <c r="C109" s="22">
        <v>44609</v>
      </c>
      <c r="D109" s="246">
        <v>44614</v>
      </c>
      <c r="E109" s="23" t="s">
        <v>241</v>
      </c>
      <c r="F109" s="23" t="s">
        <v>242</v>
      </c>
      <c r="G109" s="26" t="s">
        <v>33</v>
      </c>
      <c r="H109" s="26" t="s">
        <v>34</v>
      </c>
      <c r="I109" s="24" t="s">
        <v>33</v>
      </c>
      <c r="J109" s="136">
        <v>303404</v>
      </c>
      <c r="K109" s="27">
        <v>44596</v>
      </c>
      <c r="L109" s="26">
        <v>376736</v>
      </c>
      <c r="M109" s="29">
        <f>71123+73978</f>
        <v>145101</v>
      </c>
      <c r="N109" s="30">
        <v>0</v>
      </c>
      <c r="O109" s="31">
        <f t="shared" si="14"/>
        <v>0</v>
      </c>
      <c r="P109" s="31">
        <v>0</v>
      </c>
      <c r="Q109" s="32">
        <f t="shared" si="16"/>
        <v>145101</v>
      </c>
      <c r="R109" s="33">
        <v>4.4999999999999998E-2</v>
      </c>
      <c r="S109" s="34">
        <f t="shared" si="13"/>
        <v>-6529.5450000000001</v>
      </c>
      <c r="T109" s="33"/>
      <c r="U109" s="35">
        <f t="shared" si="12"/>
        <v>0</v>
      </c>
      <c r="V109" s="32">
        <f t="shared" si="17"/>
        <v>138571.45499999999</v>
      </c>
      <c r="W109" s="220" t="s">
        <v>59</v>
      </c>
      <c r="X109" s="35" t="s">
        <v>36</v>
      </c>
      <c r="Y109" s="37" t="s">
        <v>33</v>
      </c>
      <c r="Z109" s="37" t="s">
        <v>244</v>
      </c>
      <c r="AA109" s="37"/>
    </row>
    <row r="110" spans="1:27" x14ac:dyDescent="0.2">
      <c r="A110" s="20">
        <v>88</v>
      </c>
      <c r="B110" s="82">
        <v>44614</v>
      </c>
      <c r="C110" s="83">
        <v>44567</v>
      </c>
      <c r="D110" s="247">
        <v>44614</v>
      </c>
      <c r="E110" s="84" t="s">
        <v>160</v>
      </c>
      <c r="F110" s="85" t="s">
        <v>251</v>
      </c>
      <c r="G110" s="86" t="s">
        <v>33</v>
      </c>
      <c r="H110" s="76" t="s">
        <v>34</v>
      </c>
      <c r="I110" s="86" t="s">
        <v>33</v>
      </c>
      <c r="J110" s="216">
        <v>303405</v>
      </c>
      <c r="K110" s="88">
        <v>44567</v>
      </c>
      <c r="L110" s="87" t="s">
        <v>33</v>
      </c>
      <c r="M110" s="89">
        <v>19700</v>
      </c>
      <c r="N110" s="90">
        <v>0</v>
      </c>
      <c r="O110" s="91">
        <f t="shared" si="14"/>
        <v>0</v>
      </c>
      <c r="P110" s="91">
        <v>0</v>
      </c>
      <c r="Q110" s="92">
        <f t="shared" si="16"/>
        <v>19700</v>
      </c>
      <c r="R110" s="93"/>
      <c r="S110" s="94">
        <f t="shared" si="13"/>
        <v>0</v>
      </c>
      <c r="T110" s="93"/>
      <c r="U110" s="95">
        <f t="shared" si="12"/>
        <v>0</v>
      </c>
      <c r="V110" s="92">
        <f t="shared" si="17"/>
        <v>19700</v>
      </c>
      <c r="W110" s="48" t="s">
        <v>59</v>
      </c>
      <c r="X110" s="137" t="s">
        <v>36</v>
      </c>
      <c r="Y110" s="96" t="s">
        <v>33</v>
      </c>
      <c r="Z110" s="96" t="s">
        <v>33</v>
      </c>
      <c r="AA110" s="96"/>
    </row>
    <row r="111" spans="1:27" x14ac:dyDescent="0.2">
      <c r="A111" s="20">
        <v>91</v>
      </c>
      <c r="B111" s="21">
        <v>44614</v>
      </c>
      <c r="C111" s="22">
        <v>44609</v>
      </c>
      <c r="D111" s="246">
        <v>44614</v>
      </c>
      <c r="E111" s="23" t="s">
        <v>167</v>
      </c>
      <c r="F111" s="23" t="s">
        <v>242</v>
      </c>
      <c r="G111" s="24" t="s">
        <v>168</v>
      </c>
      <c r="H111" s="26" t="s">
        <v>34</v>
      </c>
      <c r="I111" s="24" t="s">
        <v>33</v>
      </c>
      <c r="J111" s="136" t="s">
        <v>239</v>
      </c>
      <c r="K111" s="27">
        <v>44582</v>
      </c>
      <c r="L111" s="26" t="s">
        <v>261</v>
      </c>
      <c r="M111" s="29">
        <v>21389</v>
      </c>
      <c r="N111" s="30">
        <v>0.17</v>
      </c>
      <c r="O111" s="31">
        <f t="shared" si="14"/>
        <v>3636.13</v>
      </c>
      <c r="P111" s="31"/>
      <c r="Q111" s="32">
        <f t="shared" si="16"/>
        <v>25025.13</v>
      </c>
      <c r="R111" s="33">
        <v>4.4999999999999998E-2</v>
      </c>
      <c r="S111" s="34">
        <f t="shared" si="13"/>
        <v>-1126.13085</v>
      </c>
      <c r="T111" s="33">
        <v>0</v>
      </c>
      <c r="U111" s="35">
        <f t="shared" si="12"/>
        <v>0</v>
      </c>
      <c r="V111" s="32">
        <f t="shared" si="17"/>
        <v>23898.99915</v>
      </c>
      <c r="W111" s="137" t="s">
        <v>33</v>
      </c>
      <c r="X111" s="46" t="s">
        <v>36</v>
      </c>
      <c r="Y111" s="37" t="s">
        <v>33</v>
      </c>
      <c r="Z111" s="37" t="s">
        <v>33</v>
      </c>
      <c r="AA111" s="40">
        <f>V111+V112</f>
        <v>31192.759149999998</v>
      </c>
    </row>
    <row r="112" spans="1:27" x14ac:dyDescent="0.2">
      <c r="A112" s="20">
        <v>92</v>
      </c>
      <c r="B112" s="21">
        <v>44614</v>
      </c>
      <c r="C112" s="22">
        <v>44609</v>
      </c>
      <c r="D112" s="246">
        <v>44614</v>
      </c>
      <c r="E112" s="23" t="s">
        <v>167</v>
      </c>
      <c r="F112" s="23" t="s">
        <v>262</v>
      </c>
      <c r="G112" s="24" t="s">
        <v>168</v>
      </c>
      <c r="H112" s="26" t="s">
        <v>34</v>
      </c>
      <c r="I112" s="24" t="s">
        <v>33</v>
      </c>
      <c r="J112" s="136" t="s">
        <v>239</v>
      </c>
      <c r="K112" s="27">
        <v>44582</v>
      </c>
      <c r="L112" s="26" t="s">
        <v>261</v>
      </c>
      <c r="M112" s="29">
        <v>7360</v>
      </c>
      <c r="N112" s="30">
        <v>0.13</v>
      </c>
      <c r="O112" s="31">
        <f t="shared" si="14"/>
        <v>956.80000000000007</v>
      </c>
      <c r="P112" s="31"/>
      <c r="Q112" s="32">
        <f t="shared" si="16"/>
        <v>8316.7999999999993</v>
      </c>
      <c r="R112" s="33">
        <v>0.1</v>
      </c>
      <c r="S112" s="34">
        <f t="shared" si="13"/>
        <v>-831.68</v>
      </c>
      <c r="T112" s="33">
        <v>0.2</v>
      </c>
      <c r="U112" s="35">
        <f t="shared" si="12"/>
        <v>-191.36</v>
      </c>
      <c r="V112" s="32">
        <f t="shared" si="17"/>
        <v>7293.7599999999993</v>
      </c>
      <c r="W112" s="36" t="s">
        <v>33</v>
      </c>
      <c r="X112" s="181" t="s">
        <v>36</v>
      </c>
      <c r="Y112" s="37" t="s">
        <v>33</v>
      </c>
      <c r="Z112" s="37" t="s">
        <v>33</v>
      </c>
      <c r="AA112" s="40"/>
    </row>
    <row r="113" spans="1:28" x14ac:dyDescent="0.2">
      <c r="A113" s="20">
        <v>55</v>
      </c>
      <c r="B113" s="21">
        <v>44614</v>
      </c>
      <c r="C113" s="22">
        <v>44617</v>
      </c>
      <c r="D113" s="246">
        <v>44615</v>
      </c>
      <c r="E113" s="23" t="s">
        <v>148</v>
      </c>
      <c r="F113" s="23" t="s">
        <v>176</v>
      </c>
      <c r="G113" s="24" t="s">
        <v>150</v>
      </c>
      <c r="H113" s="26" t="s">
        <v>34</v>
      </c>
      <c r="I113" s="24" t="s">
        <v>33</v>
      </c>
      <c r="J113" s="53">
        <v>303375</v>
      </c>
      <c r="K113" s="27">
        <v>44582</v>
      </c>
      <c r="L113" s="26">
        <v>19756</v>
      </c>
      <c r="M113" s="38">
        <v>5448618</v>
      </c>
      <c r="N113" s="30">
        <v>0</v>
      </c>
      <c r="O113" s="31">
        <f t="shared" si="14"/>
        <v>0</v>
      </c>
      <c r="P113" s="31">
        <v>0</v>
      </c>
      <c r="Q113" s="32">
        <f t="shared" si="16"/>
        <v>5448618</v>
      </c>
      <c r="R113" s="33">
        <v>0</v>
      </c>
      <c r="S113" s="34">
        <f t="shared" si="13"/>
        <v>0</v>
      </c>
      <c r="T113" s="33"/>
      <c r="U113" s="35">
        <f t="shared" si="12"/>
        <v>0</v>
      </c>
      <c r="V113" s="32">
        <f t="shared" si="17"/>
        <v>5448618</v>
      </c>
      <c r="W113" s="36" t="s">
        <v>35</v>
      </c>
      <c r="X113" s="137" t="s">
        <v>36</v>
      </c>
      <c r="Y113" s="37" t="s">
        <v>177</v>
      </c>
      <c r="Z113" s="37" t="s">
        <v>33</v>
      </c>
      <c r="AA113" s="37"/>
    </row>
    <row r="114" spans="1:28" x14ac:dyDescent="0.2">
      <c r="A114" s="20">
        <v>59</v>
      </c>
      <c r="B114" s="21">
        <v>44614</v>
      </c>
      <c r="C114" s="22">
        <v>44617</v>
      </c>
      <c r="D114" s="246">
        <v>44615</v>
      </c>
      <c r="E114" s="23" t="s">
        <v>184</v>
      </c>
      <c r="F114" s="23" t="s">
        <v>185</v>
      </c>
      <c r="G114" s="24" t="s">
        <v>33</v>
      </c>
      <c r="H114" s="26" t="s">
        <v>34</v>
      </c>
      <c r="I114" s="24" t="s">
        <v>33</v>
      </c>
      <c r="J114" s="53">
        <v>303379</v>
      </c>
      <c r="K114" s="27">
        <v>44615</v>
      </c>
      <c r="L114" s="26" t="s">
        <v>33</v>
      </c>
      <c r="M114" s="38">
        <v>100000</v>
      </c>
      <c r="N114" s="30">
        <v>0</v>
      </c>
      <c r="O114" s="31">
        <f t="shared" si="14"/>
        <v>0</v>
      </c>
      <c r="P114" s="31">
        <v>0</v>
      </c>
      <c r="Q114" s="32">
        <f t="shared" si="16"/>
        <v>100000</v>
      </c>
      <c r="R114" s="33">
        <v>0</v>
      </c>
      <c r="S114" s="34">
        <f t="shared" si="13"/>
        <v>0</v>
      </c>
      <c r="T114" s="33"/>
      <c r="U114" s="35">
        <f t="shared" si="12"/>
        <v>0</v>
      </c>
      <c r="V114" s="32">
        <f t="shared" si="17"/>
        <v>100000</v>
      </c>
      <c r="W114" s="220" t="s">
        <v>59</v>
      </c>
      <c r="X114" s="137" t="s">
        <v>36</v>
      </c>
      <c r="Y114" s="37" t="s">
        <v>33</v>
      </c>
      <c r="Z114" s="37" t="s">
        <v>33</v>
      </c>
      <c r="AA114" s="37"/>
    </row>
    <row r="115" spans="1:28" x14ac:dyDescent="0.2">
      <c r="A115" s="20">
        <v>61</v>
      </c>
      <c r="B115" s="21">
        <v>44614</v>
      </c>
      <c r="C115" s="22">
        <v>44617</v>
      </c>
      <c r="D115" s="246">
        <v>44616</v>
      </c>
      <c r="E115" s="23" t="s">
        <v>187</v>
      </c>
      <c r="F115" s="23" t="s">
        <v>47</v>
      </c>
      <c r="G115" s="24" t="s">
        <v>188</v>
      </c>
      <c r="H115" s="26" t="s">
        <v>34</v>
      </c>
      <c r="I115" s="24" t="s">
        <v>33</v>
      </c>
      <c r="J115" s="53">
        <v>303381</v>
      </c>
      <c r="K115" s="27">
        <v>44562</v>
      </c>
      <c r="L115" s="26" t="s">
        <v>189</v>
      </c>
      <c r="M115" s="38">
        <v>60000</v>
      </c>
      <c r="N115" s="30">
        <v>0.08</v>
      </c>
      <c r="O115" s="31">
        <f t="shared" si="14"/>
        <v>4800</v>
      </c>
      <c r="P115" s="31">
        <v>0</v>
      </c>
      <c r="Q115" s="32">
        <f t="shared" si="16"/>
        <v>64800</v>
      </c>
      <c r="R115" s="33">
        <v>0.1</v>
      </c>
      <c r="S115" s="34">
        <f t="shared" si="13"/>
        <v>-6480</v>
      </c>
      <c r="T115" s="33">
        <v>0.2</v>
      </c>
      <c r="U115" s="35">
        <f t="shared" si="12"/>
        <v>-960</v>
      </c>
      <c r="V115" s="32">
        <f t="shared" si="17"/>
        <v>57360</v>
      </c>
      <c r="W115" s="36" t="s">
        <v>35</v>
      </c>
      <c r="X115" s="137" t="s">
        <v>102</v>
      </c>
      <c r="Y115" s="37" t="s">
        <v>190</v>
      </c>
      <c r="Z115" s="37" t="s">
        <v>33</v>
      </c>
      <c r="AA115" s="37"/>
    </row>
    <row r="116" spans="1:28" x14ac:dyDescent="0.2">
      <c r="A116" s="20">
        <v>62</v>
      </c>
      <c r="B116" s="21">
        <v>44614</v>
      </c>
      <c r="C116" s="22">
        <v>44617</v>
      </c>
      <c r="D116" s="246">
        <v>44616</v>
      </c>
      <c r="E116" s="23" t="s">
        <v>191</v>
      </c>
      <c r="F116" s="23" t="s">
        <v>192</v>
      </c>
      <c r="G116" s="24" t="s">
        <v>193</v>
      </c>
      <c r="H116" s="26" t="s">
        <v>34</v>
      </c>
      <c r="I116" s="24" t="s">
        <v>33</v>
      </c>
      <c r="J116" s="53">
        <v>303382</v>
      </c>
      <c r="K116" s="27">
        <v>44550</v>
      </c>
      <c r="L116" s="26" t="s">
        <v>194</v>
      </c>
      <c r="M116" s="38">
        <v>48000</v>
      </c>
      <c r="N116" s="30">
        <v>0.13</v>
      </c>
      <c r="O116" s="31">
        <f t="shared" si="14"/>
        <v>6240</v>
      </c>
      <c r="P116" s="31">
        <v>4810</v>
      </c>
      <c r="Q116" s="32">
        <f t="shared" si="16"/>
        <v>59050</v>
      </c>
      <c r="R116" s="33">
        <v>0.03</v>
      </c>
      <c r="S116" s="34">
        <f t="shared" si="13"/>
        <v>-1771.5</v>
      </c>
      <c r="T116" s="33">
        <v>0.2</v>
      </c>
      <c r="U116" s="35">
        <f t="shared" si="12"/>
        <v>-1248</v>
      </c>
      <c r="V116" s="32">
        <f t="shared" si="17"/>
        <v>56030.5</v>
      </c>
      <c r="W116" s="36" t="s">
        <v>35</v>
      </c>
      <c r="X116" s="137" t="s">
        <v>102</v>
      </c>
      <c r="Y116" s="37" t="s">
        <v>195</v>
      </c>
      <c r="Z116" s="37" t="s">
        <v>33</v>
      </c>
      <c r="AA116" s="37"/>
    </row>
    <row r="117" spans="1:28" x14ac:dyDescent="0.2">
      <c r="A117" s="20">
        <v>120</v>
      </c>
      <c r="B117" s="21">
        <v>44621</v>
      </c>
      <c r="C117" s="97">
        <v>44635</v>
      </c>
      <c r="D117" s="246">
        <v>44616</v>
      </c>
      <c r="E117" s="43" t="s">
        <v>326</v>
      </c>
      <c r="F117" s="43" t="s">
        <v>326</v>
      </c>
      <c r="G117" s="76" t="s">
        <v>33</v>
      </c>
      <c r="H117" s="26" t="s">
        <v>34</v>
      </c>
      <c r="I117" s="24" t="s">
        <v>33</v>
      </c>
      <c r="J117" s="77">
        <v>303403</v>
      </c>
      <c r="K117" s="103">
        <v>44620</v>
      </c>
      <c r="L117" s="78" t="s">
        <v>33</v>
      </c>
      <c r="M117" s="79">
        <v>51303</v>
      </c>
      <c r="N117" s="80">
        <v>0</v>
      </c>
      <c r="O117" s="31">
        <f t="shared" si="14"/>
        <v>0</v>
      </c>
      <c r="P117" s="31">
        <v>0</v>
      </c>
      <c r="Q117" s="32">
        <f t="shared" si="16"/>
        <v>51303</v>
      </c>
      <c r="R117" s="81"/>
      <c r="S117" s="34">
        <f t="shared" si="13"/>
        <v>0</v>
      </c>
      <c r="T117" s="81"/>
      <c r="U117" s="35">
        <f t="shared" si="12"/>
        <v>0</v>
      </c>
      <c r="V117" s="32">
        <f t="shared" si="17"/>
        <v>51303</v>
      </c>
      <c r="W117" s="221" t="s">
        <v>35</v>
      </c>
      <c r="X117" s="35" t="s">
        <v>102</v>
      </c>
      <c r="Y117" s="37" t="s">
        <v>327</v>
      </c>
      <c r="Z117" s="37" t="s">
        <v>33</v>
      </c>
      <c r="AA117" s="37"/>
    </row>
    <row r="118" spans="1:28" x14ac:dyDescent="0.2">
      <c r="A118" s="20">
        <v>121</v>
      </c>
      <c r="B118" s="21">
        <v>44621</v>
      </c>
      <c r="C118" s="97">
        <v>44635</v>
      </c>
      <c r="D118" s="246">
        <v>44616</v>
      </c>
      <c r="E118" s="23" t="s">
        <v>144</v>
      </c>
      <c r="F118" s="43" t="s">
        <v>328</v>
      </c>
      <c r="G118" s="76" t="s">
        <v>33</v>
      </c>
      <c r="H118" s="26" t="s">
        <v>34</v>
      </c>
      <c r="I118" s="24" t="s">
        <v>33</v>
      </c>
      <c r="J118" s="77">
        <v>303406</v>
      </c>
      <c r="K118" s="103" t="s">
        <v>33</v>
      </c>
      <c r="L118" s="78" t="s">
        <v>33</v>
      </c>
      <c r="M118" s="79">
        <v>236707</v>
      </c>
      <c r="N118" s="30">
        <v>0</v>
      </c>
      <c r="O118" s="31">
        <f t="shared" si="14"/>
        <v>0</v>
      </c>
      <c r="P118" s="31"/>
      <c r="Q118" s="32">
        <f t="shared" si="16"/>
        <v>236707</v>
      </c>
      <c r="R118" s="81"/>
      <c r="S118" s="34">
        <f t="shared" si="13"/>
        <v>0</v>
      </c>
      <c r="T118" s="81"/>
      <c r="U118" s="35">
        <f t="shared" si="12"/>
        <v>0</v>
      </c>
      <c r="V118" s="32">
        <f t="shared" si="17"/>
        <v>236707</v>
      </c>
      <c r="W118" s="221" t="s">
        <v>35</v>
      </c>
      <c r="X118" s="100" t="s">
        <v>102</v>
      </c>
      <c r="Y118" s="37" t="s">
        <v>329</v>
      </c>
      <c r="Z118" s="37" t="s">
        <v>33</v>
      </c>
      <c r="AA118" s="37"/>
    </row>
    <row r="119" spans="1:28" x14ac:dyDescent="0.2">
      <c r="A119" s="20">
        <v>54</v>
      </c>
      <c r="B119" s="21">
        <v>44614</v>
      </c>
      <c r="C119" s="22">
        <v>44614</v>
      </c>
      <c r="D119" s="246">
        <v>44617</v>
      </c>
      <c r="E119" s="23" t="s">
        <v>173</v>
      </c>
      <c r="F119" s="23" t="s">
        <v>98</v>
      </c>
      <c r="G119" s="24" t="s">
        <v>174</v>
      </c>
      <c r="H119" s="26" t="s">
        <v>34</v>
      </c>
      <c r="I119" s="24" t="s">
        <v>33</v>
      </c>
      <c r="J119" s="53">
        <v>303374</v>
      </c>
      <c r="K119" s="27">
        <v>44552</v>
      </c>
      <c r="L119" s="26">
        <v>25780</v>
      </c>
      <c r="M119" s="38">
        <v>7500</v>
      </c>
      <c r="N119" s="30">
        <v>0.19500000000000001</v>
      </c>
      <c r="O119" s="31">
        <f t="shared" si="14"/>
        <v>1462.5</v>
      </c>
      <c r="P119" s="31">
        <v>0</v>
      </c>
      <c r="Q119" s="32">
        <f t="shared" si="16"/>
        <v>8962.5</v>
      </c>
      <c r="R119" s="33">
        <v>0.03</v>
      </c>
      <c r="S119" s="34">
        <f t="shared" si="13"/>
        <v>-268.875</v>
      </c>
      <c r="T119" s="33"/>
      <c r="U119" s="35">
        <f t="shared" si="12"/>
        <v>0</v>
      </c>
      <c r="V119" s="32">
        <f t="shared" si="17"/>
        <v>8693.625</v>
      </c>
      <c r="W119" s="36" t="s">
        <v>35</v>
      </c>
      <c r="X119" s="36" t="s">
        <v>102</v>
      </c>
      <c r="Y119" s="37" t="s">
        <v>175</v>
      </c>
      <c r="Z119" s="37" t="s">
        <v>33</v>
      </c>
      <c r="AA119" s="37"/>
    </row>
    <row r="120" spans="1:28" x14ac:dyDescent="0.2">
      <c r="A120" s="20">
        <v>67</v>
      </c>
      <c r="B120" s="21">
        <v>44614</v>
      </c>
      <c r="C120" s="22">
        <v>44617</v>
      </c>
      <c r="D120" s="246">
        <v>44617</v>
      </c>
      <c r="E120" s="23" t="s">
        <v>204</v>
      </c>
      <c r="F120" s="23" t="s">
        <v>205</v>
      </c>
      <c r="G120" s="24" t="s">
        <v>206</v>
      </c>
      <c r="H120" s="26" t="s">
        <v>34</v>
      </c>
      <c r="I120" s="24" t="s">
        <v>33</v>
      </c>
      <c r="J120" s="53">
        <v>303386</v>
      </c>
      <c r="K120" s="27">
        <v>44558</v>
      </c>
      <c r="L120" s="26">
        <v>2076</v>
      </c>
      <c r="M120" s="38">
        <v>71000</v>
      </c>
      <c r="N120" s="30">
        <v>0</v>
      </c>
      <c r="O120" s="31">
        <f t="shared" si="14"/>
        <v>0</v>
      </c>
      <c r="P120" s="31">
        <v>0</v>
      </c>
      <c r="Q120" s="32">
        <f t="shared" si="16"/>
        <v>71000</v>
      </c>
      <c r="R120" s="33">
        <v>4.4999999999999998E-2</v>
      </c>
      <c r="S120" s="34">
        <f t="shared" si="13"/>
        <v>-3195</v>
      </c>
      <c r="T120" s="33">
        <v>0.05</v>
      </c>
      <c r="U120" s="35">
        <v>-3550</v>
      </c>
      <c r="V120" s="32">
        <f t="shared" si="17"/>
        <v>64255</v>
      </c>
      <c r="W120" s="36" t="s">
        <v>35</v>
      </c>
      <c r="X120" s="137" t="s">
        <v>102</v>
      </c>
      <c r="Y120" s="37" t="s">
        <v>207</v>
      </c>
      <c r="Z120" s="37" t="s">
        <v>33</v>
      </c>
      <c r="AA120" s="37"/>
    </row>
    <row r="121" spans="1:28" x14ac:dyDescent="0.2">
      <c r="A121" s="20"/>
      <c r="B121" s="21">
        <v>44614</v>
      </c>
      <c r="C121" s="22">
        <v>44617</v>
      </c>
      <c r="D121" s="246">
        <v>44594</v>
      </c>
      <c r="E121" s="23" t="s">
        <v>144</v>
      </c>
      <c r="F121" s="23" t="s">
        <v>220</v>
      </c>
      <c r="G121" s="24"/>
      <c r="H121" s="26"/>
      <c r="I121" s="24"/>
      <c r="J121" s="53"/>
      <c r="K121" s="27"/>
      <c r="L121" s="26"/>
      <c r="M121" s="38">
        <v>500000</v>
      </c>
      <c r="N121" s="30"/>
      <c r="O121" s="31"/>
      <c r="P121" s="31"/>
      <c r="Q121" s="38">
        <v>500000</v>
      </c>
      <c r="R121" s="33"/>
      <c r="S121" s="34"/>
      <c r="T121" s="33"/>
      <c r="U121" s="35"/>
      <c r="V121" s="32">
        <f t="shared" si="17"/>
        <v>500000</v>
      </c>
      <c r="W121" s="36" t="s">
        <v>35</v>
      </c>
      <c r="X121" s="137" t="s">
        <v>36</v>
      </c>
      <c r="Y121" s="37" t="s">
        <v>822</v>
      </c>
      <c r="Z121" s="37"/>
      <c r="AA121" s="37"/>
    </row>
    <row r="122" spans="1:28" x14ac:dyDescent="0.2">
      <c r="A122" s="20"/>
      <c r="B122" s="21">
        <v>44614</v>
      </c>
      <c r="C122" s="22">
        <v>44617</v>
      </c>
      <c r="D122" s="246">
        <v>44594</v>
      </c>
      <c r="E122" s="23" t="s">
        <v>144</v>
      </c>
      <c r="F122" s="23" t="s">
        <v>220</v>
      </c>
      <c r="G122" s="24"/>
      <c r="H122" s="26"/>
      <c r="I122" s="24"/>
      <c r="J122" s="53"/>
      <c r="K122" s="27"/>
      <c r="L122" s="26"/>
      <c r="M122" s="38">
        <v>727368</v>
      </c>
      <c r="N122" s="30"/>
      <c r="O122" s="31"/>
      <c r="P122" s="31"/>
      <c r="Q122" s="38">
        <v>727368</v>
      </c>
      <c r="R122" s="33"/>
      <c r="S122" s="34"/>
      <c r="T122" s="33"/>
      <c r="U122" s="35"/>
      <c r="V122" s="32">
        <f t="shared" si="17"/>
        <v>727368</v>
      </c>
      <c r="W122" s="36" t="s">
        <v>35</v>
      </c>
      <c r="X122" s="137" t="s">
        <v>36</v>
      </c>
      <c r="Y122" s="37" t="s">
        <v>823</v>
      </c>
      <c r="Z122" s="37"/>
      <c r="AA122" s="37"/>
    </row>
    <row r="123" spans="1:28" x14ac:dyDescent="0.2">
      <c r="A123" s="20"/>
      <c r="B123" s="21">
        <v>44614</v>
      </c>
      <c r="C123" s="22">
        <v>44617</v>
      </c>
      <c r="D123" s="246">
        <v>44599</v>
      </c>
      <c r="E123" s="23" t="s">
        <v>144</v>
      </c>
      <c r="F123" s="23" t="s">
        <v>220</v>
      </c>
      <c r="G123" s="24"/>
      <c r="H123" s="26"/>
      <c r="I123" s="24"/>
      <c r="J123" s="53"/>
      <c r="K123" s="27"/>
      <c r="L123" s="26"/>
      <c r="M123" s="38">
        <v>1312192</v>
      </c>
      <c r="N123" s="30"/>
      <c r="O123" s="31"/>
      <c r="P123" s="31"/>
      <c r="Q123" s="38">
        <v>1312192</v>
      </c>
      <c r="R123" s="33"/>
      <c r="S123" s="34"/>
      <c r="T123" s="33"/>
      <c r="U123" s="35"/>
      <c r="V123" s="32">
        <f t="shared" si="17"/>
        <v>1312192</v>
      </c>
      <c r="W123" s="36" t="s">
        <v>35</v>
      </c>
      <c r="X123" s="137" t="s">
        <v>36</v>
      </c>
      <c r="Y123" s="37" t="s">
        <v>824</v>
      </c>
      <c r="Z123" s="37"/>
      <c r="AA123" s="37"/>
    </row>
    <row r="124" spans="1:28" x14ac:dyDescent="0.2">
      <c r="A124" s="20">
        <v>73</v>
      </c>
      <c r="B124" s="21">
        <v>44614</v>
      </c>
      <c r="C124" s="22">
        <v>44634</v>
      </c>
      <c r="D124" s="246">
        <v>44620</v>
      </c>
      <c r="E124" s="23" t="s">
        <v>144</v>
      </c>
      <c r="F124" s="23" t="s">
        <v>220</v>
      </c>
      <c r="G124" s="24" t="s">
        <v>33</v>
      </c>
      <c r="H124" s="26" t="s">
        <v>34</v>
      </c>
      <c r="I124" s="24" t="s">
        <v>33</v>
      </c>
      <c r="J124" s="53">
        <v>303393</v>
      </c>
      <c r="K124" s="27" t="s">
        <v>33</v>
      </c>
      <c r="L124" s="26" t="s">
        <v>33</v>
      </c>
      <c r="M124" s="38">
        <v>9365253</v>
      </c>
      <c r="N124" s="30">
        <v>0</v>
      </c>
      <c r="O124" s="31">
        <f>M124*N124</f>
        <v>0</v>
      </c>
      <c r="P124" s="31">
        <v>0</v>
      </c>
      <c r="Q124" s="32">
        <f>M124+O124+P124</f>
        <v>9365253</v>
      </c>
      <c r="R124" s="33">
        <v>0</v>
      </c>
      <c r="S124" s="34">
        <f>-Q124*R124</f>
        <v>0</v>
      </c>
      <c r="T124" s="33"/>
      <c r="U124" s="35">
        <f>-O124*T124</f>
        <v>0</v>
      </c>
      <c r="V124" s="32">
        <f t="shared" si="17"/>
        <v>9365253</v>
      </c>
      <c r="W124" s="36" t="s">
        <v>35</v>
      </c>
      <c r="X124" s="35" t="s">
        <v>36</v>
      </c>
      <c r="Y124" s="37" t="s">
        <v>825</v>
      </c>
      <c r="Z124" s="37" t="s">
        <v>33</v>
      </c>
      <c r="AA124" s="37"/>
    </row>
    <row r="125" spans="1:28" ht="15" x14ac:dyDescent="0.2">
      <c r="A125" s="320"/>
      <c r="B125" s="321">
        <v>44614</v>
      </c>
      <c r="C125" s="323"/>
      <c r="D125" s="443">
        <v>44620</v>
      </c>
      <c r="E125" s="444" t="s">
        <v>1189</v>
      </c>
      <c r="F125" s="444" t="s">
        <v>1189</v>
      </c>
      <c r="G125" s="326"/>
      <c r="H125" s="26"/>
      <c r="I125" s="326"/>
      <c r="J125" s="451"/>
      <c r="K125" s="445"/>
      <c r="L125" s="325"/>
      <c r="M125" s="446"/>
      <c r="N125" s="447"/>
      <c r="O125" s="333"/>
      <c r="P125" s="333"/>
      <c r="Q125" s="448">
        <v>305083.67</v>
      </c>
      <c r="R125" s="449"/>
      <c r="S125" s="336"/>
      <c r="T125" s="449"/>
      <c r="U125" s="337"/>
      <c r="V125" s="338">
        <f t="shared" si="17"/>
        <v>305083.67</v>
      </c>
      <c r="W125" s="450"/>
      <c r="X125" s="452" t="s">
        <v>102</v>
      </c>
      <c r="Y125" s="340"/>
      <c r="Z125" s="340"/>
      <c r="AA125" s="340"/>
      <c r="AB125" s="1" t="s">
        <v>867</v>
      </c>
    </row>
    <row r="126" spans="1:28" x14ac:dyDescent="0.2">
      <c r="A126" s="20">
        <v>123</v>
      </c>
      <c r="B126" s="21">
        <v>44621</v>
      </c>
      <c r="C126" s="97">
        <v>44635</v>
      </c>
      <c r="D126" s="246">
        <v>44630</v>
      </c>
      <c r="E126" s="43" t="s">
        <v>302</v>
      </c>
      <c r="F126" s="43" t="s">
        <v>302</v>
      </c>
      <c r="G126" s="76" t="s">
        <v>33</v>
      </c>
      <c r="H126" s="26" t="s">
        <v>34</v>
      </c>
      <c r="I126" s="24" t="s">
        <v>33</v>
      </c>
      <c r="J126" s="77">
        <v>303408</v>
      </c>
      <c r="K126" s="103">
        <v>44601</v>
      </c>
      <c r="L126" s="78">
        <v>78206</v>
      </c>
      <c r="M126" s="79">
        <v>494700</v>
      </c>
      <c r="N126" s="30">
        <v>0</v>
      </c>
      <c r="O126" s="31">
        <f>M126*N126</f>
        <v>0</v>
      </c>
      <c r="P126" s="31"/>
      <c r="Q126" s="32">
        <f>M126+O126+P126</f>
        <v>494700</v>
      </c>
      <c r="R126" s="81"/>
      <c r="S126" s="34">
        <f>-Q126*R126</f>
        <v>0</v>
      </c>
      <c r="T126" s="81"/>
      <c r="U126" s="35">
        <f>-O126*T126</f>
        <v>0</v>
      </c>
      <c r="V126" s="32">
        <f t="shared" si="17"/>
        <v>494700</v>
      </c>
      <c r="W126" s="221" t="s">
        <v>35</v>
      </c>
      <c r="X126" s="137" t="s">
        <v>102</v>
      </c>
      <c r="Y126" s="37" t="s">
        <v>304</v>
      </c>
      <c r="Z126" s="37" t="s">
        <v>33</v>
      </c>
      <c r="AA126" s="37"/>
    </row>
    <row r="127" spans="1:28" x14ac:dyDescent="0.2">
      <c r="A127" s="20">
        <v>125</v>
      </c>
      <c r="B127" s="21">
        <v>44621</v>
      </c>
      <c r="C127" s="97">
        <v>44638</v>
      </c>
      <c r="D127" s="246">
        <v>44621</v>
      </c>
      <c r="E127" s="43" t="s">
        <v>335</v>
      </c>
      <c r="F127" s="43" t="s">
        <v>336</v>
      </c>
      <c r="G127" s="76" t="s">
        <v>337</v>
      </c>
      <c r="H127" s="26" t="s">
        <v>34</v>
      </c>
      <c r="I127" s="24" t="s">
        <v>33</v>
      </c>
      <c r="J127" s="77">
        <v>303412</v>
      </c>
      <c r="K127" s="103">
        <v>44590</v>
      </c>
      <c r="L127" s="78" t="s">
        <v>338</v>
      </c>
      <c r="M127" s="79">
        <v>20000</v>
      </c>
      <c r="N127" s="80">
        <v>0.16</v>
      </c>
      <c r="O127" s="31">
        <f>M127*N127</f>
        <v>3200</v>
      </c>
      <c r="P127" s="31">
        <v>0</v>
      </c>
      <c r="Q127" s="32">
        <f>M127+O127+P127</f>
        <v>23200</v>
      </c>
      <c r="R127" s="81">
        <v>0.03</v>
      </c>
      <c r="S127" s="34">
        <f>-Q127*R127</f>
        <v>-696</v>
      </c>
      <c r="T127" s="81">
        <v>0</v>
      </c>
      <c r="U127" s="35">
        <f>-O127*T127</f>
        <v>0</v>
      </c>
      <c r="V127" s="32">
        <f t="shared" si="17"/>
        <v>22504</v>
      </c>
      <c r="W127" s="221" t="s">
        <v>35</v>
      </c>
      <c r="X127" s="35" t="s">
        <v>102</v>
      </c>
      <c r="Y127" s="37" t="s">
        <v>339</v>
      </c>
      <c r="Z127" s="37" t="s">
        <v>33</v>
      </c>
      <c r="AA127" s="37"/>
    </row>
    <row r="128" spans="1:28" ht="15" x14ac:dyDescent="0.25">
      <c r="A128" s="320"/>
      <c r="B128" s="321">
        <v>44614</v>
      </c>
      <c r="C128" s="322"/>
      <c r="D128" s="316">
        <v>44594</v>
      </c>
      <c r="E128" s="317" t="s">
        <v>868</v>
      </c>
      <c r="F128" s="317" t="s">
        <v>868</v>
      </c>
      <c r="G128" s="267"/>
      <c r="H128" s="26"/>
      <c r="I128" s="268"/>
      <c r="J128" s="311"/>
      <c r="K128" s="269"/>
      <c r="L128" s="270"/>
      <c r="M128" s="271"/>
      <c r="N128" s="272"/>
      <c r="O128" s="273"/>
      <c r="P128" s="273"/>
      <c r="Q128" s="318">
        <v>289.79000000000002</v>
      </c>
      <c r="R128" s="274"/>
      <c r="S128" s="275"/>
      <c r="T128" s="274"/>
      <c r="U128" s="276"/>
      <c r="V128" s="277">
        <f t="shared" si="17"/>
        <v>289.79000000000002</v>
      </c>
      <c r="W128" s="278"/>
      <c r="X128" s="358" t="s">
        <v>36</v>
      </c>
      <c r="Y128" s="360" t="s">
        <v>872</v>
      </c>
      <c r="Z128" s="280"/>
      <c r="AA128" s="280"/>
      <c r="AB128" s="312" t="s">
        <v>867</v>
      </c>
    </row>
    <row r="129" spans="1:28" ht="15" x14ac:dyDescent="0.25">
      <c r="A129" s="320"/>
      <c r="B129" s="321">
        <v>44614</v>
      </c>
      <c r="C129" s="322"/>
      <c r="D129" s="316">
        <v>44594</v>
      </c>
      <c r="E129" s="317" t="s">
        <v>869</v>
      </c>
      <c r="F129" s="317" t="s">
        <v>869</v>
      </c>
      <c r="G129" s="267"/>
      <c r="H129" s="26"/>
      <c r="I129" s="268"/>
      <c r="J129" s="311"/>
      <c r="K129" s="269"/>
      <c r="L129" s="270"/>
      <c r="M129" s="271"/>
      <c r="N129" s="272"/>
      <c r="O129" s="273"/>
      <c r="P129" s="273"/>
      <c r="Q129" s="319">
        <v>2229.16</v>
      </c>
      <c r="R129" s="274"/>
      <c r="S129" s="275"/>
      <c r="T129" s="274"/>
      <c r="U129" s="276"/>
      <c r="V129" s="277">
        <f t="shared" si="17"/>
        <v>2229.16</v>
      </c>
      <c r="W129" s="278"/>
      <c r="X129" s="358" t="s">
        <v>36</v>
      </c>
      <c r="Y129" s="360" t="s">
        <v>872</v>
      </c>
      <c r="Z129" s="280"/>
      <c r="AA129" s="280"/>
      <c r="AB129" s="312" t="s">
        <v>867</v>
      </c>
    </row>
    <row r="130" spans="1:28" ht="23.25" x14ac:dyDescent="0.25">
      <c r="A130" s="320"/>
      <c r="B130" s="321">
        <v>44614</v>
      </c>
      <c r="C130" s="322"/>
      <c r="D130" s="316">
        <v>44596</v>
      </c>
      <c r="E130" s="317" t="s">
        <v>870</v>
      </c>
      <c r="F130" s="317" t="s">
        <v>870</v>
      </c>
      <c r="G130" s="267"/>
      <c r="H130" s="26"/>
      <c r="I130" s="268"/>
      <c r="J130" s="311"/>
      <c r="K130" s="269"/>
      <c r="L130" s="270"/>
      <c r="M130" s="271"/>
      <c r="N130" s="272"/>
      <c r="O130" s="273"/>
      <c r="P130" s="273"/>
      <c r="Q130" s="319">
        <v>67857</v>
      </c>
      <c r="R130" s="274"/>
      <c r="S130" s="275"/>
      <c r="T130" s="274"/>
      <c r="U130" s="276"/>
      <c r="V130" s="277">
        <f t="shared" si="17"/>
        <v>67857</v>
      </c>
      <c r="W130" s="278"/>
      <c r="X130" s="358" t="s">
        <v>36</v>
      </c>
      <c r="Y130" s="360" t="s">
        <v>866</v>
      </c>
      <c r="Z130" s="280"/>
      <c r="AA130" s="280"/>
      <c r="AB130" s="312" t="s">
        <v>867</v>
      </c>
    </row>
    <row r="131" spans="1:28" ht="15" x14ac:dyDescent="0.25">
      <c r="A131" s="320"/>
      <c r="B131" s="321">
        <v>44614</v>
      </c>
      <c r="C131" s="322"/>
      <c r="D131" s="316">
        <v>44599</v>
      </c>
      <c r="E131" s="317" t="s">
        <v>840</v>
      </c>
      <c r="F131" s="317" t="s">
        <v>840</v>
      </c>
      <c r="G131" s="267"/>
      <c r="H131" s="26"/>
      <c r="I131" s="268"/>
      <c r="J131" s="311"/>
      <c r="K131" s="269"/>
      <c r="L131" s="270"/>
      <c r="M131" s="271"/>
      <c r="N131" s="272"/>
      <c r="O131" s="273"/>
      <c r="P131" s="273"/>
      <c r="Q131" s="319">
        <v>143396</v>
      </c>
      <c r="R131" s="274"/>
      <c r="S131" s="275"/>
      <c r="T131" s="274"/>
      <c r="U131" s="276"/>
      <c r="V131" s="277">
        <f t="shared" si="17"/>
        <v>143396</v>
      </c>
      <c r="W131" s="278"/>
      <c r="X131" s="358" t="s">
        <v>36</v>
      </c>
      <c r="Y131" s="360">
        <v>53540980</v>
      </c>
      <c r="Z131" s="280"/>
      <c r="AA131" s="280"/>
      <c r="AB131" s="312" t="s">
        <v>867</v>
      </c>
    </row>
    <row r="132" spans="1:28" ht="15" x14ac:dyDescent="0.25">
      <c r="A132" s="320"/>
      <c r="B132" s="321">
        <v>44614</v>
      </c>
      <c r="C132" s="322"/>
      <c r="D132" s="316">
        <v>44600</v>
      </c>
      <c r="E132" s="317" t="s">
        <v>871</v>
      </c>
      <c r="F132" s="317" t="s">
        <v>871</v>
      </c>
      <c r="G132" s="267"/>
      <c r="H132" s="26"/>
      <c r="I132" s="268"/>
      <c r="J132" s="311"/>
      <c r="K132" s="269"/>
      <c r="L132" s="270"/>
      <c r="M132" s="271"/>
      <c r="N132" s="272"/>
      <c r="O132" s="273"/>
      <c r="P132" s="273"/>
      <c r="Q132" s="319">
        <v>65000</v>
      </c>
      <c r="R132" s="274"/>
      <c r="S132" s="275"/>
      <c r="T132" s="274"/>
      <c r="U132" s="276"/>
      <c r="V132" s="277">
        <f t="shared" si="17"/>
        <v>65000</v>
      </c>
      <c r="W132" s="278"/>
      <c r="X132" s="358" t="s">
        <v>36</v>
      </c>
      <c r="Y132" s="360">
        <v>54302636</v>
      </c>
      <c r="Z132" s="280"/>
      <c r="AA132" s="280"/>
      <c r="AB132" s="312" t="s">
        <v>867</v>
      </c>
    </row>
    <row r="133" spans="1:28" ht="15" x14ac:dyDescent="0.25">
      <c r="A133" s="320"/>
      <c r="B133" s="321">
        <v>44614</v>
      </c>
      <c r="C133" s="322"/>
      <c r="D133" s="316">
        <v>44600</v>
      </c>
      <c r="E133" s="317" t="s">
        <v>838</v>
      </c>
      <c r="F133" s="317" t="s">
        <v>838</v>
      </c>
      <c r="G133" s="267"/>
      <c r="H133" s="26"/>
      <c r="I133" s="268"/>
      <c r="J133" s="311"/>
      <c r="K133" s="269"/>
      <c r="L133" s="270"/>
      <c r="M133" s="271"/>
      <c r="N133" s="272"/>
      <c r="O133" s="273"/>
      <c r="P133" s="273"/>
      <c r="Q133" s="319">
        <v>163284</v>
      </c>
      <c r="R133" s="274"/>
      <c r="S133" s="275"/>
      <c r="T133" s="274"/>
      <c r="U133" s="276"/>
      <c r="V133" s="277">
        <f t="shared" si="17"/>
        <v>163284</v>
      </c>
      <c r="W133" s="278"/>
      <c r="X133" s="358" t="s">
        <v>36</v>
      </c>
      <c r="Y133" s="360">
        <v>54302653</v>
      </c>
      <c r="Z133" s="280"/>
      <c r="AA133" s="280"/>
      <c r="AB133" s="312" t="s">
        <v>867</v>
      </c>
    </row>
    <row r="134" spans="1:28" ht="15" x14ac:dyDescent="0.25">
      <c r="A134" s="320"/>
      <c r="B134" s="321">
        <v>44614</v>
      </c>
      <c r="C134" s="322"/>
      <c r="D134" s="316">
        <v>44600</v>
      </c>
      <c r="E134" s="317" t="s">
        <v>838</v>
      </c>
      <c r="F134" s="317" t="s">
        <v>838</v>
      </c>
      <c r="G134" s="267"/>
      <c r="H134" s="26"/>
      <c r="I134" s="268"/>
      <c r="J134" s="311"/>
      <c r="K134" s="269"/>
      <c r="L134" s="270"/>
      <c r="M134" s="271"/>
      <c r="N134" s="272"/>
      <c r="O134" s="273"/>
      <c r="P134" s="273"/>
      <c r="Q134" s="319">
        <v>857545</v>
      </c>
      <c r="R134" s="274"/>
      <c r="S134" s="275"/>
      <c r="T134" s="274"/>
      <c r="U134" s="276"/>
      <c r="V134" s="277">
        <f t="shared" si="17"/>
        <v>857545</v>
      </c>
      <c r="W134" s="278"/>
      <c r="X134" s="358" t="s">
        <v>36</v>
      </c>
      <c r="Y134" s="360">
        <v>54302647</v>
      </c>
      <c r="Z134" s="280"/>
      <c r="AA134" s="280"/>
      <c r="AB134" s="312" t="s">
        <v>867</v>
      </c>
    </row>
    <row r="135" spans="1:28" ht="15" x14ac:dyDescent="0.25">
      <c r="A135" s="320"/>
      <c r="B135" s="321">
        <v>44614</v>
      </c>
      <c r="C135" s="322"/>
      <c r="D135" s="316">
        <v>44602</v>
      </c>
      <c r="E135" s="317" t="s">
        <v>840</v>
      </c>
      <c r="F135" s="317" t="s">
        <v>840</v>
      </c>
      <c r="G135" s="267"/>
      <c r="H135" s="26"/>
      <c r="I135" s="268"/>
      <c r="J135" s="311"/>
      <c r="K135" s="269"/>
      <c r="L135" s="270"/>
      <c r="M135" s="271"/>
      <c r="N135" s="272"/>
      <c r="O135" s="273"/>
      <c r="P135" s="273"/>
      <c r="Q135" s="319">
        <v>64176</v>
      </c>
      <c r="R135" s="274"/>
      <c r="S135" s="275"/>
      <c r="T135" s="274"/>
      <c r="U135" s="276"/>
      <c r="V135" s="277">
        <f t="shared" si="17"/>
        <v>64176</v>
      </c>
      <c r="W135" s="278"/>
      <c r="X135" s="358" t="s">
        <v>36</v>
      </c>
      <c r="Y135" s="360">
        <v>54302634</v>
      </c>
      <c r="Z135" s="280"/>
      <c r="AA135" s="280"/>
      <c r="AB135" s="312" t="s">
        <v>867</v>
      </c>
    </row>
    <row r="136" spans="1:28" ht="15" x14ac:dyDescent="0.25">
      <c r="A136" s="320"/>
      <c r="B136" s="321">
        <v>44614</v>
      </c>
      <c r="C136" s="322"/>
      <c r="D136" s="316">
        <v>44610</v>
      </c>
      <c r="E136" s="317" t="s">
        <v>840</v>
      </c>
      <c r="F136" s="317" t="s">
        <v>840</v>
      </c>
      <c r="G136" s="267"/>
      <c r="H136" s="26"/>
      <c r="I136" s="268"/>
      <c r="J136" s="311"/>
      <c r="K136" s="269"/>
      <c r="L136" s="270"/>
      <c r="M136" s="271"/>
      <c r="N136" s="272"/>
      <c r="O136" s="273"/>
      <c r="P136" s="273"/>
      <c r="Q136" s="319">
        <v>220711</v>
      </c>
      <c r="R136" s="274"/>
      <c r="S136" s="275"/>
      <c r="T136" s="274"/>
      <c r="U136" s="276"/>
      <c r="V136" s="277">
        <f t="shared" si="17"/>
        <v>220711</v>
      </c>
      <c r="W136" s="278"/>
      <c r="X136" s="358" t="s">
        <v>36</v>
      </c>
      <c r="Y136" s="360">
        <v>54302589</v>
      </c>
      <c r="Z136" s="280"/>
      <c r="AA136" s="280"/>
      <c r="AB136" s="312" t="s">
        <v>867</v>
      </c>
    </row>
    <row r="137" spans="1:28" x14ac:dyDescent="0.2">
      <c r="A137" s="20">
        <v>118</v>
      </c>
      <c r="B137" s="21">
        <v>44642</v>
      </c>
      <c r="C137" s="97">
        <v>44656</v>
      </c>
      <c r="D137" s="246">
        <v>44623</v>
      </c>
      <c r="E137" s="43" t="s">
        <v>63</v>
      </c>
      <c r="F137" s="43" t="s">
        <v>322</v>
      </c>
      <c r="G137" s="76" t="s">
        <v>33</v>
      </c>
      <c r="H137" s="26" t="s">
        <v>34</v>
      </c>
      <c r="I137" s="24" t="s">
        <v>33</v>
      </c>
      <c r="J137" s="77">
        <v>303463</v>
      </c>
      <c r="K137" s="27">
        <v>44654</v>
      </c>
      <c r="L137" s="78">
        <v>9140815</v>
      </c>
      <c r="M137" s="79">
        <v>111284</v>
      </c>
      <c r="N137" s="80">
        <v>0</v>
      </c>
      <c r="O137" s="31">
        <f>M137*N137</f>
        <v>0</v>
      </c>
      <c r="P137" s="31">
        <v>0</v>
      </c>
      <c r="Q137" s="32">
        <f t="shared" ref="Q137:Q166" si="18">M137+O137+P137</f>
        <v>111284</v>
      </c>
      <c r="R137" s="81">
        <v>0</v>
      </c>
      <c r="S137" s="34">
        <f>-Q137*R137</f>
        <v>0</v>
      </c>
      <c r="T137" s="81">
        <v>0</v>
      </c>
      <c r="U137" s="35">
        <v>0</v>
      </c>
      <c r="V137" s="32">
        <f t="shared" si="17"/>
        <v>111284</v>
      </c>
      <c r="W137" s="221" t="s">
        <v>35</v>
      </c>
      <c r="X137" s="137" t="s">
        <v>36</v>
      </c>
      <c r="Y137" s="37" t="s">
        <v>323</v>
      </c>
      <c r="Z137" s="37" t="s">
        <v>33</v>
      </c>
      <c r="AA137" s="37"/>
    </row>
    <row r="138" spans="1:28" x14ac:dyDescent="0.2">
      <c r="A138" s="20">
        <v>131</v>
      </c>
      <c r="B138" s="21">
        <v>44621</v>
      </c>
      <c r="C138" s="97">
        <v>44638</v>
      </c>
      <c r="D138" s="246">
        <v>44624</v>
      </c>
      <c r="E138" s="23" t="s">
        <v>236</v>
      </c>
      <c r="F138" s="43" t="s">
        <v>355</v>
      </c>
      <c r="G138" s="76" t="s">
        <v>238</v>
      </c>
      <c r="H138" s="26" t="s">
        <v>34</v>
      </c>
      <c r="I138" s="24" t="s">
        <v>33</v>
      </c>
      <c r="J138" s="76">
        <v>303421</v>
      </c>
      <c r="K138" s="103">
        <v>44615</v>
      </c>
      <c r="L138" s="78" t="s">
        <v>356</v>
      </c>
      <c r="M138" s="79">
        <v>128939</v>
      </c>
      <c r="N138" s="80">
        <v>0.13</v>
      </c>
      <c r="O138" s="31">
        <v>20584</v>
      </c>
      <c r="P138" s="31">
        <v>13796</v>
      </c>
      <c r="Q138" s="32">
        <f t="shared" si="18"/>
        <v>163319</v>
      </c>
      <c r="R138" s="81">
        <v>0.08</v>
      </c>
      <c r="S138" s="34">
        <v>-7472</v>
      </c>
      <c r="T138" s="81">
        <v>0.2</v>
      </c>
      <c r="U138" s="35">
        <v>-860</v>
      </c>
      <c r="V138" s="32">
        <f t="shared" si="17"/>
        <v>154987</v>
      </c>
      <c r="W138" s="221" t="s">
        <v>35</v>
      </c>
      <c r="X138" s="35" t="s">
        <v>36</v>
      </c>
      <c r="Y138" s="37" t="s">
        <v>357</v>
      </c>
      <c r="Z138" s="37" t="s">
        <v>33</v>
      </c>
      <c r="AA138" s="37"/>
    </row>
    <row r="139" spans="1:28" x14ac:dyDescent="0.2">
      <c r="A139" s="20">
        <v>119</v>
      </c>
      <c r="B139" s="21">
        <v>44621</v>
      </c>
      <c r="C139" s="97">
        <v>44634</v>
      </c>
      <c r="D139" s="246">
        <v>44627</v>
      </c>
      <c r="E139" s="43" t="s">
        <v>130</v>
      </c>
      <c r="F139" s="43" t="s">
        <v>324</v>
      </c>
      <c r="G139" s="76" t="s">
        <v>33</v>
      </c>
      <c r="H139" s="26" t="s">
        <v>34</v>
      </c>
      <c r="I139" s="24" t="s">
        <v>33</v>
      </c>
      <c r="J139" s="76">
        <v>303401</v>
      </c>
      <c r="K139" s="103">
        <v>44608</v>
      </c>
      <c r="L139" s="78">
        <v>1398</v>
      </c>
      <c r="M139" s="79">
        <v>179995</v>
      </c>
      <c r="N139" s="80">
        <v>0</v>
      </c>
      <c r="O139" s="31">
        <f t="shared" ref="O139:O146" si="19">M139*N139</f>
        <v>0</v>
      </c>
      <c r="P139" s="31">
        <v>0</v>
      </c>
      <c r="Q139" s="32">
        <f t="shared" si="18"/>
        <v>179995</v>
      </c>
      <c r="R139" s="81"/>
      <c r="S139" s="34">
        <f t="shared" ref="S139:S147" si="20">-Q139*R139</f>
        <v>0</v>
      </c>
      <c r="T139" s="81"/>
      <c r="U139" s="35">
        <f>-O139*T139</f>
        <v>0</v>
      </c>
      <c r="V139" s="32">
        <f t="shared" si="17"/>
        <v>179995</v>
      </c>
      <c r="W139" s="100" t="s">
        <v>35</v>
      </c>
      <c r="X139" s="35" t="s">
        <v>36</v>
      </c>
      <c r="Y139" s="37" t="s">
        <v>325</v>
      </c>
      <c r="Z139" s="49" t="s">
        <v>33</v>
      </c>
      <c r="AA139" s="49"/>
    </row>
    <row r="140" spans="1:28" x14ac:dyDescent="0.2">
      <c r="A140" s="20">
        <v>64</v>
      </c>
      <c r="B140" s="21">
        <v>44614</v>
      </c>
      <c r="C140" s="22">
        <v>44617</v>
      </c>
      <c r="D140" s="246">
        <v>44628</v>
      </c>
      <c r="E140" s="23" t="s">
        <v>197</v>
      </c>
      <c r="F140" s="23" t="s">
        <v>198</v>
      </c>
      <c r="G140" s="24" t="s">
        <v>33</v>
      </c>
      <c r="H140" s="26" t="s">
        <v>34</v>
      </c>
      <c r="I140" s="26">
        <v>1889</v>
      </c>
      <c r="J140" s="20">
        <v>303384</v>
      </c>
      <c r="K140" s="27">
        <v>44586</v>
      </c>
      <c r="L140" s="26">
        <v>54</v>
      </c>
      <c r="M140" s="38">
        <v>97000</v>
      </c>
      <c r="N140" s="30">
        <v>0</v>
      </c>
      <c r="O140" s="31">
        <f t="shared" si="19"/>
        <v>0</v>
      </c>
      <c r="P140" s="31">
        <v>0</v>
      </c>
      <c r="Q140" s="32">
        <f t="shared" si="18"/>
        <v>97000</v>
      </c>
      <c r="R140" s="33">
        <v>0</v>
      </c>
      <c r="S140" s="34">
        <f t="shared" si="20"/>
        <v>0</v>
      </c>
      <c r="T140" s="33"/>
      <c r="U140" s="35">
        <f>-O140*T140</f>
        <v>0</v>
      </c>
      <c r="V140" s="32">
        <f t="shared" si="17"/>
        <v>97000</v>
      </c>
      <c r="W140" s="36" t="s">
        <v>35</v>
      </c>
      <c r="X140" s="35" t="s">
        <v>102</v>
      </c>
      <c r="Y140" s="37" t="s">
        <v>199</v>
      </c>
      <c r="Z140" s="48" t="s">
        <v>33</v>
      </c>
      <c r="AA140" s="37"/>
    </row>
    <row r="141" spans="1:28" x14ac:dyDescent="0.2">
      <c r="A141" s="20">
        <v>68</v>
      </c>
      <c r="B141" s="21">
        <v>44614</v>
      </c>
      <c r="C141" s="22">
        <v>44620</v>
      </c>
      <c r="D141" s="246">
        <v>44628</v>
      </c>
      <c r="E141" s="23" t="s">
        <v>38</v>
      </c>
      <c r="F141" s="23" t="s">
        <v>208</v>
      </c>
      <c r="G141" s="24" t="s">
        <v>33</v>
      </c>
      <c r="H141" s="26" t="s">
        <v>34</v>
      </c>
      <c r="I141" s="24" t="s">
        <v>33</v>
      </c>
      <c r="J141" s="20">
        <v>303387</v>
      </c>
      <c r="K141" s="27">
        <v>44613</v>
      </c>
      <c r="L141" s="26" t="s">
        <v>209</v>
      </c>
      <c r="M141" s="38">
        <v>3205465</v>
      </c>
      <c r="N141" s="30">
        <v>0</v>
      </c>
      <c r="O141" s="31">
        <f t="shared" si="19"/>
        <v>0</v>
      </c>
      <c r="P141" s="31">
        <v>0</v>
      </c>
      <c r="Q141" s="32">
        <f t="shared" si="18"/>
        <v>3205465</v>
      </c>
      <c r="R141" s="33">
        <v>0</v>
      </c>
      <c r="S141" s="34">
        <f t="shared" si="20"/>
        <v>0</v>
      </c>
      <c r="T141" s="33"/>
      <c r="U141" s="35">
        <f>-O141*T141</f>
        <v>0</v>
      </c>
      <c r="V141" s="32">
        <f t="shared" si="17"/>
        <v>3205465</v>
      </c>
      <c r="W141" s="36" t="s">
        <v>35</v>
      </c>
      <c r="X141" s="181" t="s">
        <v>36</v>
      </c>
      <c r="Y141" s="37" t="s">
        <v>210</v>
      </c>
      <c r="Z141" s="37" t="s">
        <v>33</v>
      </c>
      <c r="AA141" s="37"/>
    </row>
    <row r="142" spans="1:28" x14ac:dyDescent="0.2">
      <c r="A142" s="20">
        <v>117</v>
      </c>
      <c r="B142" s="21">
        <v>44621</v>
      </c>
      <c r="C142" s="97" t="s">
        <v>311</v>
      </c>
      <c r="D142" s="246">
        <v>44628</v>
      </c>
      <c r="E142" s="43" t="s">
        <v>317</v>
      </c>
      <c r="F142" s="43" t="s">
        <v>318</v>
      </c>
      <c r="G142" s="76" t="s">
        <v>319</v>
      </c>
      <c r="H142" s="26" t="s">
        <v>34</v>
      </c>
      <c r="I142" s="24" t="s">
        <v>33</v>
      </c>
      <c r="J142" s="76">
        <v>303462</v>
      </c>
      <c r="K142" s="27">
        <v>44651</v>
      </c>
      <c r="L142" s="78" t="s">
        <v>320</v>
      </c>
      <c r="M142" s="79">
        <v>125000</v>
      </c>
      <c r="N142" s="80">
        <v>0.13</v>
      </c>
      <c r="O142" s="31">
        <f t="shared" si="19"/>
        <v>16250</v>
      </c>
      <c r="P142" s="31">
        <v>0</v>
      </c>
      <c r="Q142" s="32">
        <f t="shared" si="18"/>
        <v>141250</v>
      </c>
      <c r="R142" s="81">
        <v>0.1</v>
      </c>
      <c r="S142" s="34">
        <f t="shared" si="20"/>
        <v>-14125</v>
      </c>
      <c r="T142" s="81">
        <v>0.2</v>
      </c>
      <c r="U142" s="35">
        <v>-3250</v>
      </c>
      <c r="V142" s="32">
        <f t="shared" si="17"/>
        <v>123875</v>
      </c>
      <c r="W142" s="100" t="s">
        <v>35</v>
      </c>
      <c r="X142" s="35" t="s">
        <v>36</v>
      </c>
      <c r="Y142" s="37" t="s">
        <v>321</v>
      </c>
      <c r="Z142" s="37" t="s">
        <v>33</v>
      </c>
      <c r="AA142" s="37"/>
    </row>
    <row r="143" spans="1:28" x14ac:dyDescent="0.2">
      <c r="A143" s="20">
        <v>53</v>
      </c>
      <c r="B143" s="21">
        <v>44614</v>
      </c>
      <c r="C143" s="22">
        <v>44614</v>
      </c>
      <c r="D143" s="246">
        <v>44630</v>
      </c>
      <c r="E143" s="23" t="s">
        <v>97</v>
      </c>
      <c r="F143" s="23" t="s">
        <v>98</v>
      </c>
      <c r="G143" s="24" t="s">
        <v>33</v>
      </c>
      <c r="H143" s="26" t="s">
        <v>45</v>
      </c>
      <c r="I143" s="24" t="s">
        <v>33</v>
      </c>
      <c r="J143" s="20">
        <v>303373</v>
      </c>
      <c r="K143" s="27">
        <v>44561</v>
      </c>
      <c r="L143" s="26" t="s">
        <v>33</v>
      </c>
      <c r="M143" s="38">
        <v>180637</v>
      </c>
      <c r="N143" s="30">
        <v>0</v>
      </c>
      <c r="O143" s="31">
        <f t="shared" si="19"/>
        <v>0</v>
      </c>
      <c r="P143" s="31">
        <v>0</v>
      </c>
      <c r="Q143" s="32">
        <f t="shared" si="18"/>
        <v>180637</v>
      </c>
      <c r="R143" s="33">
        <v>0</v>
      </c>
      <c r="S143" s="34">
        <f t="shared" si="20"/>
        <v>0</v>
      </c>
      <c r="T143" s="33"/>
      <c r="U143" s="35">
        <f>-O143*T143</f>
        <v>0</v>
      </c>
      <c r="V143" s="32">
        <f t="shared" si="17"/>
        <v>180637</v>
      </c>
      <c r="W143" s="35" t="s">
        <v>35</v>
      </c>
      <c r="X143" s="35" t="s">
        <v>102</v>
      </c>
      <c r="Y143" s="37" t="s">
        <v>172</v>
      </c>
      <c r="Z143" s="37" t="s">
        <v>33</v>
      </c>
      <c r="AA143" s="37"/>
    </row>
    <row r="144" spans="1:28" x14ac:dyDescent="0.2">
      <c r="A144" s="20">
        <v>132</v>
      </c>
      <c r="B144" s="21">
        <v>44621</v>
      </c>
      <c r="C144" s="97">
        <v>44638</v>
      </c>
      <c r="D144" s="246">
        <v>44630</v>
      </c>
      <c r="E144" s="23" t="s">
        <v>156</v>
      </c>
      <c r="F144" s="43" t="s">
        <v>358</v>
      </c>
      <c r="G144" s="76" t="s">
        <v>33</v>
      </c>
      <c r="H144" s="26" t="s">
        <v>34</v>
      </c>
      <c r="I144" s="24" t="s">
        <v>33</v>
      </c>
      <c r="J144" s="77">
        <v>303422</v>
      </c>
      <c r="K144" s="103">
        <v>44593</v>
      </c>
      <c r="L144" s="78">
        <v>9786</v>
      </c>
      <c r="M144" s="79">
        <v>200790.11</v>
      </c>
      <c r="N144" s="80">
        <v>0</v>
      </c>
      <c r="O144" s="31">
        <f t="shared" si="19"/>
        <v>0</v>
      </c>
      <c r="P144" s="31">
        <v>0</v>
      </c>
      <c r="Q144" s="32">
        <f t="shared" si="18"/>
        <v>200790.11</v>
      </c>
      <c r="R144" s="81">
        <v>0</v>
      </c>
      <c r="S144" s="34">
        <f t="shared" si="20"/>
        <v>0</v>
      </c>
      <c r="T144" s="81">
        <v>0</v>
      </c>
      <c r="U144" s="35">
        <f>-O144*T144</f>
        <v>0</v>
      </c>
      <c r="V144" s="32">
        <f>Q144+S144+U144</f>
        <v>200790.11</v>
      </c>
      <c r="W144" s="221" t="s">
        <v>35</v>
      </c>
      <c r="X144" s="35" t="s">
        <v>102</v>
      </c>
      <c r="Y144" s="37" t="s">
        <v>359</v>
      </c>
      <c r="Z144" s="37" t="s">
        <v>33</v>
      </c>
      <c r="AA144" s="37"/>
    </row>
    <row r="145" spans="1:27" x14ac:dyDescent="0.2">
      <c r="A145" s="20">
        <v>80</v>
      </c>
      <c r="B145" s="21">
        <v>44621</v>
      </c>
      <c r="C145" s="22">
        <v>44635</v>
      </c>
      <c r="D145" s="246">
        <v>44631</v>
      </c>
      <c r="E145" s="23" t="s">
        <v>31</v>
      </c>
      <c r="F145" s="23" t="s">
        <v>32</v>
      </c>
      <c r="G145" s="24" t="s">
        <v>33</v>
      </c>
      <c r="H145" s="26" t="s">
        <v>45</v>
      </c>
      <c r="I145" s="24" t="s">
        <v>33</v>
      </c>
      <c r="J145" s="26">
        <v>303413</v>
      </c>
      <c r="K145" s="27">
        <v>44621</v>
      </c>
      <c r="L145" s="26">
        <v>82353</v>
      </c>
      <c r="M145" s="54">
        <v>328965</v>
      </c>
      <c r="N145" s="30">
        <v>0</v>
      </c>
      <c r="O145" s="31">
        <f t="shared" si="19"/>
        <v>0</v>
      </c>
      <c r="P145" s="31">
        <v>0</v>
      </c>
      <c r="Q145" s="32">
        <f t="shared" si="18"/>
        <v>328965</v>
      </c>
      <c r="R145" s="33"/>
      <c r="S145" s="34">
        <f t="shared" si="20"/>
        <v>0</v>
      </c>
      <c r="T145" s="33"/>
      <c r="U145" s="35">
        <f>-O145*T145</f>
        <v>0</v>
      </c>
      <c r="V145" s="32">
        <f>Q145+S145+U145</f>
        <v>328965</v>
      </c>
      <c r="W145" s="35" t="s">
        <v>35</v>
      </c>
      <c r="X145" s="35" t="s">
        <v>102</v>
      </c>
      <c r="Y145" s="37" t="s">
        <v>233</v>
      </c>
      <c r="Z145" s="37" t="s">
        <v>33</v>
      </c>
      <c r="AA145" s="37"/>
    </row>
    <row r="146" spans="1:27" x14ac:dyDescent="0.2">
      <c r="A146" s="20">
        <v>95</v>
      </c>
      <c r="B146" s="21">
        <v>44621</v>
      </c>
      <c r="C146" s="97">
        <v>44638</v>
      </c>
      <c r="D146" s="246">
        <v>44631</v>
      </c>
      <c r="E146" s="23" t="s">
        <v>61</v>
      </c>
      <c r="F146" s="43" t="s">
        <v>269</v>
      </c>
      <c r="G146" s="26" t="s">
        <v>62</v>
      </c>
      <c r="H146" s="26"/>
      <c r="I146" s="24" t="s">
        <v>33</v>
      </c>
      <c r="J146" s="76">
        <v>303417</v>
      </c>
      <c r="K146" s="27">
        <v>44620</v>
      </c>
      <c r="L146" s="78" t="s">
        <v>270</v>
      </c>
      <c r="M146" s="79">
        <v>790000</v>
      </c>
      <c r="N146" s="80">
        <v>0.15</v>
      </c>
      <c r="O146" s="31">
        <f t="shared" si="19"/>
        <v>118500</v>
      </c>
      <c r="P146" s="31">
        <v>0</v>
      </c>
      <c r="Q146" s="32">
        <f t="shared" si="18"/>
        <v>908500</v>
      </c>
      <c r="R146" s="81">
        <v>0.03</v>
      </c>
      <c r="S146" s="34">
        <f t="shared" si="20"/>
        <v>-27255</v>
      </c>
      <c r="T146" s="33">
        <v>0.2</v>
      </c>
      <c r="U146" s="35">
        <f>-O146*T146</f>
        <v>-23700</v>
      </c>
      <c r="V146" s="32">
        <f>Q146+S146+U146</f>
        <v>857545</v>
      </c>
      <c r="W146" s="35" t="s">
        <v>35</v>
      </c>
      <c r="X146" s="35" t="s">
        <v>102</v>
      </c>
      <c r="Y146" s="37" t="s">
        <v>271</v>
      </c>
      <c r="Z146" s="96" t="s">
        <v>33</v>
      </c>
      <c r="AA146" s="37"/>
    </row>
    <row r="147" spans="1:27" x14ac:dyDescent="0.2">
      <c r="A147" s="20">
        <v>96</v>
      </c>
      <c r="B147" s="21">
        <v>44621</v>
      </c>
      <c r="C147" s="97">
        <v>44638</v>
      </c>
      <c r="D147" s="246">
        <v>44631</v>
      </c>
      <c r="E147" s="23" t="s">
        <v>61</v>
      </c>
      <c r="F147" s="23" t="s">
        <v>47</v>
      </c>
      <c r="G147" s="26" t="s">
        <v>62</v>
      </c>
      <c r="H147" s="26"/>
      <c r="I147" s="101" t="s">
        <v>33</v>
      </c>
      <c r="J147" s="76">
        <v>303417</v>
      </c>
      <c r="K147" s="27">
        <v>44620</v>
      </c>
      <c r="L147" s="78" t="s">
        <v>272</v>
      </c>
      <c r="M147" s="79">
        <v>110000</v>
      </c>
      <c r="N147" s="80">
        <v>0.1</v>
      </c>
      <c r="O147" s="31">
        <v>2800</v>
      </c>
      <c r="P147" s="31">
        <v>0</v>
      </c>
      <c r="Q147" s="32">
        <f t="shared" si="18"/>
        <v>112800</v>
      </c>
      <c r="R147" s="81">
        <v>0.03</v>
      </c>
      <c r="S147" s="34">
        <f t="shared" si="20"/>
        <v>-3384</v>
      </c>
      <c r="T147" s="33">
        <v>0.2</v>
      </c>
      <c r="U147" s="35">
        <f>-O147*T147</f>
        <v>-560</v>
      </c>
      <c r="V147" s="32">
        <f>Q147+S147+U147</f>
        <v>108856</v>
      </c>
      <c r="W147" s="35" t="s">
        <v>35</v>
      </c>
      <c r="X147" s="35" t="s">
        <v>102</v>
      </c>
      <c r="Y147" s="37" t="s">
        <v>271</v>
      </c>
      <c r="Z147" s="96" t="s">
        <v>33</v>
      </c>
      <c r="AA147" s="37"/>
    </row>
    <row r="148" spans="1:27" x14ac:dyDescent="0.2">
      <c r="A148" s="20">
        <v>113</v>
      </c>
      <c r="B148" s="21">
        <v>44621</v>
      </c>
      <c r="C148" s="97">
        <v>44655</v>
      </c>
      <c r="D148" s="246">
        <v>44635</v>
      </c>
      <c r="E148" s="23" t="s">
        <v>100</v>
      </c>
      <c r="F148" s="43" t="s">
        <v>47</v>
      </c>
      <c r="G148" s="76" t="s">
        <v>101</v>
      </c>
      <c r="H148" s="26" t="s">
        <v>34</v>
      </c>
      <c r="I148" s="24" t="s">
        <v>33</v>
      </c>
      <c r="J148" s="76">
        <v>303458</v>
      </c>
      <c r="K148" s="27">
        <v>44620</v>
      </c>
      <c r="L148" s="78">
        <v>6507117</v>
      </c>
      <c r="M148" s="79">
        <v>28517</v>
      </c>
      <c r="N148" s="80">
        <v>0</v>
      </c>
      <c r="O148" s="31">
        <f t="shared" ref="O148:O153" si="21">M148*N148</f>
        <v>0</v>
      </c>
      <c r="P148" s="31">
        <v>0</v>
      </c>
      <c r="Q148" s="32">
        <f t="shared" si="18"/>
        <v>28517</v>
      </c>
      <c r="R148" s="81">
        <v>0.03</v>
      </c>
      <c r="S148" s="34">
        <f>-Q148*R148</f>
        <v>-855.51</v>
      </c>
      <c r="T148" s="81">
        <v>0.2</v>
      </c>
      <c r="U148" s="35">
        <v>-656</v>
      </c>
      <c r="V148" s="32">
        <f t="shared" ref="V148:V153" si="22">Q148+S148+U148</f>
        <v>27005.49</v>
      </c>
      <c r="W148" s="221" t="s">
        <v>35</v>
      </c>
      <c r="X148" s="137" t="s">
        <v>102</v>
      </c>
      <c r="Y148" s="37" t="s">
        <v>310</v>
      </c>
      <c r="Z148" s="37" t="s">
        <v>33</v>
      </c>
      <c r="AA148" s="37"/>
    </row>
    <row r="149" spans="1:27" x14ac:dyDescent="0.2">
      <c r="A149" s="20">
        <v>72</v>
      </c>
      <c r="B149" s="21">
        <v>44614</v>
      </c>
      <c r="C149" s="22">
        <v>44634</v>
      </c>
      <c r="D149" s="246">
        <v>44637</v>
      </c>
      <c r="E149" s="23" t="s">
        <v>134</v>
      </c>
      <c r="F149" s="23" t="s">
        <v>135</v>
      </c>
      <c r="G149" s="24" t="s">
        <v>218</v>
      </c>
      <c r="H149" s="26" t="s">
        <v>34</v>
      </c>
      <c r="I149" s="24" t="s">
        <v>33</v>
      </c>
      <c r="J149" s="20">
        <v>303392</v>
      </c>
      <c r="K149" s="27">
        <v>44562</v>
      </c>
      <c r="L149" s="26">
        <v>2100551481</v>
      </c>
      <c r="M149" s="38">
        <v>20030</v>
      </c>
      <c r="N149" s="30">
        <v>0</v>
      </c>
      <c r="O149" s="31">
        <f t="shared" si="21"/>
        <v>0</v>
      </c>
      <c r="P149" s="31">
        <v>0</v>
      </c>
      <c r="Q149" s="32">
        <f t="shared" si="18"/>
        <v>20030</v>
      </c>
      <c r="R149" s="33">
        <v>0</v>
      </c>
      <c r="S149" s="34">
        <f>-Q149*R149</f>
        <v>0</v>
      </c>
      <c r="T149" s="33"/>
      <c r="U149" s="35">
        <f>-O149*T149</f>
        <v>0</v>
      </c>
      <c r="V149" s="32">
        <f t="shared" si="22"/>
        <v>20030</v>
      </c>
      <c r="W149" s="35" t="s">
        <v>35</v>
      </c>
      <c r="X149" s="35" t="s">
        <v>102</v>
      </c>
      <c r="Y149" s="37" t="s">
        <v>219</v>
      </c>
      <c r="Z149" s="37" t="s">
        <v>33</v>
      </c>
      <c r="AA149" s="37"/>
    </row>
    <row r="150" spans="1:27" x14ac:dyDescent="0.2">
      <c r="A150" s="20">
        <v>111</v>
      </c>
      <c r="B150" s="21">
        <v>44621</v>
      </c>
      <c r="C150" s="97" t="s">
        <v>298</v>
      </c>
      <c r="D150" s="246">
        <v>44637</v>
      </c>
      <c r="E150" s="43" t="s">
        <v>305</v>
      </c>
      <c r="F150" s="98" t="s">
        <v>306</v>
      </c>
      <c r="G150" s="76" t="s">
        <v>307</v>
      </c>
      <c r="H150" s="26" t="s">
        <v>34</v>
      </c>
      <c r="I150" s="24" t="s">
        <v>33</v>
      </c>
      <c r="J150" s="76">
        <v>303456</v>
      </c>
      <c r="K150" s="99">
        <v>44565</v>
      </c>
      <c r="L150" s="78">
        <v>1627</v>
      </c>
      <c r="M150" s="79">
        <v>3790071</v>
      </c>
      <c r="N150" s="80">
        <v>0.13</v>
      </c>
      <c r="O150" s="31">
        <f t="shared" si="21"/>
        <v>492709.23000000004</v>
      </c>
      <c r="P150" s="31">
        <v>0</v>
      </c>
      <c r="Q150" s="32">
        <f t="shared" si="18"/>
        <v>4282780.2300000004</v>
      </c>
      <c r="R150" s="81">
        <v>0.1</v>
      </c>
      <c r="S150" s="34">
        <f>-Q150*R150</f>
        <v>-428278.02300000004</v>
      </c>
      <c r="T150" s="81">
        <v>0.2</v>
      </c>
      <c r="U150" s="35">
        <v>-98542</v>
      </c>
      <c r="V150" s="32">
        <f t="shared" si="22"/>
        <v>3755960.2070000004</v>
      </c>
      <c r="W150" s="100" t="s">
        <v>35</v>
      </c>
      <c r="X150" s="35" t="s">
        <v>36</v>
      </c>
      <c r="Y150" s="37" t="s">
        <v>308</v>
      </c>
      <c r="Z150" s="37" t="s">
        <v>33</v>
      </c>
      <c r="AA150" s="37"/>
    </row>
    <row r="151" spans="1:27" x14ac:dyDescent="0.2">
      <c r="A151" s="20">
        <v>133</v>
      </c>
      <c r="B151" s="21">
        <v>44621</v>
      </c>
      <c r="C151" s="97">
        <v>44638</v>
      </c>
      <c r="D151" s="246">
        <v>44637</v>
      </c>
      <c r="E151" s="23" t="s">
        <v>152</v>
      </c>
      <c r="F151" s="98" t="s">
        <v>360</v>
      </c>
      <c r="G151" s="76" t="s">
        <v>154</v>
      </c>
      <c r="H151" s="26" t="s">
        <v>34</v>
      </c>
      <c r="I151" s="24" t="s">
        <v>33</v>
      </c>
      <c r="J151" s="76">
        <v>303423</v>
      </c>
      <c r="K151" s="140">
        <v>44621</v>
      </c>
      <c r="L151" s="78" t="s">
        <v>361</v>
      </c>
      <c r="M151" s="79">
        <v>10541</v>
      </c>
      <c r="N151" s="80">
        <v>0</v>
      </c>
      <c r="O151" s="31">
        <f t="shared" si="21"/>
        <v>0</v>
      </c>
      <c r="P151" s="31">
        <v>0</v>
      </c>
      <c r="Q151" s="32">
        <f t="shared" si="18"/>
        <v>10541</v>
      </c>
      <c r="R151" s="81">
        <v>0.03</v>
      </c>
      <c r="S151" s="34">
        <v>-273.99</v>
      </c>
      <c r="T151" s="81">
        <v>0</v>
      </c>
      <c r="U151" s="35">
        <f>-O151*T151</f>
        <v>0</v>
      </c>
      <c r="V151" s="32">
        <f t="shared" si="22"/>
        <v>10267.01</v>
      </c>
      <c r="W151" s="221" t="s">
        <v>35</v>
      </c>
      <c r="X151" s="35" t="s">
        <v>102</v>
      </c>
      <c r="Y151" s="37" t="s">
        <v>362</v>
      </c>
      <c r="Z151" s="37" t="s">
        <v>33</v>
      </c>
      <c r="AA151" s="37"/>
    </row>
    <row r="152" spans="1:27" x14ac:dyDescent="0.2">
      <c r="A152" s="20">
        <v>70</v>
      </c>
      <c r="B152" s="21">
        <v>44614</v>
      </c>
      <c r="C152" s="22">
        <v>44634</v>
      </c>
      <c r="D152" s="246">
        <v>44638</v>
      </c>
      <c r="E152" s="23" t="s">
        <v>88</v>
      </c>
      <c r="F152" s="23" t="s">
        <v>213</v>
      </c>
      <c r="G152" s="24" t="s">
        <v>90</v>
      </c>
      <c r="H152" s="26" t="s">
        <v>34</v>
      </c>
      <c r="I152" s="24" t="s">
        <v>33</v>
      </c>
      <c r="J152" s="20">
        <v>303389</v>
      </c>
      <c r="K152" s="99">
        <v>44600</v>
      </c>
      <c r="L152" s="26">
        <v>9117422</v>
      </c>
      <c r="M152" s="38">
        <v>41589</v>
      </c>
      <c r="N152" s="30">
        <v>0</v>
      </c>
      <c r="O152" s="31">
        <f t="shared" si="21"/>
        <v>0</v>
      </c>
      <c r="P152" s="31">
        <v>0</v>
      </c>
      <c r="Q152" s="32">
        <f t="shared" si="18"/>
        <v>41589</v>
      </c>
      <c r="R152" s="33">
        <v>0</v>
      </c>
      <c r="S152" s="34">
        <f>-Q152*R152</f>
        <v>0</v>
      </c>
      <c r="T152" s="33"/>
      <c r="U152" s="35">
        <f>-O152*T152</f>
        <v>0</v>
      </c>
      <c r="V152" s="32">
        <f t="shared" si="22"/>
        <v>41589</v>
      </c>
      <c r="W152" s="36" t="s">
        <v>35</v>
      </c>
      <c r="X152" s="181" t="s">
        <v>36</v>
      </c>
      <c r="Y152" s="37" t="s">
        <v>214</v>
      </c>
      <c r="Z152" s="37" t="s">
        <v>33</v>
      </c>
      <c r="AA152" s="37"/>
    </row>
    <row r="153" spans="1:27" x14ac:dyDescent="0.2">
      <c r="A153" s="20">
        <v>114</v>
      </c>
      <c r="B153" s="21">
        <v>44621</v>
      </c>
      <c r="C153" s="97" t="s">
        <v>311</v>
      </c>
      <c r="D153" s="246">
        <v>44638</v>
      </c>
      <c r="E153" s="43" t="s">
        <v>312</v>
      </c>
      <c r="F153" s="43" t="s">
        <v>313</v>
      </c>
      <c r="G153" s="76" t="s">
        <v>33</v>
      </c>
      <c r="H153" s="26" t="s">
        <v>34</v>
      </c>
      <c r="I153" s="24" t="s">
        <v>33</v>
      </c>
      <c r="J153" s="76">
        <v>303459</v>
      </c>
      <c r="K153" s="99" t="s">
        <v>33</v>
      </c>
      <c r="L153" s="78" t="s">
        <v>33</v>
      </c>
      <c r="M153" s="79">
        <v>30164</v>
      </c>
      <c r="N153" s="80">
        <v>0</v>
      </c>
      <c r="O153" s="31">
        <f t="shared" si="21"/>
        <v>0</v>
      </c>
      <c r="P153" s="31">
        <v>0</v>
      </c>
      <c r="Q153" s="32">
        <f t="shared" si="18"/>
        <v>30164</v>
      </c>
      <c r="R153" s="81">
        <v>0</v>
      </c>
      <c r="S153" s="34"/>
      <c r="T153" s="81">
        <v>0</v>
      </c>
      <c r="U153" s="35"/>
      <c r="V153" s="32">
        <f t="shared" si="22"/>
        <v>30164</v>
      </c>
      <c r="W153" s="221" t="s">
        <v>35</v>
      </c>
      <c r="X153" s="35" t="s">
        <v>36</v>
      </c>
      <c r="Y153" s="37" t="s">
        <v>314</v>
      </c>
      <c r="Z153" s="37" t="s">
        <v>33</v>
      </c>
      <c r="AA153" s="37"/>
    </row>
    <row r="154" spans="1:27" x14ac:dyDescent="0.2">
      <c r="A154" s="20">
        <v>115</v>
      </c>
      <c r="B154" s="21">
        <v>44621</v>
      </c>
      <c r="C154" s="97" t="s">
        <v>311</v>
      </c>
      <c r="D154" s="246">
        <v>44638</v>
      </c>
      <c r="E154" s="43" t="s">
        <v>305</v>
      </c>
      <c r="F154" s="98" t="s">
        <v>315</v>
      </c>
      <c r="G154" s="76" t="s">
        <v>307</v>
      </c>
      <c r="H154" s="26" t="s">
        <v>34</v>
      </c>
      <c r="I154" s="24" t="s">
        <v>33</v>
      </c>
      <c r="J154" s="76">
        <v>303460</v>
      </c>
      <c r="K154" s="99" t="s">
        <v>33</v>
      </c>
      <c r="L154" s="78" t="s">
        <v>33</v>
      </c>
      <c r="M154" s="79">
        <v>755960</v>
      </c>
      <c r="N154" s="80">
        <v>0</v>
      </c>
      <c r="O154" s="31">
        <v>0</v>
      </c>
      <c r="P154" s="31">
        <v>0</v>
      </c>
      <c r="Q154" s="32">
        <f t="shared" si="18"/>
        <v>755960</v>
      </c>
      <c r="R154" s="81">
        <v>0</v>
      </c>
      <c r="S154" s="34">
        <v>0</v>
      </c>
      <c r="T154" s="81">
        <v>0</v>
      </c>
      <c r="U154" s="35"/>
      <c r="V154" s="32">
        <v>755960</v>
      </c>
      <c r="W154" s="37" t="s">
        <v>59</v>
      </c>
      <c r="X154" s="35" t="s">
        <v>36</v>
      </c>
      <c r="Y154" s="37" t="s">
        <v>33</v>
      </c>
      <c r="Z154" s="37" t="s">
        <v>33</v>
      </c>
      <c r="AA154" s="37"/>
    </row>
    <row r="155" spans="1:27" x14ac:dyDescent="0.2">
      <c r="A155" s="20">
        <v>124</v>
      </c>
      <c r="B155" s="21">
        <v>44621</v>
      </c>
      <c r="C155" s="97">
        <v>44636</v>
      </c>
      <c r="D155" s="246">
        <v>44638</v>
      </c>
      <c r="E155" s="43" t="s">
        <v>332</v>
      </c>
      <c r="F155" s="98" t="s">
        <v>333</v>
      </c>
      <c r="G155" s="76" t="s">
        <v>33</v>
      </c>
      <c r="H155" s="26" t="s">
        <v>34</v>
      </c>
      <c r="I155" s="24" t="s">
        <v>33</v>
      </c>
      <c r="J155" s="76">
        <v>303409</v>
      </c>
      <c r="K155" s="140" t="s">
        <v>33</v>
      </c>
      <c r="L155" s="78" t="s">
        <v>33</v>
      </c>
      <c r="M155" s="79">
        <v>6171000</v>
      </c>
      <c r="N155" s="30">
        <v>0</v>
      </c>
      <c r="O155" s="31">
        <f t="shared" ref="O155:O174" si="23">M155*N155</f>
        <v>0</v>
      </c>
      <c r="P155" s="31"/>
      <c r="Q155" s="32">
        <f t="shared" si="18"/>
        <v>6171000</v>
      </c>
      <c r="R155" s="81"/>
      <c r="S155" s="34">
        <f t="shared" ref="S155:S164" si="24">-Q155*R155</f>
        <v>0</v>
      </c>
      <c r="T155" s="81"/>
      <c r="U155" s="35">
        <f t="shared" ref="U155:U162" si="25">-O155*T155</f>
        <v>0</v>
      </c>
      <c r="V155" s="32">
        <f t="shared" ref="V155:V162" si="26">Q155+S155+U155</f>
        <v>6171000</v>
      </c>
      <c r="W155" s="100" t="s">
        <v>35</v>
      </c>
      <c r="X155" s="36" t="s">
        <v>36</v>
      </c>
      <c r="Y155" s="37" t="s">
        <v>334</v>
      </c>
      <c r="Z155" s="37" t="s">
        <v>33</v>
      </c>
      <c r="AA155" s="37"/>
    </row>
    <row r="156" spans="1:27" x14ac:dyDescent="0.2">
      <c r="A156" s="20">
        <v>158</v>
      </c>
      <c r="B156" s="21">
        <v>44642</v>
      </c>
      <c r="C156" s="22">
        <v>44638</v>
      </c>
      <c r="D156" s="246">
        <v>44638</v>
      </c>
      <c r="E156" s="23" t="s">
        <v>92</v>
      </c>
      <c r="F156" s="209" t="s">
        <v>388</v>
      </c>
      <c r="G156" s="24" t="s">
        <v>94</v>
      </c>
      <c r="H156" s="26" t="s">
        <v>34</v>
      </c>
      <c r="I156" s="24" t="s">
        <v>33</v>
      </c>
      <c r="J156" s="24">
        <v>303414</v>
      </c>
      <c r="K156" s="99">
        <v>44593</v>
      </c>
      <c r="L156" s="26" t="s">
        <v>405</v>
      </c>
      <c r="M156" s="29">
        <v>12656</v>
      </c>
      <c r="N156" s="30">
        <v>0</v>
      </c>
      <c r="O156" s="31">
        <f t="shared" si="23"/>
        <v>0</v>
      </c>
      <c r="P156" s="31">
        <v>0</v>
      </c>
      <c r="Q156" s="32">
        <f t="shared" si="18"/>
        <v>12656</v>
      </c>
      <c r="R156" s="33">
        <v>0.03</v>
      </c>
      <c r="S156" s="34">
        <f t="shared" si="24"/>
        <v>-379.68</v>
      </c>
      <c r="T156" s="33">
        <v>0</v>
      </c>
      <c r="U156" s="35">
        <f t="shared" si="25"/>
        <v>0</v>
      </c>
      <c r="V156" s="32">
        <f t="shared" si="26"/>
        <v>12276.32</v>
      </c>
      <c r="W156" s="37" t="s">
        <v>59</v>
      </c>
      <c r="X156" s="35" t="s">
        <v>36</v>
      </c>
      <c r="Y156" s="37" t="s">
        <v>33</v>
      </c>
      <c r="Z156" s="37" t="s">
        <v>406</v>
      </c>
      <c r="AA156" s="37"/>
    </row>
    <row r="157" spans="1:27" x14ac:dyDescent="0.2">
      <c r="A157" s="20">
        <v>159</v>
      </c>
      <c r="B157" s="21">
        <v>44642</v>
      </c>
      <c r="C157" s="22">
        <v>44638</v>
      </c>
      <c r="D157" s="246">
        <v>44638</v>
      </c>
      <c r="E157" s="23" t="s">
        <v>42</v>
      </c>
      <c r="F157" s="209" t="s">
        <v>407</v>
      </c>
      <c r="G157" s="24" t="s">
        <v>44</v>
      </c>
      <c r="H157" s="26" t="s">
        <v>34</v>
      </c>
      <c r="I157" s="24" t="s">
        <v>33</v>
      </c>
      <c r="J157" s="78">
        <v>303410</v>
      </c>
      <c r="K157" s="99">
        <v>44592</v>
      </c>
      <c r="L157" s="26" t="s">
        <v>408</v>
      </c>
      <c r="M157" s="29">
        <v>145300</v>
      </c>
      <c r="N157" s="30">
        <v>0</v>
      </c>
      <c r="O157" s="31">
        <f t="shared" si="23"/>
        <v>0</v>
      </c>
      <c r="P157" s="31">
        <v>0</v>
      </c>
      <c r="Q157" s="32">
        <f t="shared" si="18"/>
        <v>145300</v>
      </c>
      <c r="R157" s="33">
        <v>0</v>
      </c>
      <c r="S157" s="34">
        <f t="shared" si="24"/>
        <v>0</v>
      </c>
      <c r="T157" s="33">
        <v>0</v>
      </c>
      <c r="U157" s="35">
        <f t="shared" si="25"/>
        <v>0</v>
      </c>
      <c r="V157" s="32">
        <f t="shared" si="26"/>
        <v>145300</v>
      </c>
      <c r="W157" s="37" t="s">
        <v>59</v>
      </c>
      <c r="X157" s="35" t="s">
        <v>36</v>
      </c>
      <c r="Y157" s="37" t="s">
        <v>33</v>
      </c>
      <c r="Z157" s="37" t="s">
        <v>33</v>
      </c>
      <c r="AA157" s="40">
        <f>V157+V158+V159+V160</f>
        <v>341071.40800000005</v>
      </c>
    </row>
    <row r="158" spans="1:27" x14ac:dyDescent="0.2">
      <c r="A158" s="20">
        <v>160</v>
      </c>
      <c r="B158" s="21">
        <v>44642</v>
      </c>
      <c r="C158" s="22">
        <v>44638</v>
      </c>
      <c r="D158" s="246">
        <v>44638</v>
      </c>
      <c r="E158" s="23" t="s">
        <v>42</v>
      </c>
      <c r="F158" s="209" t="s">
        <v>47</v>
      </c>
      <c r="G158" s="24" t="s">
        <v>44</v>
      </c>
      <c r="H158" s="26" t="s">
        <v>34</v>
      </c>
      <c r="I158" s="24" t="s">
        <v>33</v>
      </c>
      <c r="J158" s="78">
        <v>303410</v>
      </c>
      <c r="K158" s="99">
        <v>44592</v>
      </c>
      <c r="L158" s="26" t="s">
        <v>408</v>
      </c>
      <c r="M158" s="29">
        <v>23248</v>
      </c>
      <c r="N158" s="30">
        <v>0.15</v>
      </c>
      <c r="O158" s="31">
        <f t="shared" si="23"/>
        <v>3487.2</v>
      </c>
      <c r="P158" s="31">
        <v>0</v>
      </c>
      <c r="Q158" s="32">
        <f t="shared" si="18"/>
        <v>26735.200000000001</v>
      </c>
      <c r="R158" s="33">
        <v>0.03</v>
      </c>
      <c r="S158" s="34">
        <f t="shared" si="24"/>
        <v>-802.05600000000004</v>
      </c>
      <c r="T158" s="33">
        <v>0.2</v>
      </c>
      <c r="U158" s="35">
        <f t="shared" si="25"/>
        <v>-697.44</v>
      </c>
      <c r="V158" s="32">
        <f t="shared" si="26"/>
        <v>25235.704000000002</v>
      </c>
      <c r="W158" s="37" t="s">
        <v>59</v>
      </c>
      <c r="X158" s="35" t="s">
        <v>36</v>
      </c>
      <c r="Y158" s="37" t="s">
        <v>33</v>
      </c>
      <c r="Z158" s="37" t="s">
        <v>33</v>
      </c>
      <c r="AA158" s="40"/>
    </row>
    <row r="159" spans="1:27" x14ac:dyDescent="0.2">
      <c r="A159" s="20">
        <v>161</v>
      </c>
      <c r="B159" s="21">
        <v>44642</v>
      </c>
      <c r="C159" s="22">
        <v>44638</v>
      </c>
      <c r="D159" s="246">
        <v>44638</v>
      </c>
      <c r="E159" s="23" t="s">
        <v>42</v>
      </c>
      <c r="F159" s="209" t="s">
        <v>407</v>
      </c>
      <c r="G159" s="24" t="s">
        <v>44</v>
      </c>
      <c r="H159" s="26" t="s">
        <v>34</v>
      </c>
      <c r="I159" s="24" t="s">
        <v>33</v>
      </c>
      <c r="J159" s="78">
        <v>303410</v>
      </c>
      <c r="K159" s="99">
        <v>44620</v>
      </c>
      <c r="L159" s="26" t="s">
        <v>409</v>
      </c>
      <c r="M159" s="79">
        <v>145300</v>
      </c>
      <c r="N159" s="80">
        <v>0</v>
      </c>
      <c r="O159" s="31">
        <f t="shared" si="23"/>
        <v>0</v>
      </c>
      <c r="P159" s="31">
        <v>0</v>
      </c>
      <c r="Q159" s="32">
        <f t="shared" si="18"/>
        <v>145300</v>
      </c>
      <c r="R159" s="81">
        <v>0</v>
      </c>
      <c r="S159" s="34">
        <f t="shared" si="24"/>
        <v>0</v>
      </c>
      <c r="T159" s="81">
        <v>0</v>
      </c>
      <c r="U159" s="35">
        <f t="shared" si="25"/>
        <v>0</v>
      </c>
      <c r="V159" s="32">
        <f t="shared" si="26"/>
        <v>145300</v>
      </c>
      <c r="W159" s="37" t="s">
        <v>59</v>
      </c>
      <c r="X159" s="35" t="s">
        <v>36</v>
      </c>
      <c r="Y159" s="37" t="s">
        <v>33</v>
      </c>
      <c r="Z159" s="37" t="s">
        <v>33</v>
      </c>
      <c r="AA159" s="40"/>
    </row>
    <row r="160" spans="1:27" x14ac:dyDescent="0.2">
      <c r="A160" s="20">
        <v>162</v>
      </c>
      <c r="B160" s="21">
        <v>44642</v>
      </c>
      <c r="C160" s="22">
        <v>44638</v>
      </c>
      <c r="D160" s="246">
        <v>44638</v>
      </c>
      <c r="E160" s="23" t="s">
        <v>42</v>
      </c>
      <c r="F160" s="209" t="s">
        <v>47</v>
      </c>
      <c r="G160" s="24" t="s">
        <v>44</v>
      </c>
      <c r="H160" s="26" t="s">
        <v>34</v>
      </c>
      <c r="I160" s="24" t="s">
        <v>33</v>
      </c>
      <c r="J160" s="78">
        <v>303410</v>
      </c>
      <c r="K160" s="99">
        <v>44620</v>
      </c>
      <c r="L160" s="26" t="s">
        <v>409</v>
      </c>
      <c r="M160" s="79">
        <v>23248</v>
      </c>
      <c r="N160" s="80">
        <v>0.15</v>
      </c>
      <c r="O160" s="31">
        <f t="shared" si="23"/>
        <v>3487.2</v>
      </c>
      <c r="P160" s="31">
        <v>0</v>
      </c>
      <c r="Q160" s="32">
        <f t="shared" si="18"/>
        <v>26735.200000000001</v>
      </c>
      <c r="R160" s="81">
        <v>0.03</v>
      </c>
      <c r="S160" s="34">
        <f t="shared" si="24"/>
        <v>-802.05600000000004</v>
      </c>
      <c r="T160" s="81">
        <v>0.2</v>
      </c>
      <c r="U160" s="35">
        <f t="shared" si="25"/>
        <v>-697.44</v>
      </c>
      <c r="V160" s="32">
        <f t="shared" si="26"/>
        <v>25235.704000000002</v>
      </c>
      <c r="W160" s="37" t="s">
        <v>59</v>
      </c>
      <c r="X160" s="35" t="s">
        <v>36</v>
      </c>
      <c r="Y160" s="37" t="s">
        <v>33</v>
      </c>
      <c r="Z160" s="37" t="s">
        <v>33</v>
      </c>
      <c r="AA160" s="40"/>
    </row>
    <row r="161" spans="1:27" x14ac:dyDescent="0.2">
      <c r="A161" s="20">
        <v>163</v>
      </c>
      <c r="B161" s="21">
        <v>44642</v>
      </c>
      <c r="C161" s="22">
        <v>44638</v>
      </c>
      <c r="D161" s="246">
        <v>44638</v>
      </c>
      <c r="E161" s="23" t="s">
        <v>130</v>
      </c>
      <c r="F161" s="98" t="s">
        <v>410</v>
      </c>
      <c r="G161" s="76" t="s">
        <v>33</v>
      </c>
      <c r="H161" s="26" t="s">
        <v>34</v>
      </c>
      <c r="I161" s="24" t="s">
        <v>33</v>
      </c>
      <c r="J161" s="76">
        <v>303411</v>
      </c>
      <c r="K161" s="99">
        <v>44599</v>
      </c>
      <c r="L161" s="78" t="s">
        <v>411</v>
      </c>
      <c r="M161" s="79">
        <v>74200</v>
      </c>
      <c r="N161" s="80">
        <v>0</v>
      </c>
      <c r="O161" s="31">
        <f t="shared" si="23"/>
        <v>0</v>
      </c>
      <c r="P161" s="31">
        <v>0</v>
      </c>
      <c r="Q161" s="32">
        <f t="shared" si="18"/>
        <v>74200</v>
      </c>
      <c r="R161" s="81"/>
      <c r="S161" s="34">
        <f t="shared" si="24"/>
        <v>0</v>
      </c>
      <c r="T161" s="81"/>
      <c r="U161" s="35">
        <f t="shared" si="25"/>
        <v>0</v>
      </c>
      <c r="V161" s="102">
        <f t="shared" si="26"/>
        <v>74200</v>
      </c>
      <c r="W161" s="37" t="s">
        <v>59</v>
      </c>
      <c r="X161" s="35" t="s">
        <v>36</v>
      </c>
      <c r="Y161" s="37" t="s">
        <v>33</v>
      </c>
      <c r="Z161" s="37" t="s">
        <v>412</v>
      </c>
      <c r="AA161" s="37"/>
    </row>
    <row r="162" spans="1:27" x14ac:dyDescent="0.2">
      <c r="A162" s="20">
        <v>164</v>
      </c>
      <c r="B162" s="21">
        <v>44642</v>
      </c>
      <c r="C162" s="22">
        <v>44638</v>
      </c>
      <c r="D162" s="246">
        <v>44638</v>
      </c>
      <c r="E162" s="23" t="s">
        <v>413</v>
      </c>
      <c r="F162" s="43" t="s">
        <v>414</v>
      </c>
      <c r="G162" s="76" t="s">
        <v>33</v>
      </c>
      <c r="H162" s="26" t="s">
        <v>34</v>
      </c>
      <c r="I162" s="24" t="s">
        <v>33</v>
      </c>
      <c r="J162" s="76">
        <v>303425</v>
      </c>
      <c r="K162" s="99">
        <v>44605</v>
      </c>
      <c r="L162" s="78">
        <v>2001</v>
      </c>
      <c r="M162" s="79">
        <v>26190</v>
      </c>
      <c r="N162" s="80">
        <v>0.16</v>
      </c>
      <c r="O162" s="31">
        <f t="shared" si="23"/>
        <v>4190.3999999999996</v>
      </c>
      <c r="P162" s="31">
        <v>0</v>
      </c>
      <c r="Q162" s="32">
        <f t="shared" si="18"/>
        <v>30380.400000000001</v>
      </c>
      <c r="R162" s="81">
        <v>0.03</v>
      </c>
      <c r="S162" s="34">
        <f t="shared" si="24"/>
        <v>-911.41200000000003</v>
      </c>
      <c r="T162" s="81">
        <v>0</v>
      </c>
      <c r="U162" s="35">
        <f t="shared" si="25"/>
        <v>0</v>
      </c>
      <c r="V162" s="102">
        <f t="shared" si="26"/>
        <v>29468.988000000001</v>
      </c>
      <c r="W162" s="37" t="s">
        <v>59</v>
      </c>
      <c r="X162" s="36" t="s">
        <v>36</v>
      </c>
      <c r="Y162" s="37" t="s">
        <v>33</v>
      </c>
      <c r="Z162" s="37" t="s">
        <v>415</v>
      </c>
      <c r="AA162" s="37"/>
    </row>
    <row r="163" spans="1:27" x14ac:dyDescent="0.2">
      <c r="A163" s="20">
        <v>165</v>
      </c>
      <c r="B163" s="21">
        <v>44642</v>
      </c>
      <c r="C163" s="22">
        <v>44638</v>
      </c>
      <c r="D163" s="246">
        <v>44638</v>
      </c>
      <c r="E163" s="98" t="s">
        <v>416</v>
      </c>
      <c r="F163" s="98" t="s">
        <v>417</v>
      </c>
      <c r="G163" s="76" t="s">
        <v>418</v>
      </c>
      <c r="H163" s="26" t="s">
        <v>34</v>
      </c>
      <c r="I163" s="24" t="s">
        <v>33</v>
      </c>
      <c r="J163" s="76">
        <v>303424</v>
      </c>
      <c r="K163" s="99">
        <v>44637</v>
      </c>
      <c r="L163" s="78" t="s">
        <v>419</v>
      </c>
      <c r="M163" s="79">
        <v>325524</v>
      </c>
      <c r="N163" s="80">
        <v>0</v>
      </c>
      <c r="O163" s="31">
        <f t="shared" si="23"/>
        <v>0</v>
      </c>
      <c r="P163" s="31">
        <v>0</v>
      </c>
      <c r="Q163" s="32">
        <f t="shared" si="18"/>
        <v>325524</v>
      </c>
      <c r="R163" s="81">
        <v>4.4999999999999998E-2</v>
      </c>
      <c r="S163" s="34">
        <f t="shared" si="24"/>
        <v>-14648.58</v>
      </c>
      <c r="T163" s="81">
        <v>0.05</v>
      </c>
      <c r="U163" s="35">
        <v>-16272</v>
      </c>
      <c r="V163" s="102">
        <f>Q163+S163+U163-3</f>
        <v>294600.42</v>
      </c>
      <c r="W163" s="37" t="s">
        <v>59</v>
      </c>
      <c r="X163" s="35" t="s">
        <v>36</v>
      </c>
      <c r="Y163" s="37" t="s">
        <v>33</v>
      </c>
      <c r="Z163" s="37" t="s">
        <v>420</v>
      </c>
      <c r="AA163" s="37"/>
    </row>
    <row r="164" spans="1:27" x14ac:dyDescent="0.2">
      <c r="A164" s="20">
        <v>103</v>
      </c>
      <c r="B164" s="21">
        <v>44621</v>
      </c>
      <c r="C164" s="97">
        <v>44651</v>
      </c>
      <c r="D164" s="246">
        <v>44644</v>
      </c>
      <c r="E164" s="43" t="s">
        <v>284</v>
      </c>
      <c r="F164" s="98" t="s">
        <v>285</v>
      </c>
      <c r="G164" s="24" t="s">
        <v>286</v>
      </c>
      <c r="H164" s="26" t="s">
        <v>34</v>
      </c>
      <c r="I164" s="24" t="s">
        <v>33</v>
      </c>
      <c r="J164" s="76">
        <v>303447</v>
      </c>
      <c r="K164" s="99">
        <v>44448</v>
      </c>
      <c r="L164" s="78">
        <v>50</v>
      </c>
      <c r="M164" s="79">
        <v>210000</v>
      </c>
      <c r="N164" s="80">
        <v>0.15</v>
      </c>
      <c r="O164" s="31">
        <f t="shared" si="23"/>
        <v>31500</v>
      </c>
      <c r="P164" s="31">
        <v>0</v>
      </c>
      <c r="Q164" s="32">
        <f t="shared" si="18"/>
        <v>241500</v>
      </c>
      <c r="R164" s="81">
        <v>0.06</v>
      </c>
      <c r="S164" s="34">
        <f t="shared" si="24"/>
        <v>-14490</v>
      </c>
      <c r="T164" s="81">
        <v>1</v>
      </c>
      <c r="U164" s="35">
        <f>-O164*T164</f>
        <v>-31500</v>
      </c>
      <c r="V164" s="102">
        <f>Q164+S164+U164-31500</f>
        <v>164010</v>
      </c>
      <c r="W164" s="100" t="s">
        <v>35</v>
      </c>
      <c r="X164" s="35" t="s">
        <v>102</v>
      </c>
      <c r="Y164" s="37" t="s">
        <v>287</v>
      </c>
      <c r="Z164" s="96" t="s">
        <v>33</v>
      </c>
      <c r="AA164" s="37"/>
    </row>
    <row r="165" spans="1:27" x14ac:dyDescent="0.2">
      <c r="A165" s="20">
        <v>109</v>
      </c>
      <c r="B165" s="21">
        <v>44621</v>
      </c>
      <c r="C165" s="97" t="s">
        <v>298</v>
      </c>
      <c r="D165" s="246">
        <v>44644</v>
      </c>
      <c r="E165" s="23" t="s">
        <v>144</v>
      </c>
      <c r="F165" s="98" t="s">
        <v>301</v>
      </c>
      <c r="G165" s="76" t="s">
        <v>33</v>
      </c>
      <c r="H165" s="26" t="s">
        <v>34</v>
      </c>
      <c r="I165" s="24" t="s">
        <v>33</v>
      </c>
      <c r="J165" s="76">
        <v>303454</v>
      </c>
      <c r="K165" s="99">
        <v>44651</v>
      </c>
      <c r="L165" s="78" t="s">
        <v>33</v>
      </c>
      <c r="M165" s="79">
        <v>1546199</v>
      </c>
      <c r="N165" s="80">
        <v>0</v>
      </c>
      <c r="O165" s="31">
        <f t="shared" si="23"/>
        <v>0</v>
      </c>
      <c r="P165" s="31">
        <v>0</v>
      </c>
      <c r="Q165" s="32">
        <f t="shared" si="18"/>
        <v>1546199</v>
      </c>
      <c r="R165" s="81">
        <v>0</v>
      </c>
      <c r="S165" s="34"/>
      <c r="T165" s="81">
        <v>0</v>
      </c>
      <c r="U165" s="35"/>
      <c r="V165" s="102">
        <v>1546199</v>
      </c>
      <c r="W165" s="37" t="s">
        <v>59</v>
      </c>
      <c r="X165" s="35" t="s">
        <v>36</v>
      </c>
      <c r="Y165" s="37" t="s">
        <v>33</v>
      </c>
      <c r="Z165" s="37" t="s">
        <v>33</v>
      </c>
      <c r="AA165" s="37"/>
    </row>
    <row r="166" spans="1:27" x14ac:dyDescent="0.2">
      <c r="A166" s="20">
        <v>112</v>
      </c>
      <c r="B166" s="21">
        <v>44621</v>
      </c>
      <c r="C166" s="97" t="s">
        <v>298</v>
      </c>
      <c r="D166" s="246">
        <v>44644</v>
      </c>
      <c r="E166" s="23" t="s">
        <v>75</v>
      </c>
      <c r="F166" s="98" t="s">
        <v>309</v>
      </c>
      <c r="G166" s="76" t="s">
        <v>33</v>
      </c>
      <c r="H166" s="26" t="s">
        <v>34</v>
      </c>
      <c r="I166" s="24" t="s">
        <v>33</v>
      </c>
      <c r="J166" s="76">
        <v>303457</v>
      </c>
      <c r="K166" s="99" t="s">
        <v>33</v>
      </c>
      <c r="L166" s="78" t="s">
        <v>33</v>
      </c>
      <c r="M166" s="79">
        <v>395342</v>
      </c>
      <c r="N166" s="80">
        <v>0</v>
      </c>
      <c r="O166" s="31">
        <f t="shared" si="23"/>
        <v>0</v>
      </c>
      <c r="P166" s="31">
        <v>0</v>
      </c>
      <c r="Q166" s="32">
        <f t="shared" si="18"/>
        <v>395342</v>
      </c>
      <c r="R166" s="81">
        <v>0</v>
      </c>
      <c r="S166" s="34"/>
      <c r="T166" s="81">
        <v>0</v>
      </c>
      <c r="U166" s="35"/>
      <c r="V166" s="102">
        <f t="shared" ref="V166:V173" si="27">Q166+S166+U166</f>
        <v>395342</v>
      </c>
      <c r="W166" s="37" t="s">
        <v>59</v>
      </c>
      <c r="X166" s="35" t="s">
        <v>36</v>
      </c>
      <c r="Y166" s="37" t="s">
        <v>33</v>
      </c>
      <c r="Z166" s="37" t="s">
        <v>33</v>
      </c>
      <c r="AA166" s="37"/>
    </row>
    <row r="167" spans="1:27" x14ac:dyDescent="0.2">
      <c r="A167" s="20">
        <v>134</v>
      </c>
      <c r="B167" s="21">
        <v>44621</v>
      </c>
      <c r="C167" s="97">
        <v>44642</v>
      </c>
      <c r="D167" s="246">
        <v>44644</v>
      </c>
      <c r="E167" s="43" t="s">
        <v>363</v>
      </c>
      <c r="F167" s="98" t="s">
        <v>364</v>
      </c>
      <c r="G167" s="76" t="s">
        <v>33</v>
      </c>
      <c r="H167" s="26" t="s">
        <v>34</v>
      </c>
      <c r="I167" s="24" t="s">
        <v>33</v>
      </c>
      <c r="J167" s="76">
        <v>303426</v>
      </c>
      <c r="K167" s="140">
        <v>44642</v>
      </c>
      <c r="L167" s="78" t="s">
        <v>33</v>
      </c>
      <c r="M167" s="79">
        <v>3734795</v>
      </c>
      <c r="N167" s="80">
        <v>0</v>
      </c>
      <c r="O167" s="31">
        <f t="shared" si="23"/>
        <v>0</v>
      </c>
      <c r="P167" s="31">
        <v>0</v>
      </c>
      <c r="Q167" s="32">
        <f t="shared" ref="Q167:Q191" si="28">M167+O167+P167</f>
        <v>3734795</v>
      </c>
      <c r="R167" s="81">
        <v>0</v>
      </c>
      <c r="S167" s="34">
        <v>0</v>
      </c>
      <c r="T167" s="81">
        <v>0</v>
      </c>
      <c r="U167" s="35">
        <f t="shared" ref="U167:U173" si="29">-O167*T167</f>
        <v>0</v>
      </c>
      <c r="V167" s="102">
        <f t="shared" si="27"/>
        <v>3734795</v>
      </c>
      <c r="W167" s="100" t="s">
        <v>35</v>
      </c>
      <c r="X167" s="35" t="s">
        <v>36</v>
      </c>
      <c r="Y167" s="37" t="s">
        <v>365</v>
      </c>
      <c r="Z167" s="37" t="s">
        <v>33</v>
      </c>
      <c r="AA167" s="37"/>
    </row>
    <row r="168" spans="1:27" x14ac:dyDescent="0.2">
      <c r="A168" s="20">
        <v>138</v>
      </c>
      <c r="B168" s="21">
        <v>44621</v>
      </c>
      <c r="C168" s="97">
        <v>44649</v>
      </c>
      <c r="D168" s="246">
        <v>44644</v>
      </c>
      <c r="E168" s="23" t="s">
        <v>148</v>
      </c>
      <c r="F168" s="98" t="s">
        <v>373</v>
      </c>
      <c r="G168" s="76" t="s">
        <v>150</v>
      </c>
      <c r="H168" s="26" t="s">
        <v>34</v>
      </c>
      <c r="I168" s="24" t="s">
        <v>33</v>
      </c>
      <c r="J168" s="76">
        <v>303435</v>
      </c>
      <c r="K168" s="140">
        <v>44629</v>
      </c>
      <c r="L168" s="78">
        <v>20111</v>
      </c>
      <c r="M168" s="79">
        <v>3700739.25</v>
      </c>
      <c r="N168" s="80">
        <v>0</v>
      </c>
      <c r="O168" s="31">
        <f t="shared" si="23"/>
        <v>0</v>
      </c>
      <c r="P168" s="31">
        <v>0</v>
      </c>
      <c r="Q168" s="32">
        <f t="shared" si="28"/>
        <v>3700739.25</v>
      </c>
      <c r="R168" s="81"/>
      <c r="S168" s="34">
        <f t="shared" ref="S168:S176" si="30">-Q168*R168</f>
        <v>0</v>
      </c>
      <c r="T168" s="81"/>
      <c r="U168" s="35">
        <f t="shared" si="29"/>
        <v>0</v>
      </c>
      <c r="V168" s="102">
        <f t="shared" si="27"/>
        <v>3700739.25</v>
      </c>
      <c r="W168" s="100" t="s">
        <v>35</v>
      </c>
      <c r="X168" s="35" t="s">
        <v>36</v>
      </c>
      <c r="Y168" s="37" t="s">
        <v>374</v>
      </c>
      <c r="Z168" s="37" t="s">
        <v>33</v>
      </c>
      <c r="AA168" s="37"/>
    </row>
    <row r="169" spans="1:27" x14ac:dyDescent="0.2">
      <c r="A169" s="20">
        <v>135</v>
      </c>
      <c r="B169" s="21">
        <v>44621</v>
      </c>
      <c r="C169" s="97">
        <v>44644</v>
      </c>
      <c r="D169" s="246">
        <v>44645</v>
      </c>
      <c r="E169" s="43" t="s">
        <v>179</v>
      </c>
      <c r="F169" s="98" t="s">
        <v>179</v>
      </c>
      <c r="G169" s="76" t="s">
        <v>33</v>
      </c>
      <c r="H169" s="26" t="s">
        <v>34</v>
      </c>
      <c r="I169" s="24" t="s">
        <v>33</v>
      </c>
      <c r="J169" s="76">
        <v>303427</v>
      </c>
      <c r="K169" s="140">
        <v>44593</v>
      </c>
      <c r="L169" s="78" t="s">
        <v>366</v>
      </c>
      <c r="M169" s="79">
        <v>46800</v>
      </c>
      <c r="N169" s="80">
        <v>0</v>
      </c>
      <c r="O169" s="31">
        <f t="shared" si="23"/>
        <v>0</v>
      </c>
      <c r="P169" s="31">
        <v>0</v>
      </c>
      <c r="Q169" s="32">
        <f t="shared" si="28"/>
        <v>46800</v>
      </c>
      <c r="R169" s="81">
        <v>0</v>
      </c>
      <c r="S169" s="34">
        <f t="shared" si="30"/>
        <v>0</v>
      </c>
      <c r="T169" s="81">
        <v>0</v>
      </c>
      <c r="U169" s="35">
        <f t="shared" si="29"/>
        <v>0</v>
      </c>
      <c r="V169" s="102">
        <f t="shared" si="27"/>
        <v>46800</v>
      </c>
      <c r="W169" s="100" t="s">
        <v>35</v>
      </c>
      <c r="X169" s="35" t="s">
        <v>102</v>
      </c>
      <c r="Y169" s="37" t="s">
        <v>367</v>
      </c>
      <c r="Z169" s="37" t="s">
        <v>33</v>
      </c>
      <c r="AA169" s="37"/>
    </row>
    <row r="170" spans="1:27" x14ac:dyDescent="0.2">
      <c r="A170" s="20">
        <v>136</v>
      </c>
      <c r="B170" s="21">
        <v>44621</v>
      </c>
      <c r="C170" s="97">
        <v>44649</v>
      </c>
      <c r="D170" s="246">
        <v>44645</v>
      </c>
      <c r="E170" s="43" t="s">
        <v>160</v>
      </c>
      <c r="F170" s="43" t="s">
        <v>160</v>
      </c>
      <c r="G170" s="76" t="s">
        <v>33</v>
      </c>
      <c r="H170" s="26" t="s">
        <v>34</v>
      </c>
      <c r="I170" s="24" t="s">
        <v>33</v>
      </c>
      <c r="J170" s="76">
        <v>303431</v>
      </c>
      <c r="K170" s="103">
        <v>44649</v>
      </c>
      <c r="L170" s="78" t="s">
        <v>33</v>
      </c>
      <c r="M170" s="79">
        <v>134677</v>
      </c>
      <c r="N170" s="80">
        <v>0</v>
      </c>
      <c r="O170" s="31">
        <f t="shared" si="23"/>
        <v>0</v>
      </c>
      <c r="P170" s="31">
        <v>0</v>
      </c>
      <c r="Q170" s="32">
        <f t="shared" si="28"/>
        <v>134677</v>
      </c>
      <c r="R170" s="81">
        <v>0</v>
      </c>
      <c r="S170" s="34">
        <f t="shared" si="30"/>
        <v>0</v>
      </c>
      <c r="T170" s="81">
        <v>0</v>
      </c>
      <c r="U170" s="35">
        <f t="shared" si="29"/>
        <v>0</v>
      </c>
      <c r="V170" s="32">
        <f t="shared" si="27"/>
        <v>134677</v>
      </c>
      <c r="W170" s="37" t="s">
        <v>59</v>
      </c>
      <c r="X170" s="35" t="s">
        <v>36</v>
      </c>
      <c r="Y170" s="37" t="s">
        <v>33</v>
      </c>
      <c r="Z170" s="37" t="s">
        <v>33</v>
      </c>
      <c r="AA170" s="37"/>
    </row>
    <row r="171" spans="1:27" x14ac:dyDescent="0.2">
      <c r="A171" s="20">
        <v>137</v>
      </c>
      <c r="B171" s="21">
        <v>44621</v>
      </c>
      <c r="C171" s="97">
        <v>44649</v>
      </c>
      <c r="D171" s="246">
        <v>44645</v>
      </c>
      <c r="E171" s="43" t="s">
        <v>368</v>
      </c>
      <c r="F171" s="43" t="s">
        <v>369</v>
      </c>
      <c r="G171" s="76" t="s">
        <v>370</v>
      </c>
      <c r="H171" s="26" t="s">
        <v>34</v>
      </c>
      <c r="I171" s="24" t="s">
        <v>33</v>
      </c>
      <c r="J171" s="76">
        <v>303432</v>
      </c>
      <c r="K171" s="103">
        <v>44645</v>
      </c>
      <c r="L171" s="78" t="s">
        <v>371</v>
      </c>
      <c r="M171" s="79">
        <v>615888</v>
      </c>
      <c r="N171" s="80">
        <v>0</v>
      </c>
      <c r="O171" s="31">
        <f t="shared" si="23"/>
        <v>0</v>
      </c>
      <c r="P171" s="31">
        <v>0</v>
      </c>
      <c r="Q171" s="32">
        <f t="shared" si="28"/>
        <v>615888</v>
      </c>
      <c r="R171" s="81">
        <v>0</v>
      </c>
      <c r="S171" s="34">
        <f t="shared" si="30"/>
        <v>0</v>
      </c>
      <c r="T171" s="81">
        <v>0</v>
      </c>
      <c r="U171" s="35">
        <f t="shared" si="29"/>
        <v>0</v>
      </c>
      <c r="V171" s="32">
        <f t="shared" si="27"/>
        <v>615888</v>
      </c>
      <c r="W171" s="100" t="s">
        <v>35</v>
      </c>
      <c r="X171" s="35" t="s">
        <v>36</v>
      </c>
      <c r="Y171" s="37" t="s">
        <v>372</v>
      </c>
      <c r="Z171" s="37" t="s">
        <v>33</v>
      </c>
      <c r="AA171" s="37"/>
    </row>
    <row r="172" spans="1:27" x14ac:dyDescent="0.2">
      <c r="A172" s="20">
        <v>65</v>
      </c>
      <c r="B172" s="21">
        <v>44614</v>
      </c>
      <c r="C172" s="22">
        <v>44617</v>
      </c>
      <c r="D172" s="246">
        <v>44648</v>
      </c>
      <c r="E172" s="23" t="s">
        <v>200</v>
      </c>
      <c r="F172" s="23" t="s">
        <v>201</v>
      </c>
      <c r="G172" s="24" t="s">
        <v>202</v>
      </c>
      <c r="H172" s="26" t="s">
        <v>34</v>
      </c>
      <c r="I172" s="26">
        <v>1847</v>
      </c>
      <c r="J172" s="20">
        <v>303385</v>
      </c>
      <c r="K172" s="27">
        <v>44393</v>
      </c>
      <c r="L172" s="26">
        <v>21003480</v>
      </c>
      <c r="M172" s="38">
        <v>54000</v>
      </c>
      <c r="N172" s="30">
        <v>0.15</v>
      </c>
      <c r="O172" s="31">
        <f t="shared" si="23"/>
        <v>8100</v>
      </c>
      <c r="P172" s="31">
        <v>0</v>
      </c>
      <c r="Q172" s="32">
        <f t="shared" si="28"/>
        <v>62100</v>
      </c>
      <c r="R172" s="33">
        <v>0.03</v>
      </c>
      <c r="S172" s="34">
        <f t="shared" si="30"/>
        <v>-1863</v>
      </c>
      <c r="T172" s="33">
        <v>0.2</v>
      </c>
      <c r="U172" s="35">
        <f t="shared" si="29"/>
        <v>-1620</v>
      </c>
      <c r="V172" s="32">
        <f t="shared" si="27"/>
        <v>58617</v>
      </c>
      <c r="W172" s="181" t="s">
        <v>35</v>
      </c>
      <c r="X172" s="181" t="s">
        <v>102</v>
      </c>
      <c r="Y172" s="47" t="s">
        <v>203</v>
      </c>
      <c r="Z172" s="37" t="s">
        <v>33</v>
      </c>
      <c r="AA172" s="40">
        <f>V172+V173</f>
        <v>88167</v>
      </c>
    </row>
    <row r="173" spans="1:27" x14ac:dyDescent="0.2">
      <c r="A173" s="20">
        <v>66</v>
      </c>
      <c r="B173" s="21">
        <v>44614</v>
      </c>
      <c r="C173" s="22">
        <v>44617</v>
      </c>
      <c r="D173" s="246">
        <v>44648</v>
      </c>
      <c r="E173" s="23" t="s">
        <v>200</v>
      </c>
      <c r="F173" s="23" t="s">
        <v>201</v>
      </c>
      <c r="G173" s="24" t="s">
        <v>202</v>
      </c>
      <c r="H173" s="26" t="s">
        <v>34</v>
      </c>
      <c r="I173" s="26">
        <v>1847</v>
      </c>
      <c r="J173" s="20">
        <v>303385</v>
      </c>
      <c r="K173" s="27">
        <v>44393</v>
      </c>
      <c r="L173" s="26">
        <v>21003480</v>
      </c>
      <c r="M173" s="38">
        <v>29550</v>
      </c>
      <c r="N173" s="30">
        <v>0</v>
      </c>
      <c r="O173" s="31">
        <f t="shared" si="23"/>
        <v>0</v>
      </c>
      <c r="P173" s="31">
        <v>0</v>
      </c>
      <c r="Q173" s="32">
        <f t="shared" si="28"/>
        <v>29550</v>
      </c>
      <c r="R173" s="33">
        <v>0</v>
      </c>
      <c r="S173" s="34">
        <f t="shared" si="30"/>
        <v>0</v>
      </c>
      <c r="T173" s="33"/>
      <c r="U173" s="35">
        <f t="shared" si="29"/>
        <v>0</v>
      </c>
      <c r="V173" s="32">
        <f t="shared" si="27"/>
        <v>29550</v>
      </c>
      <c r="W173" s="181" t="s">
        <v>35</v>
      </c>
      <c r="X173" s="181" t="s">
        <v>102</v>
      </c>
      <c r="Y173" s="47" t="s">
        <v>203</v>
      </c>
      <c r="Z173" s="37" t="s">
        <v>33</v>
      </c>
      <c r="AA173" s="40"/>
    </row>
    <row r="174" spans="1:27" x14ac:dyDescent="0.2">
      <c r="A174" s="20">
        <v>106</v>
      </c>
      <c r="B174" s="21">
        <v>44621</v>
      </c>
      <c r="C174" s="97">
        <v>44651</v>
      </c>
      <c r="D174" s="246">
        <v>44656</v>
      </c>
      <c r="E174" s="43" t="s">
        <v>294</v>
      </c>
      <c r="F174" s="43" t="s">
        <v>295</v>
      </c>
      <c r="G174" s="76" t="s">
        <v>33</v>
      </c>
      <c r="H174" s="26" t="s">
        <v>34</v>
      </c>
      <c r="I174" s="24" t="s">
        <v>33</v>
      </c>
      <c r="J174" s="76">
        <v>303450</v>
      </c>
      <c r="K174" s="27" t="s">
        <v>33</v>
      </c>
      <c r="L174" s="78" t="s">
        <v>33</v>
      </c>
      <c r="M174" s="79">
        <v>1346858</v>
      </c>
      <c r="N174" s="80">
        <v>0</v>
      </c>
      <c r="O174" s="31">
        <f t="shared" si="23"/>
        <v>0</v>
      </c>
      <c r="P174" s="31">
        <v>0</v>
      </c>
      <c r="Q174" s="32">
        <f t="shared" si="28"/>
        <v>1346858</v>
      </c>
      <c r="R174" s="81">
        <v>0</v>
      </c>
      <c r="S174" s="34">
        <f t="shared" si="30"/>
        <v>0</v>
      </c>
      <c r="T174" s="81">
        <v>0</v>
      </c>
      <c r="U174" s="35"/>
      <c r="V174" s="32">
        <v>1346858</v>
      </c>
      <c r="W174" s="100" t="s">
        <v>35</v>
      </c>
      <c r="X174" s="35" t="s">
        <v>36</v>
      </c>
      <c r="Y174" s="37" t="s">
        <v>296</v>
      </c>
      <c r="Z174" s="37" t="s">
        <v>297</v>
      </c>
      <c r="AA174" s="48"/>
    </row>
    <row r="175" spans="1:27" x14ac:dyDescent="0.2">
      <c r="A175" s="20">
        <v>100</v>
      </c>
      <c r="B175" s="21">
        <v>44621</v>
      </c>
      <c r="C175" s="97">
        <v>44649</v>
      </c>
      <c r="D175" s="246">
        <v>44651</v>
      </c>
      <c r="E175" s="43" t="s">
        <v>274</v>
      </c>
      <c r="F175" s="43" t="s">
        <v>275</v>
      </c>
      <c r="G175" s="76" t="s">
        <v>276</v>
      </c>
      <c r="H175" s="26" t="s">
        <v>34</v>
      </c>
      <c r="I175" s="24" t="s">
        <v>33</v>
      </c>
      <c r="J175" s="76">
        <v>303443</v>
      </c>
      <c r="K175" s="27">
        <v>44649</v>
      </c>
      <c r="L175" s="78">
        <v>202600</v>
      </c>
      <c r="M175" s="79">
        <v>52394</v>
      </c>
      <c r="N175" s="80">
        <v>0</v>
      </c>
      <c r="O175" s="31"/>
      <c r="P175" s="31">
        <v>0</v>
      </c>
      <c r="Q175" s="32">
        <f t="shared" si="28"/>
        <v>52394</v>
      </c>
      <c r="R175" s="81">
        <v>0.03</v>
      </c>
      <c r="S175" s="34">
        <f t="shared" si="30"/>
        <v>-1571.82</v>
      </c>
      <c r="T175" s="81">
        <v>0.2</v>
      </c>
      <c r="U175" s="35">
        <v>-1366</v>
      </c>
      <c r="V175" s="32">
        <f>Q175+S175+U175</f>
        <v>49456.18</v>
      </c>
      <c r="W175" s="100" t="s">
        <v>35</v>
      </c>
      <c r="X175" s="35" t="s">
        <v>36</v>
      </c>
      <c r="Y175" s="37" t="s">
        <v>33</v>
      </c>
      <c r="Z175" s="37" t="s">
        <v>277</v>
      </c>
      <c r="AA175" s="48"/>
    </row>
    <row r="176" spans="1:27" x14ac:dyDescent="0.2">
      <c r="A176" s="20">
        <v>102</v>
      </c>
      <c r="B176" s="21">
        <v>44621</v>
      </c>
      <c r="C176" s="97">
        <v>44651</v>
      </c>
      <c r="D176" s="246">
        <v>44651</v>
      </c>
      <c r="E176" s="43" t="s">
        <v>241</v>
      </c>
      <c r="F176" s="43" t="s">
        <v>282</v>
      </c>
      <c r="G176" s="76" t="s">
        <v>33</v>
      </c>
      <c r="H176" s="26" t="s">
        <v>34</v>
      </c>
      <c r="I176" s="24" t="s">
        <v>33</v>
      </c>
      <c r="J176" s="76">
        <v>303446</v>
      </c>
      <c r="K176" s="27">
        <v>44624</v>
      </c>
      <c r="L176" s="78">
        <v>585241</v>
      </c>
      <c r="M176" s="79">
        <v>96320</v>
      </c>
      <c r="N176" s="80">
        <v>0</v>
      </c>
      <c r="O176" s="31">
        <f>M176*N176</f>
        <v>0</v>
      </c>
      <c r="P176" s="31">
        <v>0</v>
      </c>
      <c r="Q176" s="32">
        <f t="shared" si="28"/>
        <v>96320</v>
      </c>
      <c r="R176" s="81">
        <v>4.4999999999999998E-2</v>
      </c>
      <c r="S176" s="34">
        <f t="shared" si="30"/>
        <v>-4334.3999999999996</v>
      </c>
      <c r="T176" s="81">
        <v>0</v>
      </c>
      <c r="U176" s="35"/>
      <c r="V176" s="32">
        <f>Q176+S176+U176</f>
        <v>91985.600000000006</v>
      </c>
      <c r="W176" s="100" t="s">
        <v>35</v>
      </c>
      <c r="X176" s="35" t="s">
        <v>102</v>
      </c>
      <c r="Y176" s="37" t="s">
        <v>283</v>
      </c>
      <c r="Z176" s="96" t="s">
        <v>33</v>
      </c>
      <c r="AA176" s="48"/>
    </row>
    <row r="177" spans="1:27" x14ac:dyDescent="0.2">
      <c r="A177" s="20">
        <v>116</v>
      </c>
      <c r="B177" s="21">
        <v>44621</v>
      </c>
      <c r="C177" s="97">
        <v>44656</v>
      </c>
      <c r="D177" s="246">
        <v>44651</v>
      </c>
      <c r="E177" s="43" t="s">
        <v>142</v>
      </c>
      <c r="F177" s="43" t="s">
        <v>316</v>
      </c>
      <c r="G177" s="76" t="s">
        <v>33</v>
      </c>
      <c r="H177" s="26" t="s">
        <v>34</v>
      </c>
      <c r="I177" s="24" t="s">
        <v>33</v>
      </c>
      <c r="J177" s="76">
        <v>303461</v>
      </c>
      <c r="K177" s="27">
        <v>44651</v>
      </c>
      <c r="L177" s="78" t="s">
        <v>33</v>
      </c>
      <c r="M177" s="79">
        <v>700</v>
      </c>
      <c r="N177" s="80">
        <v>0</v>
      </c>
      <c r="O177" s="31">
        <v>0</v>
      </c>
      <c r="P177" s="31">
        <v>0</v>
      </c>
      <c r="Q177" s="32">
        <f t="shared" si="28"/>
        <v>700</v>
      </c>
      <c r="R177" s="81">
        <v>0</v>
      </c>
      <c r="S177" s="34">
        <v>0</v>
      </c>
      <c r="T177" s="81">
        <v>0</v>
      </c>
      <c r="U177" s="35">
        <v>0</v>
      </c>
      <c r="V177" s="32">
        <v>700</v>
      </c>
      <c r="W177" s="100" t="s">
        <v>33</v>
      </c>
      <c r="X177" s="35" t="s">
        <v>142</v>
      </c>
      <c r="Y177" s="37" t="s">
        <v>33</v>
      </c>
      <c r="Z177" s="37" t="s">
        <v>33</v>
      </c>
      <c r="AA177" s="48"/>
    </row>
    <row r="178" spans="1:27" x14ac:dyDescent="0.2">
      <c r="A178" s="20">
        <v>144</v>
      </c>
      <c r="B178" s="21">
        <v>44642</v>
      </c>
      <c r="C178" s="22">
        <v>44649</v>
      </c>
      <c r="D178" s="246">
        <v>44651</v>
      </c>
      <c r="E178" s="23" t="s">
        <v>274</v>
      </c>
      <c r="F178" s="23" t="s">
        <v>382</v>
      </c>
      <c r="G178" s="26" t="s">
        <v>276</v>
      </c>
      <c r="H178" s="26" t="s">
        <v>34</v>
      </c>
      <c r="I178" s="24" t="s">
        <v>33</v>
      </c>
      <c r="J178" s="26">
        <v>303439</v>
      </c>
      <c r="K178" s="27">
        <v>44580</v>
      </c>
      <c r="L178" s="26">
        <v>129571</v>
      </c>
      <c r="M178" s="29">
        <v>33000</v>
      </c>
      <c r="N178" s="30">
        <v>0.15</v>
      </c>
      <c r="O178" s="31">
        <f t="shared" ref="O178:O188" si="31">M178*N178</f>
        <v>4950</v>
      </c>
      <c r="P178" s="31">
        <v>0</v>
      </c>
      <c r="Q178" s="32">
        <f t="shared" si="28"/>
        <v>37950</v>
      </c>
      <c r="R178" s="33">
        <v>0.03</v>
      </c>
      <c r="S178" s="34">
        <f t="shared" ref="S178:S184" si="32">-Q178*R178</f>
        <v>-1138.5</v>
      </c>
      <c r="T178" s="33">
        <v>0.2</v>
      </c>
      <c r="U178" s="35">
        <f>-O178*T178</f>
        <v>-990</v>
      </c>
      <c r="V178" s="32">
        <f t="shared" ref="V178:V191" si="33">Q178+S178+U178</f>
        <v>35821.5</v>
      </c>
      <c r="W178" s="37" t="s">
        <v>59</v>
      </c>
      <c r="X178" s="35" t="s">
        <v>36</v>
      </c>
      <c r="Y178" s="37" t="s">
        <v>33</v>
      </c>
      <c r="Z178" s="37" t="s">
        <v>383</v>
      </c>
      <c r="AA178" s="48"/>
    </row>
    <row r="179" spans="1:27" x14ac:dyDescent="0.2">
      <c r="A179" s="20">
        <v>146</v>
      </c>
      <c r="B179" s="21">
        <v>44642</v>
      </c>
      <c r="C179" s="22">
        <v>44650</v>
      </c>
      <c r="D179" s="246">
        <v>44651</v>
      </c>
      <c r="E179" s="23" t="s">
        <v>234</v>
      </c>
      <c r="F179" s="23" t="s">
        <v>386</v>
      </c>
      <c r="G179" s="26" t="s">
        <v>235</v>
      </c>
      <c r="H179" s="26" t="s">
        <v>34</v>
      </c>
      <c r="I179" s="24" t="s">
        <v>33</v>
      </c>
      <c r="J179" s="26">
        <v>303429</v>
      </c>
      <c r="K179" s="27">
        <v>44599</v>
      </c>
      <c r="L179" s="24" t="s">
        <v>377</v>
      </c>
      <c r="M179" s="29">
        <v>64408</v>
      </c>
      <c r="N179" s="30">
        <v>0.16</v>
      </c>
      <c r="O179" s="31">
        <f t="shared" si="31"/>
        <v>10305.280000000001</v>
      </c>
      <c r="P179" s="31">
        <v>2190</v>
      </c>
      <c r="Q179" s="32">
        <f t="shared" si="28"/>
        <v>76903.28</v>
      </c>
      <c r="R179" s="33">
        <v>0.03</v>
      </c>
      <c r="S179" s="34">
        <f t="shared" si="32"/>
        <v>-2307.0983999999999</v>
      </c>
      <c r="T179" s="33">
        <v>0</v>
      </c>
      <c r="U179" s="35">
        <v>0</v>
      </c>
      <c r="V179" s="32">
        <f t="shared" si="33"/>
        <v>74596.181599999996</v>
      </c>
      <c r="W179" s="35" t="s">
        <v>33</v>
      </c>
      <c r="X179" s="181" t="s">
        <v>36</v>
      </c>
      <c r="Y179" s="37" t="s">
        <v>33</v>
      </c>
      <c r="Z179" s="37" t="s">
        <v>33</v>
      </c>
      <c r="AA179" s="243">
        <f>V179+V180</f>
        <v>91278.581600000005</v>
      </c>
    </row>
    <row r="180" spans="1:27" x14ac:dyDescent="0.2">
      <c r="A180" s="20">
        <v>147</v>
      </c>
      <c r="B180" s="21">
        <v>44642</v>
      </c>
      <c r="C180" s="22">
        <v>44650</v>
      </c>
      <c r="D180" s="246">
        <v>44651</v>
      </c>
      <c r="E180" s="23" t="s">
        <v>234</v>
      </c>
      <c r="F180" s="23" t="s">
        <v>386</v>
      </c>
      <c r="G180" s="26" t="s">
        <v>235</v>
      </c>
      <c r="H180" s="26" t="s">
        <v>34</v>
      </c>
      <c r="I180" s="24" t="s">
        <v>33</v>
      </c>
      <c r="J180" s="26">
        <v>303429</v>
      </c>
      <c r="K180" s="27">
        <v>44599</v>
      </c>
      <c r="L180" s="24" t="s">
        <v>387</v>
      </c>
      <c r="M180" s="38">
        <v>15600</v>
      </c>
      <c r="N180" s="30">
        <v>0.1</v>
      </c>
      <c r="O180" s="31">
        <f t="shared" si="31"/>
        <v>1560</v>
      </c>
      <c r="P180" s="31">
        <v>360</v>
      </c>
      <c r="Q180" s="32">
        <f t="shared" si="28"/>
        <v>17520</v>
      </c>
      <c r="R180" s="33">
        <v>0.03</v>
      </c>
      <c r="S180" s="34">
        <f t="shared" si="32"/>
        <v>-525.6</v>
      </c>
      <c r="T180" s="33">
        <v>0.2</v>
      </c>
      <c r="U180" s="35">
        <f>-O180*T180</f>
        <v>-312</v>
      </c>
      <c r="V180" s="32">
        <f t="shared" si="33"/>
        <v>16682.400000000001</v>
      </c>
      <c r="W180" s="35" t="s">
        <v>33</v>
      </c>
      <c r="X180" s="181" t="s">
        <v>36</v>
      </c>
      <c r="Y180" s="37" t="s">
        <v>33</v>
      </c>
      <c r="Z180" s="37" t="s">
        <v>33</v>
      </c>
      <c r="AA180" s="243"/>
    </row>
    <row r="181" spans="1:27" x14ac:dyDescent="0.2">
      <c r="A181" s="20">
        <v>148</v>
      </c>
      <c r="B181" s="21">
        <v>44642</v>
      </c>
      <c r="C181" s="22">
        <v>44640</v>
      </c>
      <c r="D181" s="246">
        <v>44651</v>
      </c>
      <c r="E181" s="23" t="s">
        <v>92</v>
      </c>
      <c r="F181" s="23" t="s">
        <v>388</v>
      </c>
      <c r="G181" s="26" t="s">
        <v>94</v>
      </c>
      <c r="H181" s="26" t="s">
        <v>34</v>
      </c>
      <c r="I181" s="24" t="s">
        <v>33</v>
      </c>
      <c r="J181" s="26">
        <v>303433</v>
      </c>
      <c r="K181" s="27">
        <v>44621</v>
      </c>
      <c r="L181" s="24" t="s">
        <v>389</v>
      </c>
      <c r="M181" s="38">
        <v>9653</v>
      </c>
      <c r="N181" s="30">
        <v>0</v>
      </c>
      <c r="O181" s="64">
        <f t="shared" si="31"/>
        <v>0</v>
      </c>
      <c r="P181" s="31">
        <v>0</v>
      </c>
      <c r="Q181" s="32">
        <f t="shared" si="28"/>
        <v>9653</v>
      </c>
      <c r="R181" s="33">
        <v>0.03</v>
      </c>
      <c r="S181" s="34">
        <f t="shared" si="32"/>
        <v>-289.58999999999997</v>
      </c>
      <c r="T181" s="33"/>
      <c r="U181" s="35">
        <f>-O181*T181</f>
        <v>0</v>
      </c>
      <c r="V181" s="32">
        <f t="shared" si="33"/>
        <v>9363.41</v>
      </c>
      <c r="W181" s="37" t="s">
        <v>59</v>
      </c>
      <c r="X181" s="35" t="s">
        <v>36</v>
      </c>
      <c r="Y181" s="37" t="s">
        <v>33</v>
      </c>
      <c r="Z181" s="37" t="s">
        <v>390</v>
      </c>
      <c r="AA181" s="48"/>
    </row>
    <row r="182" spans="1:27" x14ac:dyDescent="0.2">
      <c r="A182" s="20">
        <v>149</v>
      </c>
      <c r="B182" s="21">
        <v>44642</v>
      </c>
      <c r="C182" s="22">
        <v>44649</v>
      </c>
      <c r="D182" s="246">
        <v>44651</v>
      </c>
      <c r="E182" s="23" t="s">
        <v>204</v>
      </c>
      <c r="F182" s="23" t="s">
        <v>391</v>
      </c>
      <c r="G182" s="26" t="s">
        <v>206</v>
      </c>
      <c r="H182" s="26" t="s">
        <v>34</v>
      </c>
      <c r="I182" s="24" t="s">
        <v>33</v>
      </c>
      <c r="J182" s="26">
        <v>303434</v>
      </c>
      <c r="K182" s="27">
        <v>44582</v>
      </c>
      <c r="L182" s="26">
        <v>3011</v>
      </c>
      <c r="M182" s="38">
        <v>13500</v>
      </c>
      <c r="N182" s="30">
        <v>0</v>
      </c>
      <c r="O182" s="31">
        <f t="shared" si="31"/>
        <v>0</v>
      </c>
      <c r="P182" s="31">
        <v>0</v>
      </c>
      <c r="Q182" s="32">
        <f t="shared" si="28"/>
        <v>13500</v>
      </c>
      <c r="R182" s="33">
        <v>4.4999999999999998E-2</v>
      </c>
      <c r="S182" s="34">
        <f t="shared" si="32"/>
        <v>-607.5</v>
      </c>
      <c r="T182" s="33">
        <v>0.05</v>
      </c>
      <c r="U182" s="35">
        <v>-675</v>
      </c>
      <c r="V182" s="32">
        <f t="shared" si="33"/>
        <v>12217.5</v>
      </c>
      <c r="W182" s="37" t="s">
        <v>59</v>
      </c>
      <c r="X182" s="35" t="s">
        <v>36</v>
      </c>
      <c r="Y182" s="37" t="s">
        <v>33</v>
      </c>
      <c r="Z182" s="37" t="s">
        <v>392</v>
      </c>
      <c r="AA182" s="48"/>
    </row>
    <row r="183" spans="1:27" x14ac:dyDescent="0.2">
      <c r="A183" s="20">
        <v>150</v>
      </c>
      <c r="B183" s="21">
        <v>44642</v>
      </c>
      <c r="C183" s="97" t="s">
        <v>265</v>
      </c>
      <c r="D183" s="246">
        <v>44651</v>
      </c>
      <c r="E183" s="23" t="s">
        <v>61</v>
      </c>
      <c r="F183" s="23" t="s">
        <v>393</v>
      </c>
      <c r="G183" s="26" t="s">
        <v>273</v>
      </c>
      <c r="H183" s="26" t="s">
        <v>34</v>
      </c>
      <c r="I183" s="24" t="s">
        <v>33</v>
      </c>
      <c r="J183" s="26">
        <v>303438</v>
      </c>
      <c r="K183" s="27">
        <v>44620</v>
      </c>
      <c r="L183" s="26" t="s">
        <v>394</v>
      </c>
      <c r="M183" s="38">
        <v>63252</v>
      </c>
      <c r="N183" s="30">
        <v>0</v>
      </c>
      <c r="O183" s="31">
        <f t="shared" si="31"/>
        <v>0</v>
      </c>
      <c r="P183" s="31">
        <v>0</v>
      </c>
      <c r="Q183" s="32">
        <f t="shared" si="28"/>
        <v>63252</v>
      </c>
      <c r="R183" s="33">
        <v>0</v>
      </c>
      <c r="S183" s="34">
        <f t="shared" si="32"/>
        <v>0</v>
      </c>
      <c r="T183" s="33">
        <v>0</v>
      </c>
      <c r="U183" s="35">
        <f t="shared" ref="U183:U188" si="34">-O183*T183</f>
        <v>0</v>
      </c>
      <c r="V183" s="32">
        <f t="shared" si="33"/>
        <v>63252</v>
      </c>
      <c r="W183" s="37" t="s">
        <v>59</v>
      </c>
      <c r="X183" s="35" t="s">
        <v>36</v>
      </c>
      <c r="Y183" s="37" t="s">
        <v>33</v>
      </c>
      <c r="Z183" s="37" t="s">
        <v>395</v>
      </c>
      <c r="AA183" s="243">
        <f>V183+V184</f>
        <v>68067.45</v>
      </c>
    </row>
    <row r="184" spans="1:27" x14ac:dyDescent="0.2">
      <c r="A184" s="20">
        <v>151</v>
      </c>
      <c r="B184" s="21">
        <v>44642</v>
      </c>
      <c r="C184" s="97" t="s">
        <v>265</v>
      </c>
      <c r="D184" s="246">
        <v>44651</v>
      </c>
      <c r="E184" s="23" t="s">
        <v>61</v>
      </c>
      <c r="F184" s="23" t="s">
        <v>47</v>
      </c>
      <c r="G184" s="26" t="s">
        <v>273</v>
      </c>
      <c r="H184" s="26" t="s">
        <v>34</v>
      </c>
      <c r="I184" s="24" t="s">
        <v>33</v>
      </c>
      <c r="J184" s="26">
        <v>303438</v>
      </c>
      <c r="K184" s="27">
        <v>44620</v>
      </c>
      <c r="L184" s="26" t="s">
        <v>396</v>
      </c>
      <c r="M184" s="38">
        <v>4500</v>
      </c>
      <c r="N184" s="30">
        <v>0.13</v>
      </c>
      <c r="O184" s="31">
        <f t="shared" si="31"/>
        <v>585</v>
      </c>
      <c r="P184" s="31">
        <v>0</v>
      </c>
      <c r="Q184" s="32">
        <f t="shared" si="28"/>
        <v>5085</v>
      </c>
      <c r="R184" s="33">
        <v>0.03</v>
      </c>
      <c r="S184" s="34">
        <f t="shared" si="32"/>
        <v>-152.54999999999998</v>
      </c>
      <c r="T184" s="30">
        <v>0.2</v>
      </c>
      <c r="U184" s="35">
        <f t="shared" si="34"/>
        <v>-117</v>
      </c>
      <c r="V184" s="32">
        <f t="shared" si="33"/>
        <v>4815.45</v>
      </c>
      <c r="W184" s="37" t="s">
        <v>59</v>
      </c>
      <c r="X184" s="35" t="s">
        <v>36</v>
      </c>
      <c r="Y184" s="37" t="s">
        <v>33</v>
      </c>
      <c r="Z184" s="37" t="s">
        <v>395</v>
      </c>
      <c r="AA184" s="243"/>
    </row>
    <row r="185" spans="1:27" x14ac:dyDescent="0.2">
      <c r="A185" s="20">
        <v>152</v>
      </c>
      <c r="B185" s="21">
        <v>44642</v>
      </c>
      <c r="C185" s="22">
        <v>44649</v>
      </c>
      <c r="D185" s="246">
        <v>44651</v>
      </c>
      <c r="E185" s="23" t="s">
        <v>162</v>
      </c>
      <c r="F185" s="23" t="s">
        <v>397</v>
      </c>
      <c r="G185" s="26" t="s">
        <v>163</v>
      </c>
      <c r="H185" s="26" t="s">
        <v>34</v>
      </c>
      <c r="I185" s="24" t="s">
        <v>33</v>
      </c>
      <c r="J185" s="26">
        <v>303428</v>
      </c>
      <c r="K185" s="27">
        <v>44593</v>
      </c>
      <c r="L185" s="26" t="s">
        <v>398</v>
      </c>
      <c r="M185" s="38">
        <v>13000</v>
      </c>
      <c r="N185" s="30">
        <v>0.13</v>
      </c>
      <c r="O185" s="31">
        <f t="shared" si="31"/>
        <v>1690</v>
      </c>
      <c r="P185" s="31">
        <v>0</v>
      </c>
      <c r="Q185" s="32">
        <f t="shared" si="28"/>
        <v>14690</v>
      </c>
      <c r="R185" s="33">
        <v>0.03</v>
      </c>
      <c r="S185" s="34"/>
      <c r="T185" s="30">
        <v>1</v>
      </c>
      <c r="U185" s="35">
        <f t="shared" si="34"/>
        <v>-1690</v>
      </c>
      <c r="V185" s="32">
        <f t="shared" si="33"/>
        <v>13000</v>
      </c>
      <c r="W185" s="37" t="s">
        <v>59</v>
      </c>
      <c r="X185" s="35" t="s">
        <v>36</v>
      </c>
      <c r="Y185" s="37" t="s">
        <v>33</v>
      </c>
      <c r="Z185" s="37" t="s">
        <v>399</v>
      </c>
      <c r="AA185" s="48"/>
    </row>
    <row r="186" spans="1:27" x14ac:dyDescent="0.2">
      <c r="A186" s="20">
        <v>153</v>
      </c>
      <c r="B186" s="21">
        <v>44642</v>
      </c>
      <c r="C186" s="22">
        <v>44649</v>
      </c>
      <c r="D186" s="246">
        <v>44651</v>
      </c>
      <c r="E186" s="23" t="s">
        <v>61</v>
      </c>
      <c r="F186" s="23" t="s">
        <v>393</v>
      </c>
      <c r="G186" s="26" t="s">
        <v>273</v>
      </c>
      <c r="H186" s="26" t="s">
        <v>34</v>
      </c>
      <c r="I186" s="24" t="s">
        <v>33</v>
      </c>
      <c r="J186" s="26">
        <v>303442</v>
      </c>
      <c r="K186" s="27">
        <v>44592</v>
      </c>
      <c r="L186" s="26" t="s">
        <v>400</v>
      </c>
      <c r="M186" s="38">
        <v>62932</v>
      </c>
      <c r="N186" s="30">
        <v>0</v>
      </c>
      <c r="O186" s="31">
        <f t="shared" si="31"/>
        <v>0</v>
      </c>
      <c r="P186" s="31">
        <v>0</v>
      </c>
      <c r="Q186" s="32">
        <f t="shared" si="28"/>
        <v>62932</v>
      </c>
      <c r="R186" s="33">
        <v>0</v>
      </c>
      <c r="S186" s="34">
        <f>-Q186*R186</f>
        <v>0</v>
      </c>
      <c r="T186" s="30">
        <v>0</v>
      </c>
      <c r="U186" s="35">
        <f t="shared" si="34"/>
        <v>0</v>
      </c>
      <c r="V186" s="32">
        <f t="shared" si="33"/>
        <v>62932</v>
      </c>
      <c r="W186" s="37" t="s">
        <v>59</v>
      </c>
      <c r="X186" s="35" t="s">
        <v>36</v>
      </c>
      <c r="Y186" s="37" t="s">
        <v>33</v>
      </c>
      <c r="Z186" s="37" t="s">
        <v>401</v>
      </c>
      <c r="AA186" s="243">
        <f>V186+V187</f>
        <v>67747.45</v>
      </c>
    </row>
    <row r="187" spans="1:27" x14ac:dyDescent="0.2">
      <c r="A187" s="20">
        <v>154</v>
      </c>
      <c r="B187" s="21">
        <v>44642</v>
      </c>
      <c r="C187" s="22">
        <v>44649</v>
      </c>
      <c r="D187" s="246">
        <v>44651</v>
      </c>
      <c r="E187" s="23" t="s">
        <v>61</v>
      </c>
      <c r="F187" s="23" t="s">
        <v>47</v>
      </c>
      <c r="G187" s="26" t="s">
        <v>273</v>
      </c>
      <c r="H187" s="26" t="s">
        <v>34</v>
      </c>
      <c r="I187" s="24" t="s">
        <v>33</v>
      </c>
      <c r="J187" s="26">
        <v>303442</v>
      </c>
      <c r="K187" s="27">
        <v>44592</v>
      </c>
      <c r="L187" s="26" t="s">
        <v>402</v>
      </c>
      <c r="M187" s="38">
        <v>4500</v>
      </c>
      <c r="N187" s="30">
        <v>0.13</v>
      </c>
      <c r="O187" s="31">
        <f t="shared" si="31"/>
        <v>585</v>
      </c>
      <c r="P187" s="31">
        <v>0</v>
      </c>
      <c r="Q187" s="32">
        <f t="shared" si="28"/>
        <v>5085</v>
      </c>
      <c r="R187" s="33">
        <v>0.03</v>
      </c>
      <c r="S187" s="34">
        <f>-Q187*R187</f>
        <v>-152.54999999999998</v>
      </c>
      <c r="T187" s="30">
        <v>0.2</v>
      </c>
      <c r="U187" s="35">
        <f t="shared" si="34"/>
        <v>-117</v>
      </c>
      <c r="V187" s="32">
        <f t="shared" si="33"/>
        <v>4815.45</v>
      </c>
      <c r="W187" s="37" t="s">
        <v>59</v>
      </c>
      <c r="X187" s="35" t="s">
        <v>36</v>
      </c>
      <c r="Y187" s="37" t="s">
        <v>33</v>
      </c>
      <c r="Z187" s="37" t="s">
        <v>401</v>
      </c>
      <c r="AA187" s="243"/>
    </row>
    <row r="188" spans="1:27" x14ac:dyDescent="0.2">
      <c r="A188" s="20">
        <v>166</v>
      </c>
      <c r="B188" s="21">
        <v>44642</v>
      </c>
      <c r="C188" s="22">
        <v>44649</v>
      </c>
      <c r="D188" s="246">
        <v>44651</v>
      </c>
      <c r="E188" s="43" t="s">
        <v>421</v>
      </c>
      <c r="F188" s="43" t="s">
        <v>422</v>
      </c>
      <c r="G188" s="76" t="s">
        <v>33</v>
      </c>
      <c r="H188" s="26" t="s">
        <v>34</v>
      </c>
      <c r="I188" s="24" t="s">
        <v>33</v>
      </c>
      <c r="J188" s="76">
        <v>303437</v>
      </c>
      <c r="K188" s="103" t="s">
        <v>33</v>
      </c>
      <c r="L188" s="78" t="s">
        <v>33</v>
      </c>
      <c r="M188" s="79">
        <v>129000</v>
      </c>
      <c r="N188" s="80">
        <v>0</v>
      </c>
      <c r="O188" s="31">
        <f t="shared" si="31"/>
        <v>0</v>
      </c>
      <c r="P188" s="31">
        <v>0</v>
      </c>
      <c r="Q188" s="32">
        <f t="shared" si="28"/>
        <v>129000</v>
      </c>
      <c r="R188" s="81">
        <v>0</v>
      </c>
      <c r="S188" s="34">
        <f>-Q188*R188</f>
        <v>0</v>
      </c>
      <c r="T188" s="81">
        <v>0</v>
      </c>
      <c r="U188" s="35">
        <f t="shared" si="34"/>
        <v>0</v>
      </c>
      <c r="V188" s="32">
        <f t="shared" si="33"/>
        <v>129000</v>
      </c>
      <c r="W188" s="37" t="s">
        <v>59</v>
      </c>
      <c r="X188" s="35" t="s">
        <v>36</v>
      </c>
      <c r="Y188" s="37" t="s">
        <v>33</v>
      </c>
      <c r="Z188" s="37" t="s">
        <v>33</v>
      </c>
      <c r="AA188" s="48"/>
    </row>
    <row r="189" spans="1:27" x14ac:dyDescent="0.2">
      <c r="A189" s="20"/>
      <c r="B189" s="21">
        <v>44642</v>
      </c>
      <c r="C189" s="22">
        <v>44649</v>
      </c>
      <c r="D189" s="246">
        <v>44623</v>
      </c>
      <c r="E189" s="43" t="s">
        <v>144</v>
      </c>
      <c r="F189" s="43" t="s">
        <v>826</v>
      </c>
      <c r="G189" s="76"/>
      <c r="H189" s="26"/>
      <c r="I189" s="24"/>
      <c r="J189" s="76">
        <v>303393</v>
      </c>
      <c r="K189" s="103"/>
      <c r="L189" s="78"/>
      <c r="M189" s="79">
        <v>727368</v>
      </c>
      <c r="N189" s="80"/>
      <c r="O189" s="31"/>
      <c r="P189" s="31"/>
      <c r="Q189" s="32">
        <f t="shared" si="28"/>
        <v>727368</v>
      </c>
      <c r="R189" s="81"/>
      <c r="S189" s="34"/>
      <c r="T189" s="81"/>
      <c r="U189" s="35"/>
      <c r="V189" s="32">
        <f t="shared" si="33"/>
        <v>727368</v>
      </c>
      <c r="W189" s="37" t="s">
        <v>35</v>
      </c>
      <c r="X189" s="35" t="s">
        <v>36</v>
      </c>
      <c r="Y189" s="37" t="s">
        <v>828</v>
      </c>
      <c r="Z189" s="37"/>
      <c r="AA189" s="48"/>
    </row>
    <row r="190" spans="1:27" x14ac:dyDescent="0.2">
      <c r="A190" s="20"/>
      <c r="B190" s="21">
        <v>44642</v>
      </c>
      <c r="C190" s="22">
        <v>44649</v>
      </c>
      <c r="D190" s="246">
        <v>44650</v>
      </c>
      <c r="E190" s="43" t="s">
        <v>144</v>
      </c>
      <c r="F190" s="43" t="s">
        <v>826</v>
      </c>
      <c r="G190" s="76"/>
      <c r="H190" s="26"/>
      <c r="I190" s="24"/>
      <c r="J190" s="76">
        <v>303393</v>
      </c>
      <c r="K190" s="103"/>
      <c r="L190" s="78"/>
      <c r="M190" s="79">
        <v>500000</v>
      </c>
      <c r="N190" s="80"/>
      <c r="O190" s="31"/>
      <c r="P190" s="31"/>
      <c r="Q190" s="32">
        <f t="shared" si="28"/>
        <v>500000</v>
      </c>
      <c r="R190" s="81"/>
      <c r="S190" s="34"/>
      <c r="T190" s="81"/>
      <c r="U190" s="35"/>
      <c r="V190" s="32">
        <f t="shared" si="33"/>
        <v>500000</v>
      </c>
      <c r="W190" s="37" t="s">
        <v>35</v>
      </c>
      <c r="X190" s="35" t="s">
        <v>36</v>
      </c>
      <c r="Y190" s="37" t="s">
        <v>827</v>
      </c>
      <c r="Z190" s="37"/>
      <c r="AA190" s="48"/>
    </row>
    <row r="191" spans="1:27" x14ac:dyDescent="0.2">
      <c r="A191" s="20"/>
      <c r="B191" s="21">
        <v>44642</v>
      </c>
      <c r="C191" s="22">
        <v>44649</v>
      </c>
      <c r="D191" s="246">
        <v>44627</v>
      </c>
      <c r="E191" s="43" t="s">
        <v>829</v>
      </c>
      <c r="F191" s="43" t="s">
        <v>829</v>
      </c>
      <c r="G191" s="76"/>
      <c r="H191" s="26"/>
      <c r="I191" s="24"/>
      <c r="J191" s="76">
        <v>303393</v>
      </c>
      <c r="K191" s="103"/>
      <c r="L191" s="78"/>
      <c r="M191" s="79">
        <v>1312192</v>
      </c>
      <c r="N191" s="80"/>
      <c r="O191" s="31"/>
      <c r="P191" s="31"/>
      <c r="Q191" s="32">
        <f t="shared" si="28"/>
        <v>1312192</v>
      </c>
      <c r="R191" s="81"/>
      <c r="S191" s="34"/>
      <c r="T191" s="81"/>
      <c r="U191" s="35"/>
      <c r="V191" s="32">
        <f t="shared" si="33"/>
        <v>1312192</v>
      </c>
      <c r="W191" s="37" t="s">
        <v>35</v>
      </c>
      <c r="X191" s="35" t="s">
        <v>36</v>
      </c>
      <c r="Y191" s="37" t="s">
        <v>830</v>
      </c>
      <c r="Z191" s="37"/>
      <c r="AA191" s="48"/>
    </row>
    <row r="192" spans="1:27" x14ac:dyDescent="0.2">
      <c r="A192" s="20"/>
      <c r="B192" s="21">
        <v>44642</v>
      </c>
      <c r="C192" s="22">
        <v>44649</v>
      </c>
      <c r="D192" s="246">
        <v>44627</v>
      </c>
      <c r="E192" s="43" t="s">
        <v>834</v>
      </c>
      <c r="F192" s="43" t="s">
        <v>834</v>
      </c>
      <c r="G192" s="76"/>
      <c r="H192" s="26"/>
      <c r="I192" s="24"/>
      <c r="J192" s="76">
        <v>303393</v>
      </c>
      <c r="K192" s="103"/>
      <c r="L192" s="78"/>
      <c r="M192" s="79">
        <v>10000000</v>
      </c>
      <c r="N192" s="80"/>
      <c r="O192" s="31"/>
      <c r="P192" s="31"/>
      <c r="Q192" s="32">
        <f>M192+O192+P192</f>
        <v>10000000</v>
      </c>
      <c r="R192" s="81"/>
      <c r="S192" s="34"/>
      <c r="T192" s="81"/>
      <c r="U192" s="35"/>
      <c r="V192" s="32">
        <f>Q192+S192+U192</f>
        <v>10000000</v>
      </c>
      <c r="W192" s="37" t="s">
        <v>35</v>
      </c>
      <c r="X192" s="35" t="s">
        <v>36</v>
      </c>
      <c r="Y192" s="37" t="s">
        <v>835</v>
      </c>
      <c r="Z192" s="37"/>
      <c r="AA192" s="48"/>
    </row>
    <row r="193" spans="1:28" ht="23.25" x14ac:dyDescent="0.25">
      <c r="A193" s="20"/>
      <c r="B193" s="363">
        <v>44642</v>
      </c>
      <c r="C193" s="313"/>
      <c r="D193" s="316">
        <v>44624</v>
      </c>
      <c r="E193" s="317" t="s">
        <v>873</v>
      </c>
      <c r="F193" s="317" t="s">
        <v>873</v>
      </c>
      <c r="G193" s="267"/>
      <c r="H193" s="26"/>
      <c r="I193" s="268"/>
      <c r="J193" s="267"/>
      <c r="K193" s="269"/>
      <c r="L193" s="270"/>
      <c r="M193" s="271"/>
      <c r="N193" s="272"/>
      <c r="O193" s="273"/>
      <c r="P193" s="273"/>
      <c r="Q193" s="319">
        <v>42745</v>
      </c>
      <c r="R193" s="274"/>
      <c r="S193" s="275"/>
      <c r="T193" s="274"/>
      <c r="U193" s="276"/>
      <c r="V193" s="277">
        <f t="shared" ref="V193:V212" si="35">Q193+S193+U193</f>
        <v>42745</v>
      </c>
      <c r="W193" s="280"/>
      <c r="X193" s="276" t="s">
        <v>36</v>
      </c>
      <c r="Y193" s="314"/>
      <c r="Z193" s="280"/>
      <c r="AA193" s="301"/>
      <c r="AB193" s="1" t="s">
        <v>867</v>
      </c>
    </row>
    <row r="194" spans="1:28" ht="15" x14ac:dyDescent="0.25">
      <c r="A194" s="20"/>
      <c r="B194" s="363">
        <v>44642</v>
      </c>
      <c r="C194" s="313"/>
      <c r="D194" s="316">
        <v>44649</v>
      </c>
      <c r="E194" s="317" t="s">
        <v>874</v>
      </c>
      <c r="F194" s="317" t="s">
        <v>874</v>
      </c>
      <c r="G194" s="267"/>
      <c r="H194" s="26"/>
      <c r="I194" s="268"/>
      <c r="J194" s="267"/>
      <c r="K194" s="269"/>
      <c r="L194" s="270"/>
      <c r="M194" s="271"/>
      <c r="N194" s="272"/>
      <c r="O194" s="273"/>
      <c r="P194" s="273"/>
      <c r="Q194" s="319">
        <v>125617</v>
      </c>
      <c r="R194" s="274"/>
      <c r="S194" s="275"/>
      <c r="T194" s="274"/>
      <c r="U194" s="276"/>
      <c r="V194" s="277">
        <f t="shared" si="35"/>
        <v>125617</v>
      </c>
      <c r="W194" s="280"/>
      <c r="X194" s="276" t="s">
        <v>36</v>
      </c>
      <c r="Y194" s="314">
        <v>56590680</v>
      </c>
      <c r="Z194" s="280"/>
      <c r="AA194" s="301"/>
      <c r="AB194" s="1" t="s">
        <v>867</v>
      </c>
    </row>
    <row r="195" spans="1:28" ht="15" x14ac:dyDescent="0.25">
      <c r="A195" s="20"/>
      <c r="B195" s="363">
        <v>44642</v>
      </c>
      <c r="C195" s="313"/>
      <c r="D195" s="316">
        <v>44649</v>
      </c>
      <c r="E195" s="317" t="s">
        <v>875</v>
      </c>
      <c r="F195" s="317" t="s">
        <v>875</v>
      </c>
      <c r="G195" s="267"/>
      <c r="H195" s="26"/>
      <c r="I195" s="268"/>
      <c r="J195" s="267"/>
      <c r="K195" s="269"/>
      <c r="L195" s="270"/>
      <c r="M195" s="271"/>
      <c r="N195" s="272"/>
      <c r="O195" s="273"/>
      <c r="P195" s="273"/>
      <c r="Q195" s="319">
        <v>64377</v>
      </c>
      <c r="R195" s="274"/>
      <c r="S195" s="275"/>
      <c r="T195" s="274"/>
      <c r="U195" s="276"/>
      <c r="V195" s="277">
        <f t="shared" si="35"/>
        <v>64377</v>
      </c>
      <c r="W195" s="280"/>
      <c r="X195" s="276" t="s">
        <v>36</v>
      </c>
      <c r="Y195" s="314">
        <v>56590677</v>
      </c>
      <c r="Z195" s="280"/>
      <c r="AA195" s="301"/>
      <c r="AB195" s="1" t="s">
        <v>867</v>
      </c>
    </row>
    <row r="196" spans="1:28" ht="15" x14ac:dyDescent="0.25">
      <c r="A196" s="20"/>
      <c r="B196" s="363">
        <v>44642</v>
      </c>
      <c r="C196" s="313"/>
      <c r="D196" s="316">
        <v>44649</v>
      </c>
      <c r="E196" s="317" t="s">
        <v>876</v>
      </c>
      <c r="F196" s="317" t="s">
        <v>876</v>
      </c>
      <c r="G196" s="267"/>
      <c r="H196" s="26"/>
      <c r="I196" s="268"/>
      <c r="J196" s="267"/>
      <c r="K196" s="269"/>
      <c r="L196" s="270"/>
      <c r="M196" s="271"/>
      <c r="N196" s="272"/>
      <c r="O196" s="273"/>
      <c r="P196" s="273"/>
      <c r="Q196" s="319">
        <v>5752</v>
      </c>
      <c r="R196" s="274"/>
      <c r="S196" s="275"/>
      <c r="T196" s="274"/>
      <c r="U196" s="276"/>
      <c r="V196" s="277">
        <f t="shared" si="35"/>
        <v>5752</v>
      </c>
      <c r="W196" s="280"/>
      <c r="X196" s="276" t="s">
        <v>36</v>
      </c>
      <c r="Y196" s="314">
        <v>56590674</v>
      </c>
      <c r="Z196" s="280"/>
      <c r="AA196" s="301"/>
      <c r="AB196" s="1" t="s">
        <v>867</v>
      </c>
    </row>
    <row r="197" spans="1:28" ht="15" x14ac:dyDescent="0.25">
      <c r="A197" s="20"/>
      <c r="B197" s="363">
        <v>44642</v>
      </c>
      <c r="C197" s="313"/>
      <c r="D197" s="316">
        <v>44649</v>
      </c>
      <c r="E197" s="317" t="s">
        <v>877</v>
      </c>
      <c r="F197" s="317" t="s">
        <v>877</v>
      </c>
      <c r="G197" s="267"/>
      <c r="H197" s="26"/>
      <c r="I197" s="268"/>
      <c r="J197" s="267"/>
      <c r="K197" s="269"/>
      <c r="L197" s="270"/>
      <c r="M197" s="271"/>
      <c r="N197" s="272"/>
      <c r="O197" s="273"/>
      <c r="P197" s="273"/>
      <c r="Q197" s="319">
        <v>1503</v>
      </c>
      <c r="R197" s="274"/>
      <c r="S197" s="275"/>
      <c r="T197" s="274"/>
      <c r="U197" s="276"/>
      <c r="V197" s="277">
        <f t="shared" si="35"/>
        <v>1503</v>
      </c>
      <c r="W197" s="280"/>
      <c r="X197" s="276" t="s">
        <v>36</v>
      </c>
      <c r="Y197" s="314">
        <v>56590668</v>
      </c>
      <c r="Z197" s="280"/>
      <c r="AA197" s="301"/>
      <c r="AB197" s="1" t="s">
        <v>867</v>
      </c>
    </row>
    <row r="198" spans="1:28" ht="15" x14ac:dyDescent="0.25">
      <c r="A198" s="20"/>
      <c r="B198" s="363">
        <v>44642</v>
      </c>
      <c r="C198" s="313"/>
      <c r="D198" s="316">
        <v>44649</v>
      </c>
      <c r="E198" s="317" t="s">
        <v>878</v>
      </c>
      <c r="F198" s="317" t="s">
        <v>878</v>
      </c>
      <c r="G198" s="267"/>
      <c r="H198" s="26"/>
      <c r="I198" s="268"/>
      <c r="J198" s="267"/>
      <c r="K198" s="269"/>
      <c r="L198" s="270"/>
      <c r="M198" s="271"/>
      <c r="N198" s="272"/>
      <c r="O198" s="273"/>
      <c r="P198" s="273"/>
      <c r="Q198" s="319">
        <v>67788</v>
      </c>
      <c r="R198" s="274"/>
      <c r="S198" s="275"/>
      <c r="T198" s="274"/>
      <c r="U198" s="276"/>
      <c r="V198" s="277">
        <f t="shared" si="35"/>
        <v>67788</v>
      </c>
      <c r="W198" s="280"/>
      <c r="X198" s="276" t="s">
        <v>36</v>
      </c>
      <c r="Y198" s="314">
        <v>56590665</v>
      </c>
      <c r="Z198" s="280"/>
      <c r="AA198" s="301"/>
      <c r="AB198" s="1" t="s">
        <v>867</v>
      </c>
    </row>
    <row r="199" spans="1:28" ht="15" x14ac:dyDescent="0.25">
      <c r="A199" s="20"/>
      <c r="B199" s="363">
        <v>44642</v>
      </c>
      <c r="C199" s="313"/>
      <c r="D199" s="316">
        <v>44649</v>
      </c>
      <c r="E199" s="317" t="s">
        <v>879</v>
      </c>
      <c r="F199" s="317" t="s">
        <v>879</v>
      </c>
      <c r="G199" s="267"/>
      <c r="H199" s="26"/>
      <c r="I199" s="268"/>
      <c r="J199" s="267"/>
      <c r="K199" s="269"/>
      <c r="L199" s="270"/>
      <c r="M199" s="271"/>
      <c r="N199" s="272"/>
      <c r="O199" s="273"/>
      <c r="P199" s="273"/>
      <c r="Q199" s="319">
        <v>215787</v>
      </c>
      <c r="R199" s="274"/>
      <c r="S199" s="275"/>
      <c r="T199" s="274"/>
      <c r="U199" s="276"/>
      <c r="V199" s="277">
        <f t="shared" si="35"/>
        <v>215787</v>
      </c>
      <c r="W199" s="280"/>
      <c r="X199" s="276" t="s">
        <v>36</v>
      </c>
      <c r="Y199" s="314">
        <v>56590662</v>
      </c>
      <c r="Z199" s="280"/>
      <c r="AA199" s="301"/>
      <c r="AB199" s="1" t="s">
        <v>867</v>
      </c>
    </row>
    <row r="200" spans="1:28" ht="15" x14ac:dyDescent="0.25">
      <c r="A200" s="20"/>
      <c r="B200" s="363">
        <v>44642</v>
      </c>
      <c r="C200" s="313"/>
      <c r="D200" s="316">
        <v>44649</v>
      </c>
      <c r="E200" s="317" t="s">
        <v>880</v>
      </c>
      <c r="F200" s="317" t="s">
        <v>880</v>
      </c>
      <c r="G200" s="267"/>
      <c r="H200" s="26"/>
      <c r="I200" s="268"/>
      <c r="J200" s="267"/>
      <c r="K200" s="269"/>
      <c r="L200" s="270"/>
      <c r="M200" s="271"/>
      <c r="N200" s="272"/>
      <c r="O200" s="273"/>
      <c r="P200" s="273"/>
      <c r="Q200" s="319">
        <v>37493</v>
      </c>
      <c r="R200" s="274"/>
      <c r="S200" s="275"/>
      <c r="T200" s="274"/>
      <c r="U200" s="276"/>
      <c r="V200" s="277">
        <f t="shared" si="35"/>
        <v>37493</v>
      </c>
      <c r="W200" s="280"/>
      <c r="X200" s="276" t="s">
        <v>36</v>
      </c>
      <c r="Y200" s="314">
        <v>56590672</v>
      </c>
      <c r="Z200" s="280"/>
      <c r="AA200" s="301"/>
      <c r="AB200" s="1" t="s">
        <v>867</v>
      </c>
    </row>
    <row r="201" spans="1:28" ht="15" x14ac:dyDescent="0.25">
      <c r="A201" s="20"/>
      <c r="B201" s="363">
        <v>44642</v>
      </c>
      <c r="C201" s="313"/>
      <c r="D201" s="316">
        <v>44649</v>
      </c>
      <c r="E201" s="317" t="s">
        <v>881</v>
      </c>
      <c r="F201" s="317" t="s">
        <v>881</v>
      </c>
      <c r="G201" s="267"/>
      <c r="H201" s="26"/>
      <c r="I201" s="268"/>
      <c r="J201" s="267"/>
      <c r="K201" s="269"/>
      <c r="L201" s="270"/>
      <c r="M201" s="271"/>
      <c r="N201" s="272"/>
      <c r="O201" s="273"/>
      <c r="P201" s="273"/>
      <c r="Q201" s="319">
        <v>119368</v>
      </c>
      <c r="R201" s="274"/>
      <c r="S201" s="275"/>
      <c r="T201" s="274"/>
      <c r="U201" s="276"/>
      <c r="V201" s="277">
        <f t="shared" si="35"/>
        <v>119368</v>
      </c>
      <c r="W201" s="280"/>
      <c r="X201" s="276" t="s">
        <v>36</v>
      </c>
      <c r="Y201" s="314">
        <v>56590666</v>
      </c>
      <c r="Z201" s="280"/>
      <c r="AA201" s="301"/>
      <c r="AB201" s="1" t="s">
        <v>867</v>
      </c>
    </row>
    <row r="202" spans="1:28" ht="15" x14ac:dyDescent="0.25">
      <c r="A202" s="20"/>
      <c r="B202" s="363">
        <v>44642</v>
      </c>
      <c r="C202" s="313"/>
      <c r="D202" s="316">
        <v>44649</v>
      </c>
      <c r="E202" s="317" t="s">
        <v>882</v>
      </c>
      <c r="F202" s="317" t="s">
        <v>882</v>
      </c>
      <c r="G202" s="267"/>
      <c r="H202" s="26"/>
      <c r="I202" s="268"/>
      <c r="J202" s="267"/>
      <c r="K202" s="269"/>
      <c r="L202" s="270"/>
      <c r="M202" s="271"/>
      <c r="N202" s="272"/>
      <c r="O202" s="273"/>
      <c r="P202" s="273"/>
      <c r="Q202" s="319">
        <v>129560</v>
      </c>
      <c r="R202" s="274"/>
      <c r="S202" s="275"/>
      <c r="T202" s="274"/>
      <c r="U202" s="276"/>
      <c r="V202" s="277">
        <f t="shared" si="35"/>
        <v>129560</v>
      </c>
      <c r="W202" s="280"/>
      <c r="X202" s="276" t="s">
        <v>36</v>
      </c>
      <c r="Y202" s="314">
        <v>56590664</v>
      </c>
      <c r="Z202" s="280"/>
      <c r="AA202" s="301"/>
      <c r="AB202" s="1" t="s">
        <v>867</v>
      </c>
    </row>
    <row r="203" spans="1:28" ht="15" x14ac:dyDescent="0.25">
      <c r="A203" s="20"/>
      <c r="B203" s="363">
        <v>44642</v>
      </c>
      <c r="C203" s="313"/>
      <c r="D203" s="316">
        <v>44649</v>
      </c>
      <c r="E203" s="317" t="s">
        <v>883</v>
      </c>
      <c r="F203" s="317" t="s">
        <v>883</v>
      </c>
      <c r="G203" s="267"/>
      <c r="H203" s="26"/>
      <c r="I203" s="268"/>
      <c r="J203" s="267"/>
      <c r="K203" s="269"/>
      <c r="L203" s="270"/>
      <c r="M203" s="271"/>
      <c r="N203" s="272"/>
      <c r="O203" s="273"/>
      <c r="P203" s="273"/>
      <c r="Q203" s="319">
        <v>128518</v>
      </c>
      <c r="R203" s="274"/>
      <c r="S203" s="275"/>
      <c r="T203" s="274"/>
      <c r="U203" s="276"/>
      <c r="V203" s="277">
        <f t="shared" si="35"/>
        <v>128518</v>
      </c>
      <c r="W203" s="280"/>
      <c r="X203" s="276" t="s">
        <v>36</v>
      </c>
      <c r="Y203" s="314">
        <v>56590681</v>
      </c>
      <c r="Z203" s="280"/>
      <c r="AA203" s="301"/>
      <c r="AB203" s="1" t="s">
        <v>867</v>
      </c>
    </row>
    <row r="204" spans="1:28" ht="15" x14ac:dyDescent="0.25">
      <c r="A204" s="20"/>
      <c r="B204" s="363">
        <v>44642</v>
      </c>
      <c r="C204" s="313"/>
      <c r="D204" s="316">
        <v>44650</v>
      </c>
      <c r="E204" s="317" t="s">
        <v>840</v>
      </c>
      <c r="F204" s="317" t="s">
        <v>840</v>
      </c>
      <c r="G204" s="267"/>
      <c r="H204" s="26"/>
      <c r="I204" s="268"/>
      <c r="J204" s="267"/>
      <c r="K204" s="269"/>
      <c r="L204" s="270"/>
      <c r="M204" s="271"/>
      <c r="N204" s="272"/>
      <c r="O204" s="273"/>
      <c r="P204" s="273"/>
      <c r="Q204" s="319">
        <v>623092</v>
      </c>
      <c r="R204" s="274"/>
      <c r="S204" s="275"/>
      <c r="T204" s="274"/>
      <c r="U204" s="276"/>
      <c r="V204" s="277">
        <f t="shared" si="35"/>
        <v>623092</v>
      </c>
      <c r="W204" s="280"/>
      <c r="X204" s="276" t="s">
        <v>36</v>
      </c>
      <c r="Y204" s="314">
        <v>56590663</v>
      </c>
      <c r="Z204" s="280"/>
      <c r="AA204" s="301"/>
      <c r="AB204" s="1" t="s">
        <v>867</v>
      </c>
    </row>
    <row r="205" spans="1:28" ht="15" x14ac:dyDescent="0.25">
      <c r="A205" s="20"/>
      <c r="B205" s="363">
        <v>44642</v>
      </c>
      <c r="C205" s="313"/>
      <c r="D205" s="316">
        <v>44650</v>
      </c>
      <c r="E205" s="317" t="s">
        <v>884</v>
      </c>
      <c r="F205" s="317" t="s">
        <v>884</v>
      </c>
      <c r="G205" s="267"/>
      <c r="H205" s="26"/>
      <c r="I205" s="268"/>
      <c r="J205" s="267"/>
      <c r="K205" s="269"/>
      <c r="L205" s="270"/>
      <c r="M205" s="271"/>
      <c r="N205" s="272"/>
      <c r="O205" s="273"/>
      <c r="P205" s="273"/>
      <c r="Q205" s="319">
        <v>169293</v>
      </c>
      <c r="R205" s="274"/>
      <c r="S205" s="275"/>
      <c r="T205" s="274"/>
      <c r="U205" s="276"/>
      <c r="V205" s="277">
        <f t="shared" si="35"/>
        <v>169293</v>
      </c>
      <c r="W205" s="280"/>
      <c r="X205" s="276" t="s">
        <v>36</v>
      </c>
      <c r="Y205" s="314">
        <v>56590670</v>
      </c>
      <c r="Z205" s="280"/>
      <c r="AA205" s="301"/>
      <c r="AB205" s="1" t="s">
        <v>867</v>
      </c>
    </row>
    <row r="206" spans="1:28" ht="15" x14ac:dyDescent="0.25">
      <c r="A206" s="20"/>
      <c r="B206" s="363">
        <v>44642</v>
      </c>
      <c r="C206" s="313"/>
      <c r="D206" s="316">
        <v>44650</v>
      </c>
      <c r="E206" s="317" t="s">
        <v>885</v>
      </c>
      <c r="F206" s="317" t="s">
        <v>885</v>
      </c>
      <c r="G206" s="267"/>
      <c r="H206" s="26"/>
      <c r="I206" s="268"/>
      <c r="J206" s="267"/>
      <c r="K206" s="269"/>
      <c r="L206" s="270"/>
      <c r="M206" s="271"/>
      <c r="N206" s="272"/>
      <c r="O206" s="273"/>
      <c r="P206" s="273"/>
      <c r="Q206" s="319">
        <v>122106</v>
      </c>
      <c r="R206" s="274"/>
      <c r="S206" s="275"/>
      <c r="T206" s="274"/>
      <c r="U206" s="276"/>
      <c r="V206" s="277">
        <f t="shared" si="35"/>
        <v>122106</v>
      </c>
      <c r="W206" s="280"/>
      <c r="X206" s="276" t="s">
        <v>36</v>
      </c>
      <c r="Y206" s="314">
        <v>56590678</v>
      </c>
      <c r="Z206" s="280"/>
      <c r="AA206" s="301"/>
      <c r="AB206" s="1" t="s">
        <v>867</v>
      </c>
    </row>
    <row r="207" spans="1:28" ht="15" x14ac:dyDescent="0.25">
      <c r="A207" s="20"/>
      <c r="B207" s="363">
        <v>44642</v>
      </c>
      <c r="C207" s="313"/>
      <c r="D207" s="316">
        <v>44650</v>
      </c>
      <c r="E207" s="317" t="s">
        <v>886</v>
      </c>
      <c r="F207" s="317" t="s">
        <v>886</v>
      </c>
      <c r="G207" s="267"/>
      <c r="H207" s="26"/>
      <c r="I207" s="268"/>
      <c r="J207" s="267"/>
      <c r="K207" s="269"/>
      <c r="L207" s="270"/>
      <c r="M207" s="271"/>
      <c r="N207" s="272"/>
      <c r="O207" s="273"/>
      <c r="P207" s="273"/>
      <c r="Q207" s="319">
        <v>506777</v>
      </c>
      <c r="R207" s="274"/>
      <c r="S207" s="275"/>
      <c r="T207" s="274"/>
      <c r="U207" s="276"/>
      <c r="V207" s="277">
        <f t="shared" si="35"/>
        <v>506777</v>
      </c>
      <c r="W207" s="280"/>
      <c r="X207" s="276" t="s">
        <v>36</v>
      </c>
      <c r="Y207" s="314">
        <v>56590676</v>
      </c>
      <c r="Z207" s="280"/>
      <c r="AA207" s="301"/>
      <c r="AB207" s="1" t="s">
        <v>867</v>
      </c>
    </row>
    <row r="208" spans="1:28" ht="15" x14ac:dyDescent="0.25">
      <c r="A208" s="20"/>
      <c r="B208" s="363">
        <v>44642</v>
      </c>
      <c r="C208" s="313"/>
      <c r="D208" s="316">
        <v>44650</v>
      </c>
      <c r="E208" s="317" t="s">
        <v>887</v>
      </c>
      <c r="F208" s="317" t="s">
        <v>887</v>
      </c>
      <c r="G208" s="267"/>
      <c r="H208" s="26"/>
      <c r="I208" s="268"/>
      <c r="J208" s="267"/>
      <c r="K208" s="269"/>
      <c r="L208" s="270"/>
      <c r="M208" s="271"/>
      <c r="N208" s="272"/>
      <c r="O208" s="273"/>
      <c r="P208" s="273"/>
      <c r="Q208" s="319">
        <v>282680</v>
      </c>
      <c r="R208" s="274"/>
      <c r="S208" s="275"/>
      <c r="T208" s="274"/>
      <c r="U208" s="276"/>
      <c r="V208" s="277">
        <f t="shared" si="35"/>
        <v>282680</v>
      </c>
      <c r="W208" s="280"/>
      <c r="X208" s="276" t="s">
        <v>36</v>
      </c>
      <c r="Y208" s="314">
        <v>56590667</v>
      </c>
      <c r="Z208" s="280"/>
      <c r="AA208" s="301"/>
      <c r="AB208" s="1" t="s">
        <v>867</v>
      </c>
    </row>
    <row r="209" spans="1:28" ht="15" x14ac:dyDescent="0.25">
      <c r="A209" s="20"/>
      <c r="B209" s="363">
        <v>44642</v>
      </c>
      <c r="C209" s="313"/>
      <c r="D209" s="316">
        <v>44650</v>
      </c>
      <c r="E209" s="317" t="s">
        <v>888</v>
      </c>
      <c r="F209" s="317" t="s">
        <v>888</v>
      </c>
      <c r="G209" s="267"/>
      <c r="H209" s="26"/>
      <c r="I209" s="268"/>
      <c r="J209" s="267"/>
      <c r="K209" s="269"/>
      <c r="L209" s="270"/>
      <c r="M209" s="271"/>
      <c r="N209" s="272"/>
      <c r="O209" s="273"/>
      <c r="P209" s="273"/>
      <c r="Q209" s="319">
        <v>112930</v>
      </c>
      <c r="R209" s="274"/>
      <c r="S209" s="275"/>
      <c r="T209" s="274"/>
      <c r="U209" s="276"/>
      <c r="V209" s="277">
        <f t="shared" si="35"/>
        <v>112930</v>
      </c>
      <c r="W209" s="280"/>
      <c r="X209" s="276" t="s">
        <v>36</v>
      </c>
      <c r="Y209" s="314">
        <v>56590682</v>
      </c>
      <c r="Z209" s="280"/>
      <c r="AA209" s="301"/>
      <c r="AB209" s="1" t="s">
        <v>867</v>
      </c>
    </row>
    <row r="210" spans="1:28" ht="15" x14ac:dyDescent="0.25">
      <c r="A210" s="20"/>
      <c r="B210" s="363">
        <v>44642</v>
      </c>
      <c r="C210" s="313"/>
      <c r="D210" s="316">
        <v>44650</v>
      </c>
      <c r="E210" s="317" t="s">
        <v>889</v>
      </c>
      <c r="F210" s="317" t="s">
        <v>889</v>
      </c>
      <c r="G210" s="267"/>
      <c r="H210" s="26"/>
      <c r="I210" s="268"/>
      <c r="J210" s="267"/>
      <c r="K210" s="269"/>
      <c r="L210" s="270"/>
      <c r="M210" s="271"/>
      <c r="N210" s="272"/>
      <c r="O210" s="273"/>
      <c r="P210" s="273"/>
      <c r="Q210" s="319">
        <v>160470</v>
      </c>
      <c r="R210" s="274"/>
      <c r="S210" s="275"/>
      <c r="T210" s="274"/>
      <c r="U210" s="276"/>
      <c r="V210" s="277">
        <f t="shared" si="35"/>
        <v>160470</v>
      </c>
      <c r="W210" s="280"/>
      <c r="X210" s="276" t="s">
        <v>36</v>
      </c>
      <c r="Y210" s="314">
        <v>56590679</v>
      </c>
      <c r="Z210" s="280"/>
      <c r="AA210" s="301"/>
      <c r="AB210" s="1" t="s">
        <v>867</v>
      </c>
    </row>
    <row r="211" spans="1:28" ht="15" x14ac:dyDescent="0.25">
      <c r="A211" s="20"/>
      <c r="B211" s="363">
        <v>44642</v>
      </c>
      <c r="C211" s="313"/>
      <c r="D211" s="316">
        <v>44650</v>
      </c>
      <c r="E211" s="317" t="s">
        <v>890</v>
      </c>
      <c r="F211" s="317" t="s">
        <v>890</v>
      </c>
      <c r="G211" s="267"/>
      <c r="H211" s="26"/>
      <c r="I211" s="268"/>
      <c r="J211" s="267"/>
      <c r="K211" s="269"/>
      <c r="L211" s="270"/>
      <c r="M211" s="271"/>
      <c r="N211" s="272"/>
      <c r="O211" s="273"/>
      <c r="P211" s="273"/>
      <c r="Q211" s="319">
        <v>3155</v>
      </c>
      <c r="R211" s="274"/>
      <c r="S211" s="275"/>
      <c r="T211" s="274"/>
      <c r="U211" s="276"/>
      <c r="V211" s="277">
        <f t="shared" si="35"/>
        <v>3155</v>
      </c>
      <c r="W211" s="280"/>
      <c r="X211" s="276" t="s">
        <v>36</v>
      </c>
      <c r="Y211" s="314">
        <v>56590673</v>
      </c>
      <c r="Z211" s="280"/>
      <c r="AA211" s="301"/>
      <c r="AB211" s="1" t="s">
        <v>867</v>
      </c>
    </row>
    <row r="212" spans="1:28" ht="15" x14ac:dyDescent="0.25">
      <c r="A212" s="20"/>
      <c r="B212" s="363">
        <v>44642</v>
      </c>
      <c r="C212" s="313"/>
      <c r="D212" s="316">
        <v>44651</v>
      </c>
      <c r="E212" s="317" t="s">
        <v>891</v>
      </c>
      <c r="F212" s="317" t="s">
        <v>891</v>
      </c>
      <c r="G212" s="267"/>
      <c r="H212" s="26"/>
      <c r="I212" s="268"/>
      <c r="J212" s="267"/>
      <c r="K212" s="269"/>
      <c r="L212" s="270"/>
      <c r="M212" s="271"/>
      <c r="N212" s="272"/>
      <c r="O212" s="273"/>
      <c r="P212" s="273"/>
      <c r="Q212" s="319">
        <v>54935</v>
      </c>
      <c r="R212" s="274"/>
      <c r="S212" s="275"/>
      <c r="T212" s="274"/>
      <c r="U212" s="276"/>
      <c r="V212" s="277">
        <f t="shared" si="35"/>
        <v>54935</v>
      </c>
      <c r="W212" s="280"/>
      <c r="X212" s="276" t="s">
        <v>36</v>
      </c>
      <c r="Y212" s="314">
        <v>56590675</v>
      </c>
      <c r="Z212" s="280"/>
      <c r="AA212" s="301"/>
      <c r="AB212" s="1" t="s">
        <v>867</v>
      </c>
    </row>
    <row r="213" spans="1:28" x14ac:dyDescent="0.2">
      <c r="A213" s="20">
        <v>167</v>
      </c>
      <c r="B213" s="21">
        <v>44673</v>
      </c>
      <c r="C213" s="22">
        <v>44665</v>
      </c>
      <c r="D213" s="246">
        <v>44666</v>
      </c>
      <c r="E213" s="43" t="s">
        <v>162</v>
      </c>
      <c r="F213" s="43" t="s">
        <v>423</v>
      </c>
      <c r="G213" s="76" t="s">
        <v>163</v>
      </c>
      <c r="H213" s="26"/>
      <c r="I213" s="24" t="s">
        <v>33</v>
      </c>
      <c r="J213" s="76">
        <v>303479</v>
      </c>
      <c r="K213" s="103">
        <v>44652</v>
      </c>
      <c r="L213" s="78" t="s">
        <v>424</v>
      </c>
      <c r="M213" s="79">
        <v>13000</v>
      </c>
      <c r="N213" s="80">
        <v>0.13</v>
      </c>
      <c r="O213" s="31">
        <f>M213*N213</f>
        <v>1690</v>
      </c>
      <c r="P213" s="31">
        <v>0</v>
      </c>
      <c r="Q213" s="32">
        <f>M213+O213+P213</f>
        <v>14690</v>
      </c>
      <c r="R213" s="81">
        <v>0</v>
      </c>
      <c r="S213" s="34">
        <f>Q213*-R213</f>
        <v>0</v>
      </c>
      <c r="T213" s="81">
        <v>1</v>
      </c>
      <c r="U213" s="35">
        <f>-O213*T213</f>
        <v>-1690</v>
      </c>
      <c r="V213" s="32">
        <f t="shared" ref="V213:V325" si="36">Q213+S213+U213</f>
        <v>13000</v>
      </c>
      <c r="W213" s="37" t="s">
        <v>59</v>
      </c>
      <c r="X213" s="35" t="s">
        <v>36</v>
      </c>
      <c r="Y213" s="37" t="s">
        <v>33</v>
      </c>
      <c r="Z213" s="37" t="s">
        <v>425</v>
      </c>
      <c r="AA213" s="48"/>
    </row>
    <row r="214" spans="1:28" x14ac:dyDescent="0.2">
      <c r="A214" s="20">
        <v>101</v>
      </c>
      <c r="B214" s="21">
        <v>44621</v>
      </c>
      <c r="C214" s="97">
        <v>44651</v>
      </c>
      <c r="D214" s="246">
        <v>44652</v>
      </c>
      <c r="E214" s="43" t="s">
        <v>278</v>
      </c>
      <c r="F214" s="43" t="s">
        <v>279</v>
      </c>
      <c r="G214" s="76" t="s">
        <v>280</v>
      </c>
      <c r="H214" s="26" t="s">
        <v>34</v>
      </c>
      <c r="I214" s="24" t="s">
        <v>33</v>
      </c>
      <c r="J214" s="76">
        <v>303445</v>
      </c>
      <c r="K214" s="27">
        <v>44637</v>
      </c>
      <c r="L214" s="78" t="s">
        <v>33</v>
      </c>
      <c r="M214" s="79">
        <v>365917</v>
      </c>
      <c r="N214" s="80">
        <v>0</v>
      </c>
      <c r="O214" s="31"/>
      <c r="P214" s="31">
        <v>0</v>
      </c>
      <c r="Q214" s="32">
        <f>M214-O214</f>
        <v>365917</v>
      </c>
      <c r="R214" s="81">
        <v>0.03</v>
      </c>
      <c r="S214" s="34">
        <f t="shared" ref="S214:S223" si="37">-Q214*R214</f>
        <v>-10977.51</v>
      </c>
      <c r="T214" s="81">
        <v>0.2</v>
      </c>
      <c r="U214" s="35">
        <v>-8419</v>
      </c>
      <c r="V214" s="32">
        <f t="shared" si="36"/>
        <v>346520.49</v>
      </c>
      <c r="W214" s="37" t="s">
        <v>59</v>
      </c>
      <c r="X214" s="35" t="s">
        <v>36</v>
      </c>
      <c r="Y214" s="37" t="s">
        <v>33</v>
      </c>
      <c r="Z214" s="37" t="s">
        <v>281</v>
      </c>
      <c r="AA214" s="48"/>
    </row>
    <row r="215" spans="1:28" x14ac:dyDescent="0.2">
      <c r="A215" s="20">
        <v>104</v>
      </c>
      <c r="B215" s="21">
        <v>44621</v>
      </c>
      <c r="C215" s="97">
        <v>44651</v>
      </c>
      <c r="D215" s="246">
        <v>44652</v>
      </c>
      <c r="E215" s="43" t="s">
        <v>109</v>
      </c>
      <c r="F215" s="43" t="s">
        <v>288</v>
      </c>
      <c r="G215" s="76" t="s">
        <v>33</v>
      </c>
      <c r="H215" s="26" t="s">
        <v>34</v>
      </c>
      <c r="I215" s="24" t="s">
        <v>33</v>
      </c>
      <c r="J215" s="76">
        <v>303448</v>
      </c>
      <c r="K215" s="27">
        <v>44609</v>
      </c>
      <c r="L215" s="78">
        <v>213</v>
      </c>
      <c r="M215" s="79">
        <v>34500</v>
      </c>
      <c r="N215" s="80">
        <v>0</v>
      </c>
      <c r="O215" s="31">
        <f t="shared" ref="O215:O230" si="38">M215*N215</f>
        <v>0</v>
      </c>
      <c r="P215" s="31">
        <v>0</v>
      </c>
      <c r="Q215" s="32">
        <f>M215+O215+P215</f>
        <v>34500</v>
      </c>
      <c r="R215" s="81">
        <v>4.4999999999999998E-2</v>
      </c>
      <c r="S215" s="34">
        <f t="shared" si="37"/>
        <v>-1552.5</v>
      </c>
      <c r="T215" s="81">
        <v>0.05</v>
      </c>
      <c r="U215" s="35">
        <v>-1725</v>
      </c>
      <c r="V215" s="32">
        <f t="shared" si="36"/>
        <v>31222.5</v>
      </c>
      <c r="W215" s="37" t="s">
        <v>59</v>
      </c>
      <c r="X215" s="35" t="s">
        <v>36</v>
      </c>
      <c r="Y215" s="37" t="s">
        <v>289</v>
      </c>
      <c r="Z215" s="96" t="s">
        <v>33</v>
      </c>
      <c r="AA215" s="48"/>
    </row>
    <row r="216" spans="1:28" x14ac:dyDescent="0.2">
      <c r="A216" s="20">
        <v>105</v>
      </c>
      <c r="B216" s="21">
        <v>44621</v>
      </c>
      <c r="C216" s="97">
        <v>44651</v>
      </c>
      <c r="D216" s="246">
        <v>44652</v>
      </c>
      <c r="E216" s="43" t="s">
        <v>290</v>
      </c>
      <c r="F216" s="43" t="s">
        <v>291</v>
      </c>
      <c r="G216" s="76" t="s">
        <v>292</v>
      </c>
      <c r="H216" s="26" t="s">
        <v>34</v>
      </c>
      <c r="I216" s="24">
        <v>1898</v>
      </c>
      <c r="J216" s="76">
        <v>303449</v>
      </c>
      <c r="K216" s="27">
        <v>44607</v>
      </c>
      <c r="L216" s="78" t="s">
        <v>33</v>
      </c>
      <c r="M216" s="79">
        <v>53500</v>
      </c>
      <c r="N216" s="80">
        <v>0</v>
      </c>
      <c r="O216" s="31">
        <f t="shared" si="38"/>
        <v>0</v>
      </c>
      <c r="P216" s="31">
        <v>0</v>
      </c>
      <c r="Q216" s="32">
        <f>M216-O216</f>
        <v>53500</v>
      </c>
      <c r="R216" s="81">
        <v>4.4999999999999998E-2</v>
      </c>
      <c r="S216" s="34">
        <f t="shared" si="37"/>
        <v>-2407.5</v>
      </c>
      <c r="T216" s="81">
        <v>0.05</v>
      </c>
      <c r="U216" s="35">
        <v>-2675</v>
      </c>
      <c r="V216" s="32">
        <f t="shared" si="36"/>
        <v>48417.5</v>
      </c>
      <c r="W216" s="37" t="s">
        <v>59</v>
      </c>
      <c r="X216" s="35" t="s">
        <v>36</v>
      </c>
      <c r="Y216" s="37" t="s">
        <v>33</v>
      </c>
      <c r="Z216" s="48" t="s">
        <v>293</v>
      </c>
      <c r="AA216" s="48"/>
    </row>
    <row r="217" spans="1:28" x14ac:dyDescent="0.2">
      <c r="A217" s="20">
        <v>155</v>
      </c>
      <c r="B217" s="21">
        <v>44642</v>
      </c>
      <c r="C217" s="22">
        <v>44620</v>
      </c>
      <c r="D217" s="246">
        <v>44652</v>
      </c>
      <c r="E217" s="23" t="s">
        <v>97</v>
      </c>
      <c r="F217" s="23" t="s">
        <v>403</v>
      </c>
      <c r="G217" s="24" t="s">
        <v>33</v>
      </c>
      <c r="H217" s="25" t="s">
        <v>34</v>
      </c>
      <c r="I217" s="24" t="s">
        <v>33</v>
      </c>
      <c r="J217" s="24">
        <v>303451</v>
      </c>
      <c r="K217" s="27">
        <v>44620</v>
      </c>
      <c r="L217" s="26">
        <v>5655</v>
      </c>
      <c r="M217" s="29">
        <v>156495</v>
      </c>
      <c r="N217" s="30">
        <v>0</v>
      </c>
      <c r="O217" s="31">
        <f t="shared" si="38"/>
        <v>0</v>
      </c>
      <c r="P217" s="31">
        <v>0</v>
      </c>
      <c r="Q217" s="32">
        <f t="shared" ref="Q217:Q461" si="39">M217+O217+P217</f>
        <v>156495</v>
      </c>
      <c r="R217" s="33">
        <v>0</v>
      </c>
      <c r="S217" s="34">
        <f t="shared" si="37"/>
        <v>0</v>
      </c>
      <c r="T217" s="33">
        <v>0</v>
      </c>
      <c r="U217" s="35">
        <f>-O217*T217</f>
        <v>0</v>
      </c>
      <c r="V217" s="32">
        <f t="shared" si="36"/>
        <v>156495</v>
      </c>
      <c r="W217" s="220" t="s">
        <v>59</v>
      </c>
      <c r="X217" s="137" t="s">
        <v>36</v>
      </c>
      <c r="Y217" s="37" t="s">
        <v>33</v>
      </c>
      <c r="Z217" s="37" t="s">
        <v>404</v>
      </c>
      <c r="AA217" s="37"/>
    </row>
    <row r="218" spans="1:28" x14ac:dyDescent="0.2">
      <c r="A218" s="20">
        <v>157</v>
      </c>
      <c r="B218" s="21">
        <v>44642</v>
      </c>
      <c r="C218" s="22">
        <v>44649</v>
      </c>
      <c r="D218" s="246">
        <v>44652</v>
      </c>
      <c r="E218" s="23" t="s">
        <v>79</v>
      </c>
      <c r="F218" s="23" t="s">
        <v>79</v>
      </c>
      <c r="G218" s="24" t="s">
        <v>33</v>
      </c>
      <c r="H218" s="26" t="s">
        <v>34</v>
      </c>
      <c r="I218" s="24" t="s">
        <v>33</v>
      </c>
      <c r="J218" s="24">
        <v>303430</v>
      </c>
      <c r="K218" s="27" t="s">
        <v>33</v>
      </c>
      <c r="L218" s="26" t="s">
        <v>33</v>
      </c>
      <c r="M218" s="29">
        <v>200000</v>
      </c>
      <c r="N218" s="30">
        <v>0</v>
      </c>
      <c r="O218" s="31">
        <f t="shared" si="38"/>
        <v>0</v>
      </c>
      <c r="P218" s="31">
        <v>0</v>
      </c>
      <c r="Q218" s="32">
        <f t="shared" si="39"/>
        <v>200000</v>
      </c>
      <c r="R218" s="33">
        <v>0</v>
      </c>
      <c r="S218" s="34">
        <f t="shared" si="37"/>
        <v>0</v>
      </c>
      <c r="T218" s="33">
        <v>0</v>
      </c>
      <c r="U218" s="35">
        <f>-O218*T218</f>
        <v>0</v>
      </c>
      <c r="V218" s="32">
        <f t="shared" si="36"/>
        <v>200000</v>
      </c>
      <c r="W218" s="220" t="s">
        <v>59</v>
      </c>
      <c r="X218" s="35" t="s">
        <v>36</v>
      </c>
      <c r="Y218" s="37" t="s">
        <v>33</v>
      </c>
      <c r="Z218" s="48" t="s">
        <v>33</v>
      </c>
      <c r="AA218" s="37"/>
    </row>
    <row r="219" spans="1:28" ht="15" x14ac:dyDescent="0.2">
      <c r="A219" s="320"/>
      <c r="B219" s="321">
        <v>44621</v>
      </c>
      <c r="C219" s="323"/>
      <c r="D219" s="457">
        <v>44651</v>
      </c>
      <c r="E219" s="458" t="s">
        <v>1189</v>
      </c>
      <c r="F219" s="444" t="s">
        <v>1189</v>
      </c>
      <c r="G219" s="326"/>
      <c r="H219" s="26"/>
      <c r="I219" s="326"/>
      <c r="J219" s="326"/>
      <c r="K219" s="445"/>
      <c r="L219" s="325"/>
      <c r="M219" s="453"/>
      <c r="N219" s="447"/>
      <c r="O219" s="333"/>
      <c r="P219" s="333"/>
      <c r="Q219" s="448">
        <v>336502.86</v>
      </c>
      <c r="R219" s="449"/>
      <c r="S219" s="336"/>
      <c r="T219" s="449"/>
      <c r="U219" s="337"/>
      <c r="V219" s="338">
        <f t="shared" si="36"/>
        <v>336502.86</v>
      </c>
      <c r="W219" s="454"/>
      <c r="X219" s="337" t="s">
        <v>102</v>
      </c>
      <c r="Y219" s="340"/>
      <c r="Z219" s="455"/>
      <c r="AA219" s="340"/>
      <c r="AB219" s="1" t="s">
        <v>867</v>
      </c>
    </row>
    <row r="220" spans="1:28" ht="15" x14ac:dyDescent="0.2">
      <c r="A220" s="320"/>
      <c r="B220" s="321">
        <v>44621</v>
      </c>
      <c r="C220" s="323"/>
      <c r="D220" s="457">
        <v>44679</v>
      </c>
      <c r="E220" s="458" t="s">
        <v>1190</v>
      </c>
      <c r="F220" s="444" t="s">
        <v>1190</v>
      </c>
      <c r="G220" s="326"/>
      <c r="H220" s="26"/>
      <c r="I220" s="326"/>
      <c r="J220" s="326"/>
      <c r="K220" s="445"/>
      <c r="L220" s="325"/>
      <c r="M220" s="453"/>
      <c r="N220" s="447"/>
      <c r="O220" s="333"/>
      <c r="P220" s="333"/>
      <c r="Q220" s="456">
        <v>80</v>
      </c>
      <c r="R220" s="449"/>
      <c r="S220" s="336"/>
      <c r="T220" s="449"/>
      <c r="U220" s="337"/>
      <c r="V220" s="338">
        <f t="shared" si="36"/>
        <v>80</v>
      </c>
      <c r="W220" s="454"/>
      <c r="X220" s="337" t="s">
        <v>102</v>
      </c>
      <c r="Y220" s="340"/>
      <c r="Z220" s="455"/>
      <c r="AA220" s="340"/>
      <c r="AB220" s="1" t="s">
        <v>867</v>
      </c>
    </row>
    <row r="221" spans="1:28" ht="15" x14ac:dyDescent="0.2">
      <c r="A221" s="320"/>
      <c r="B221" s="321">
        <v>44621</v>
      </c>
      <c r="C221" s="323"/>
      <c r="D221" s="457">
        <v>44679</v>
      </c>
      <c r="E221" s="458" t="s">
        <v>1191</v>
      </c>
      <c r="F221" s="444" t="s">
        <v>1191</v>
      </c>
      <c r="G221" s="326"/>
      <c r="H221" s="26"/>
      <c r="I221" s="326"/>
      <c r="J221" s="326"/>
      <c r="K221" s="445"/>
      <c r="L221" s="325"/>
      <c r="M221" s="453"/>
      <c r="N221" s="447"/>
      <c r="O221" s="333"/>
      <c r="P221" s="333"/>
      <c r="Q221" s="456">
        <v>500</v>
      </c>
      <c r="R221" s="449"/>
      <c r="S221" s="336"/>
      <c r="T221" s="449"/>
      <c r="U221" s="337"/>
      <c r="V221" s="338">
        <f t="shared" si="36"/>
        <v>500</v>
      </c>
      <c r="W221" s="454"/>
      <c r="X221" s="337" t="s">
        <v>102</v>
      </c>
      <c r="Y221" s="340"/>
      <c r="Z221" s="455"/>
      <c r="AA221" s="340"/>
      <c r="AB221" s="1" t="s">
        <v>867</v>
      </c>
    </row>
    <row r="222" spans="1:28" ht="15" x14ac:dyDescent="0.2">
      <c r="A222" s="320"/>
      <c r="B222" s="321">
        <v>44621</v>
      </c>
      <c r="C222" s="323"/>
      <c r="D222" s="457">
        <v>44681</v>
      </c>
      <c r="E222" s="458" t="s">
        <v>1189</v>
      </c>
      <c r="F222" s="444" t="s">
        <v>1189</v>
      </c>
      <c r="G222" s="326"/>
      <c r="H222" s="26"/>
      <c r="I222" s="326"/>
      <c r="J222" s="326"/>
      <c r="K222" s="445"/>
      <c r="L222" s="325"/>
      <c r="M222" s="453"/>
      <c r="N222" s="447"/>
      <c r="O222" s="333"/>
      <c r="P222" s="333"/>
      <c r="Q222" s="448">
        <v>326131.09999999998</v>
      </c>
      <c r="R222" s="449"/>
      <c r="S222" s="336"/>
      <c r="T222" s="449"/>
      <c r="U222" s="337"/>
      <c r="V222" s="338">
        <f t="shared" si="36"/>
        <v>326131.09999999998</v>
      </c>
      <c r="W222" s="454"/>
      <c r="X222" s="337" t="s">
        <v>102</v>
      </c>
      <c r="Y222" s="340"/>
      <c r="Z222" s="455"/>
      <c r="AA222" s="340"/>
      <c r="AB222" s="1" t="s">
        <v>867</v>
      </c>
    </row>
    <row r="223" spans="1:28" x14ac:dyDescent="0.2">
      <c r="A223" s="20">
        <v>139</v>
      </c>
      <c r="B223" s="21">
        <v>44621</v>
      </c>
      <c r="C223" s="97">
        <v>44649</v>
      </c>
      <c r="D223" s="246">
        <v>44662</v>
      </c>
      <c r="E223" s="43" t="s">
        <v>81</v>
      </c>
      <c r="F223" s="43" t="s">
        <v>375</v>
      </c>
      <c r="G223" s="76" t="s">
        <v>33</v>
      </c>
      <c r="H223" s="26" t="s">
        <v>34</v>
      </c>
      <c r="I223" s="24" t="s">
        <v>33</v>
      </c>
      <c r="J223" s="76">
        <v>303440</v>
      </c>
      <c r="K223" s="103">
        <v>44609</v>
      </c>
      <c r="L223" s="78">
        <v>1500001</v>
      </c>
      <c r="M223" s="79">
        <v>61356</v>
      </c>
      <c r="N223" s="80">
        <v>0</v>
      </c>
      <c r="O223" s="31">
        <f t="shared" si="38"/>
        <v>0</v>
      </c>
      <c r="P223" s="31">
        <v>0</v>
      </c>
      <c r="Q223" s="32">
        <f t="shared" si="39"/>
        <v>61356</v>
      </c>
      <c r="R223" s="81">
        <v>0</v>
      </c>
      <c r="S223" s="34">
        <f t="shared" si="37"/>
        <v>0</v>
      </c>
      <c r="T223" s="81">
        <v>0</v>
      </c>
      <c r="U223" s="35">
        <f>-O223*T223</f>
        <v>0</v>
      </c>
      <c r="V223" s="32">
        <f t="shared" si="36"/>
        <v>61356</v>
      </c>
      <c r="W223" s="100" t="s">
        <v>35</v>
      </c>
      <c r="X223" s="35" t="s">
        <v>102</v>
      </c>
      <c r="Y223" s="37" t="s">
        <v>376</v>
      </c>
      <c r="Z223" s="37" t="s">
        <v>33</v>
      </c>
      <c r="AA223" s="37"/>
    </row>
    <row r="224" spans="1:28" x14ac:dyDescent="0.2">
      <c r="A224" s="20">
        <v>127</v>
      </c>
      <c r="B224" s="21">
        <v>44621</v>
      </c>
      <c r="C224" s="97">
        <v>44638</v>
      </c>
      <c r="D224" s="246">
        <v>44663</v>
      </c>
      <c r="E224" s="43" t="s">
        <v>134</v>
      </c>
      <c r="F224" s="43" t="s">
        <v>343</v>
      </c>
      <c r="G224" s="76" t="s">
        <v>218</v>
      </c>
      <c r="H224" s="26" t="s">
        <v>34</v>
      </c>
      <c r="I224" s="24" t="s">
        <v>33</v>
      </c>
      <c r="J224" s="76">
        <v>303416</v>
      </c>
      <c r="K224" s="103">
        <v>44615</v>
      </c>
      <c r="L224" s="78" t="s">
        <v>344</v>
      </c>
      <c r="M224" s="79">
        <v>246083</v>
      </c>
      <c r="N224" s="80">
        <v>0</v>
      </c>
      <c r="O224" s="31">
        <f t="shared" si="38"/>
        <v>0</v>
      </c>
      <c r="P224" s="31">
        <v>0</v>
      </c>
      <c r="Q224" s="32">
        <f t="shared" si="39"/>
        <v>246083</v>
      </c>
      <c r="R224" s="81">
        <v>0.03</v>
      </c>
      <c r="S224" s="34">
        <v>-6420.75</v>
      </c>
      <c r="T224" s="81">
        <v>0</v>
      </c>
      <c r="U224" s="35">
        <f>-O224*T224</f>
        <v>0</v>
      </c>
      <c r="V224" s="32">
        <f t="shared" si="36"/>
        <v>239662.25</v>
      </c>
      <c r="W224" s="221" t="s">
        <v>35</v>
      </c>
      <c r="X224" s="35" t="s">
        <v>102</v>
      </c>
      <c r="Y224" s="37" t="s">
        <v>345</v>
      </c>
      <c r="Z224" s="48" t="s">
        <v>33</v>
      </c>
      <c r="AA224" s="37"/>
    </row>
    <row r="225" spans="1:27" x14ac:dyDescent="0.2">
      <c r="A225" s="20">
        <v>176</v>
      </c>
      <c r="B225" s="21">
        <v>44673</v>
      </c>
      <c r="C225" s="22">
        <v>44659</v>
      </c>
      <c r="D225" s="246">
        <v>44663</v>
      </c>
      <c r="E225" s="43" t="s">
        <v>72</v>
      </c>
      <c r="F225" s="43" t="s">
        <v>430</v>
      </c>
      <c r="G225" s="76" t="s">
        <v>33</v>
      </c>
      <c r="H225" s="26" t="s">
        <v>34</v>
      </c>
      <c r="I225" s="24" t="s">
        <v>33</v>
      </c>
      <c r="J225" s="76">
        <v>303471</v>
      </c>
      <c r="K225" s="103" t="s">
        <v>33</v>
      </c>
      <c r="L225" s="78" t="s">
        <v>33</v>
      </c>
      <c r="M225" s="79">
        <v>108000</v>
      </c>
      <c r="N225" s="80">
        <v>0</v>
      </c>
      <c r="O225" s="64">
        <f t="shared" si="38"/>
        <v>0</v>
      </c>
      <c r="P225" s="31">
        <v>0</v>
      </c>
      <c r="Q225" s="32">
        <f t="shared" si="39"/>
        <v>108000</v>
      </c>
      <c r="R225" s="81"/>
      <c r="S225" s="34">
        <f>-Q225*R225</f>
        <v>0</v>
      </c>
      <c r="T225" s="81"/>
      <c r="U225" s="35">
        <f>-O225*T225</f>
        <v>0</v>
      </c>
      <c r="V225" s="32">
        <f t="shared" si="36"/>
        <v>108000</v>
      </c>
      <c r="W225" s="220" t="s">
        <v>59</v>
      </c>
      <c r="X225" s="137" t="s">
        <v>36</v>
      </c>
      <c r="Y225" s="37" t="s">
        <v>33</v>
      </c>
      <c r="Z225" s="37" t="s">
        <v>33</v>
      </c>
      <c r="AA225" s="37"/>
    </row>
    <row r="226" spans="1:27" x14ac:dyDescent="0.2">
      <c r="A226" s="20">
        <v>188</v>
      </c>
      <c r="B226" s="21">
        <v>44673</v>
      </c>
      <c r="C226" s="111">
        <v>44659</v>
      </c>
      <c r="D226" s="246">
        <v>44663</v>
      </c>
      <c r="E226" s="23" t="s">
        <v>234</v>
      </c>
      <c r="F226" s="43" t="s">
        <v>451</v>
      </c>
      <c r="G226" s="76" t="s">
        <v>235</v>
      </c>
      <c r="H226" s="26" t="s">
        <v>34</v>
      </c>
      <c r="I226" s="24" t="s">
        <v>33</v>
      </c>
      <c r="J226" s="26">
        <v>303475</v>
      </c>
      <c r="K226" s="103">
        <v>44628</v>
      </c>
      <c r="L226" s="78" t="s">
        <v>452</v>
      </c>
      <c r="M226" s="79">
        <v>28046</v>
      </c>
      <c r="N226" s="75">
        <v>0</v>
      </c>
      <c r="O226" s="31">
        <f t="shared" si="38"/>
        <v>0</v>
      </c>
      <c r="P226" s="31">
        <v>0</v>
      </c>
      <c r="Q226" s="32">
        <f t="shared" si="39"/>
        <v>28046</v>
      </c>
      <c r="R226" s="112">
        <v>0.03</v>
      </c>
      <c r="S226" s="34">
        <f>Q226*-R226</f>
        <v>-841.38</v>
      </c>
      <c r="T226" s="113"/>
      <c r="U226" s="35">
        <v>-119</v>
      </c>
      <c r="V226" s="32">
        <f t="shared" si="36"/>
        <v>27085.62</v>
      </c>
      <c r="W226" s="220" t="s">
        <v>59</v>
      </c>
      <c r="X226" s="137" t="s">
        <v>36</v>
      </c>
      <c r="Y226" s="114" t="s">
        <v>33</v>
      </c>
      <c r="Z226" s="114" t="s">
        <v>453</v>
      </c>
      <c r="AA226" s="115"/>
    </row>
    <row r="227" spans="1:27" x14ac:dyDescent="0.2">
      <c r="A227" s="20">
        <v>190</v>
      </c>
      <c r="B227" s="21">
        <v>44673</v>
      </c>
      <c r="C227" s="22">
        <v>44659</v>
      </c>
      <c r="D227" s="246">
        <v>44663</v>
      </c>
      <c r="E227" s="23" t="s">
        <v>92</v>
      </c>
      <c r="F227" s="23" t="s">
        <v>93</v>
      </c>
      <c r="G227" s="24" t="s">
        <v>458</v>
      </c>
      <c r="H227" s="26" t="s">
        <v>34</v>
      </c>
      <c r="I227" s="24" t="s">
        <v>33</v>
      </c>
      <c r="J227" s="26">
        <v>303474</v>
      </c>
      <c r="K227" s="108">
        <v>44607</v>
      </c>
      <c r="L227" s="26" t="s">
        <v>459</v>
      </c>
      <c r="M227" s="29">
        <v>746</v>
      </c>
      <c r="N227" s="75">
        <v>0</v>
      </c>
      <c r="O227" s="31">
        <f t="shared" si="38"/>
        <v>0</v>
      </c>
      <c r="P227" s="31">
        <v>0</v>
      </c>
      <c r="Q227" s="32">
        <f t="shared" si="39"/>
        <v>746</v>
      </c>
      <c r="R227" s="109">
        <v>0.03</v>
      </c>
      <c r="S227" s="34">
        <f>Q227*-R227</f>
        <v>-22.38</v>
      </c>
      <c r="T227" s="110"/>
      <c r="U227" s="35">
        <f>O227*-T227</f>
        <v>0</v>
      </c>
      <c r="V227" s="32">
        <f t="shared" si="36"/>
        <v>723.62</v>
      </c>
      <c r="W227" s="37" t="s">
        <v>59</v>
      </c>
      <c r="X227" s="35" t="s">
        <v>36</v>
      </c>
      <c r="Y227" s="114" t="s">
        <v>33</v>
      </c>
      <c r="Z227" s="114" t="s">
        <v>460</v>
      </c>
      <c r="AA227" s="115"/>
    </row>
    <row r="228" spans="1:27" x14ac:dyDescent="0.2">
      <c r="A228" s="20">
        <v>191</v>
      </c>
      <c r="B228" s="21">
        <v>44673</v>
      </c>
      <c r="C228" s="22">
        <v>44659</v>
      </c>
      <c r="D228" s="246">
        <v>44663</v>
      </c>
      <c r="E228" s="23" t="s">
        <v>461</v>
      </c>
      <c r="F228" s="23" t="s">
        <v>282</v>
      </c>
      <c r="G228" s="24" t="s">
        <v>33</v>
      </c>
      <c r="H228" s="26" t="s">
        <v>34</v>
      </c>
      <c r="I228" s="24" t="s">
        <v>33</v>
      </c>
      <c r="J228" s="26">
        <v>303473</v>
      </c>
      <c r="K228" s="108">
        <v>44629</v>
      </c>
      <c r="L228" s="26">
        <v>202651</v>
      </c>
      <c r="M228" s="29">
        <v>65895</v>
      </c>
      <c r="N228" s="75">
        <v>0</v>
      </c>
      <c r="O228" s="31">
        <f t="shared" si="38"/>
        <v>0</v>
      </c>
      <c r="P228" s="31">
        <v>0</v>
      </c>
      <c r="Q228" s="32">
        <f t="shared" si="39"/>
        <v>65895</v>
      </c>
      <c r="R228" s="109">
        <v>4.4999999999999998E-2</v>
      </c>
      <c r="S228" s="34">
        <f>Q228*-R228</f>
        <v>-2965.2750000000001</v>
      </c>
      <c r="T228" s="110"/>
      <c r="U228" s="35">
        <f>O228*-T228</f>
        <v>0</v>
      </c>
      <c r="V228" s="32">
        <f t="shared" si="36"/>
        <v>62929.724999999999</v>
      </c>
      <c r="W228" s="37" t="s">
        <v>59</v>
      </c>
      <c r="X228" s="35" t="s">
        <v>36</v>
      </c>
      <c r="Y228" s="114" t="s">
        <v>33</v>
      </c>
      <c r="Z228" s="114" t="s">
        <v>462</v>
      </c>
      <c r="AA228" s="115"/>
    </row>
    <row r="229" spans="1:27" x14ac:dyDescent="0.2">
      <c r="A229" s="20">
        <v>193</v>
      </c>
      <c r="B229" s="21">
        <v>44673</v>
      </c>
      <c r="C229" s="22">
        <v>44659</v>
      </c>
      <c r="D229" s="246">
        <v>44663</v>
      </c>
      <c r="E229" s="23" t="s">
        <v>61</v>
      </c>
      <c r="F229" s="23" t="s">
        <v>463</v>
      </c>
      <c r="G229" s="24" t="s">
        <v>62</v>
      </c>
      <c r="H229" s="26" t="s">
        <v>34</v>
      </c>
      <c r="I229" s="24" t="s">
        <v>33</v>
      </c>
      <c r="J229" s="26">
        <v>303472</v>
      </c>
      <c r="K229" s="108">
        <v>44648</v>
      </c>
      <c r="L229" s="26" t="s">
        <v>464</v>
      </c>
      <c r="M229" s="29">
        <v>790000</v>
      </c>
      <c r="N229" s="30">
        <v>0.15</v>
      </c>
      <c r="O229" s="31">
        <f t="shared" si="38"/>
        <v>118500</v>
      </c>
      <c r="P229" s="31">
        <v>0</v>
      </c>
      <c r="Q229" s="32">
        <f t="shared" si="39"/>
        <v>908500</v>
      </c>
      <c r="R229" s="109">
        <v>0.03</v>
      </c>
      <c r="S229" s="34">
        <f>Q229*-R229</f>
        <v>-27255</v>
      </c>
      <c r="T229" s="110">
        <v>0.2</v>
      </c>
      <c r="U229" s="35">
        <f>O229*-T229</f>
        <v>-23700</v>
      </c>
      <c r="V229" s="32">
        <f t="shared" si="36"/>
        <v>857545</v>
      </c>
      <c r="W229" s="37" t="s">
        <v>59</v>
      </c>
      <c r="X229" s="35" t="s">
        <v>36</v>
      </c>
      <c r="Y229" s="114" t="s">
        <v>33</v>
      </c>
      <c r="Z229" s="114" t="s">
        <v>465</v>
      </c>
      <c r="AA229" s="115"/>
    </row>
    <row r="230" spans="1:27" x14ac:dyDescent="0.2">
      <c r="A230" s="20">
        <v>194</v>
      </c>
      <c r="B230" s="21">
        <v>44673</v>
      </c>
      <c r="C230" s="22">
        <v>44659</v>
      </c>
      <c r="D230" s="246">
        <v>44663</v>
      </c>
      <c r="E230" s="23" t="s">
        <v>42</v>
      </c>
      <c r="F230" s="23" t="s">
        <v>466</v>
      </c>
      <c r="G230" s="24" t="s">
        <v>44</v>
      </c>
      <c r="H230" s="26" t="s">
        <v>34</v>
      </c>
      <c r="I230" s="24" t="s">
        <v>33</v>
      </c>
      <c r="J230" s="26">
        <v>303470</v>
      </c>
      <c r="K230" s="108">
        <v>44651</v>
      </c>
      <c r="L230" s="26" t="s">
        <v>467</v>
      </c>
      <c r="M230" s="29">
        <v>138427</v>
      </c>
      <c r="N230" s="75">
        <v>0</v>
      </c>
      <c r="O230" s="31">
        <f t="shared" si="38"/>
        <v>0</v>
      </c>
      <c r="P230" s="31">
        <v>0</v>
      </c>
      <c r="Q230" s="32">
        <f t="shared" si="39"/>
        <v>138427</v>
      </c>
      <c r="R230" s="109"/>
      <c r="S230" s="34">
        <v>-645</v>
      </c>
      <c r="T230" s="110">
        <v>0.2</v>
      </c>
      <c r="U230" s="35">
        <v>-561</v>
      </c>
      <c r="V230" s="32">
        <f t="shared" si="36"/>
        <v>137221</v>
      </c>
      <c r="W230" s="37" t="s">
        <v>59</v>
      </c>
      <c r="X230" s="35" t="s">
        <v>36</v>
      </c>
      <c r="Y230" s="114" t="s">
        <v>33</v>
      </c>
      <c r="Z230" s="114" t="s">
        <v>468</v>
      </c>
      <c r="AA230" s="115"/>
    </row>
    <row r="231" spans="1:27" x14ac:dyDescent="0.2">
      <c r="A231" s="20">
        <v>94</v>
      </c>
      <c r="B231" s="21">
        <v>44621</v>
      </c>
      <c r="C231" s="97" t="s">
        <v>265</v>
      </c>
      <c r="D231" s="246">
        <v>44665</v>
      </c>
      <c r="E231" s="43" t="s">
        <v>266</v>
      </c>
      <c r="F231" s="43" t="s">
        <v>267</v>
      </c>
      <c r="G231" s="76" t="s">
        <v>33</v>
      </c>
      <c r="H231" s="26" t="s">
        <v>34</v>
      </c>
      <c r="I231" s="24" t="s">
        <v>33</v>
      </c>
      <c r="J231" s="76">
        <v>303441</v>
      </c>
      <c r="K231" s="27">
        <v>44649</v>
      </c>
      <c r="L231" s="78" t="s">
        <v>33</v>
      </c>
      <c r="M231" s="79">
        <v>48000</v>
      </c>
      <c r="N231" s="80">
        <v>0</v>
      </c>
      <c r="O231" s="31"/>
      <c r="P231" s="31">
        <v>0</v>
      </c>
      <c r="Q231" s="32">
        <f t="shared" si="39"/>
        <v>48000</v>
      </c>
      <c r="R231" s="81">
        <v>0.1</v>
      </c>
      <c r="S231" s="34">
        <f>-Q231*R231</f>
        <v>-4800</v>
      </c>
      <c r="T231" s="81">
        <v>0</v>
      </c>
      <c r="U231" s="35"/>
      <c r="V231" s="32">
        <f t="shared" si="36"/>
        <v>43200</v>
      </c>
      <c r="W231" s="100" t="s">
        <v>35</v>
      </c>
      <c r="X231" s="35" t="s">
        <v>102</v>
      </c>
      <c r="Y231" s="37" t="s">
        <v>268</v>
      </c>
      <c r="Z231" s="96" t="s">
        <v>33</v>
      </c>
      <c r="AA231" s="37"/>
    </row>
    <row r="232" spans="1:27" x14ac:dyDescent="0.2">
      <c r="A232" s="20">
        <v>185</v>
      </c>
      <c r="B232" s="21">
        <v>44673</v>
      </c>
      <c r="C232" s="22">
        <v>44665</v>
      </c>
      <c r="D232" s="246">
        <v>44666</v>
      </c>
      <c r="E232" s="23" t="s">
        <v>440</v>
      </c>
      <c r="F232" s="23" t="s">
        <v>441</v>
      </c>
      <c r="G232" s="26" t="s">
        <v>442</v>
      </c>
      <c r="H232" s="26" t="s">
        <v>34</v>
      </c>
      <c r="I232" s="24" t="s">
        <v>33</v>
      </c>
      <c r="J232" s="26">
        <v>303483</v>
      </c>
      <c r="K232" s="108">
        <v>44217</v>
      </c>
      <c r="L232" s="26">
        <v>75600</v>
      </c>
      <c r="M232" s="29">
        <v>3500</v>
      </c>
      <c r="N232" s="75">
        <v>0</v>
      </c>
      <c r="O232" s="31">
        <f t="shared" ref="O232:O238" si="40">M232*N232</f>
        <v>0</v>
      </c>
      <c r="P232" s="31">
        <v>0</v>
      </c>
      <c r="Q232" s="32">
        <f t="shared" si="39"/>
        <v>3500</v>
      </c>
      <c r="R232" s="109">
        <v>4.4999999999999998E-2</v>
      </c>
      <c r="S232" s="34">
        <f t="shared" ref="S232:S237" si="41">Q232*-R232</f>
        <v>-157.5</v>
      </c>
      <c r="T232" s="110">
        <v>0.05</v>
      </c>
      <c r="U232" s="35">
        <v>-175</v>
      </c>
      <c r="V232" s="32">
        <f t="shared" si="36"/>
        <v>3167.5</v>
      </c>
      <c r="W232" s="37" t="s">
        <v>59</v>
      </c>
      <c r="X232" s="35" t="s">
        <v>36</v>
      </c>
      <c r="Y232" s="37" t="s">
        <v>33</v>
      </c>
      <c r="Z232" s="37" t="s">
        <v>443</v>
      </c>
      <c r="AA232" s="37"/>
    </row>
    <row r="233" spans="1:27" x14ac:dyDescent="0.2">
      <c r="A233" s="20">
        <v>186</v>
      </c>
      <c r="B233" s="21">
        <v>44673</v>
      </c>
      <c r="C233" s="22">
        <v>44665</v>
      </c>
      <c r="D233" s="246">
        <v>44666</v>
      </c>
      <c r="E233" s="23" t="s">
        <v>444</v>
      </c>
      <c r="F233" s="23" t="s">
        <v>445</v>
      </c>
      <c r="G233" s="26" t="s">
        <v>446</v>
      </c>
      <c r="H233" s="26" t="s">
        <v>34</v>
      </c>
      <c r="I233" s="26">
        <v>1897</v>
      </c>
      <c r="J233" s="26">
        <v>303482</v>
      </c>
      <c r="K233" s="108">
        <v>44579</v>
      </c>
      <c r="L233" s="26">
        <v>202595</v>
      </c>
      <c r="M233" s="29">
        <v>17050</v>
      </c>
      <c r="N233" s="75">
        <v>0.17</v>
      </c>
      <c r="O233" s="31">
        <f t="shared" si="40"/>
        <v>2898.5</v>
      </c>
      <c r="P233" s="31">
        <v>0</v>
      </c>
      <c r="Q233" s="32">
        <f t="shared" si="39"/>
        <v>19948.5</v>
      </c>
      <c r="R233" s="109">
        <v>0.04</v>
      </c>
      <c r="S233" s="34">
        <f t="shared" si="41"/>
        <v>-797.94</v>
      </c>
      <c r="T233" s="110"/>
      <c r="U233" s="35">
        <f>O233*-T233</f>
        <v>0</v>
      </c>
      <c r="V233" s="32">
        <f t="shared" si="36"/>
        <v>19150.560000000001</v>
      </c>
      <c r="W233" s="37" t="s">
        <v>59</v>
      </c>
      <c r="X233" s="35" t="s">
        <v>36</v>
      </c>
      <c r="Y233" s="37" t="s">
        <v>33</v>
      </c>
      <c r="Z233" s="37" t="s">
        <v>447</v>
      </c>
      <c r="AA233" s="37"/>
    </row>
    <row r="234" spans="1:27" x14ac:dyDescent="0.2">
      <c r="A234" s="20">
        <v>187</v>
      </c>
      <c r="B234" s="21">
        <v>44673</v>
      </c>
      <c r="C234" s="22">
        <v>44665</v>
      </c>
      <c r="D234" s="246">
        <v>44666</v>
      </c>
      <c r="E234" s="23" t="s">
        <v>448</v>
      </c>
      <c r="F234" s="23" t="s">
        <v>449</v>
      </c>
      <c r="G234" s="24" t="s">
        <v>33</v>
      </c>
      <c r="H234" s="26" t="s">
        <v>34</v>
      </c>
      <c r="I234" s="24" t="s">
        <v>33</v>
      </c>
      <c r="J234" s="26">
        <v>303485</v>
      </c>
      <c r="K234" s="27">
        <v>44596</v>
      </c>
      <c r="L234" s="26">
        <v>202604</v>
      </c>
      <c r="M234" s="38">
        <v>24000</v>
      </c>
      <c r="N234" s="75">
        <v>0</v>
      </c>
      <c r="O234" s="31">
        <f t="shared" si="40"/>
        <v>0</v>
      </c>
      <c r="P234" s="31">
        <v>0</v>
      </c>
      <c r="Q234" s="32">
        <f t="shared" si="39"/>
        <v>24000</v>
      </c>
      <c r="R234" s="109">
        <v>4.4999999999999998E-2</v>
      </c>
      <c r="S234" s="34">
        <f t="shared" si="41"/>
        <v>-1080</v>
      </c>
      <c r="T234" s="110">
        <v>0.17</v>
      </c>
      <c r="U234" s="35">
        <v>-1200</v>
      </c>
      <c r="V234" s="32">
        <f t="shared" si="36"/>
        <v>21720</v>
      </c>
      <c r="W234" s="220" t="s">
        <v>59</v>
      </c>
      <c r="X234" s="35" t="s">
        <v>36</v>
      </c>
      <c r="Y234" s="37" t="s">
        <v>33</v>
      </c>
      <c r="Z234" s="37" t="s">
        <v>450</v>
      </c>
      <c r="AA234" s="37"/>
    </row>
    <row r="235" spans="1:27" x14ac:dyDescent="0.2">
      <c r="A235" s="20">
        <v>189</v>
      </c>
      <c r="B235" s="21">
        <v>44673</v>
      </c>
      <c r="C235" s="22">
        <v>44665</v>
      </c>
      <c r="D235" s="246">
        <v>44666</v>
      </c>
      <c r="E235" s="23" t="s">
        <v>454</v>
      </c>
      <c r="F235" s="23" t="s">
        <v>455</v>
      </c>
      <c r="G235" s="24" t="s">
        <v>456</v>
      </c>
      <c r="H235" s="26" t="s">
        <v>34</v>
      </c>
      <c r="I235" s="24" t="s">
        <v>33</v>
      </c>
      <c r="J235" s="26">
        <v>303484</v>
      </c>
      <c r="K235" s="27">
        <v>44615</v>
      </c>
      <c r="L235" s="26">
        <v>238</v>
      </c>
      <c r="M235" s="38">
        <v>20100</v>
      </c>
      <c r="N235" s="75">
        <v>0</v>
      </c>
      <c r="O235" s="31">
        <f t="shared" si="40"/>
        <v>0</v>
      </c>
      <c r="P235" s="31">
        <v>0</v>
      </c>
      <c r="Q235" s="32">
        <f t="shared" si="39"/>
        <v>20100</v>
      </c>
      <c r="R235" s="109">
        <v>4.4999999999999998E-2</v>
      </c>
      <c r="S235" s="34">
        <f t="shared" si="41"/>
        <v>-904.5</v>
      </c>
      <c r="T235" s="110">
        <v>0.05</v>
      </c>
      <c r="U235" s="35">
        <v>-1005</v>
      </c>
      <c r="V235" s="32">
        <f t="shared" si="36"/>
        <v>18190.5</v>
      </c>
      <c r="W235" s="37" t="s">
        <v>59</v>
      </c>
      <c r="X235" s="35" t="s">
        <v>36</v>
      </c>
      <c r="Y235" s="114" t="s">
        <v>33</v>
      </c>
      <c r="Z235" s="114" t="s">
        <v>457</v>
      </c>
      <c r="AA235" s="115"/>
    </row>
    <row r="236" spans="1:27" x14ac:dyDescent="0.2">
      <c r="A236" s="20">
        <v>195</v>
      </c>
      <c r="B236" s="21">
        <v>44673</v>
      </c>
      <c r="C236" s="22">
        <v>44665</v>
      </c>
      <c r="D236" s="246">
        <v>44666</v>
      </c>
      <c r="E236" s="23" t="s">
        <v>92</v>
      </c>
      <c r="F236" s="23" t="s">
        <v>93</v>
      </c>
      <c r="G236" s="24" t="s">
        <v>458</v>
      </c>
      <c r="H236" s="26" t="s">
        <v>34</v>
      </c>
      <c r="I236" s="24" t="s">
        <v>33</v>
      </c>
      <c r="J236" s="26">
        <v>303478</v>
      </c>
      <c r="K236" s="108">
        <v>44635</v>
      </c>
      <c r="L236" s="26" t="s">
        <v>469</v>
      </c>
      <c r="M236" s="29">
        <v>1220</v>
      </c>
      <c r="N236" s="75">
        <v>0</v>
      </c>
      <c r="O236" s="31">
        <f t="shared" si="40"/>
        <v>0</v>
      </c>
      <c r="P236" s="31">
        <v>0</v>
      </c>
      <c r="Q236" s="32">
        <f t="shared" si="39"/>
        <v>1220</v>
      </c>
      <c r="R236" s="109">
        <v>0.03</v>
      </c>
      <c r="S236" s="34">
        <f t="shared" si="41"/>
        <v>-36.6</v>
      </c>
      <c r="T236" s="110"/>
      <c r="U236" s="35">
        <f>O236*-T236</f>
        <v>0</v>
      </c>
      <c r="V236" s="32">
        <f t="shared" si="36"/>
        <v>1183.4000000000001</v>
      </c>
      <c r="W236" s="37" t="s">
        <v>59</v>
      </c>
      <c r="X236" s="35" t="s">
        <v>36</v>
      </c>
      <c r="Y236" s="114" t="s">
        <v>33</v>
      </c>
      <c r="Z236" s="114" t="s">
        <v>470</v>
      </c>
      <c r="AA236" s="115"/>
    </row>
    <row r="237" spans="1:27" x14ac:dyDescent="0.2">
      <c r="A237" s="20">
        <v>196</v>
      </c>
      <c r="B237" s="21">
        <v>44673</v>
      </c>
      <c r="C237" s="22">
        <v>44665</v>
      </c>
      <c r="D237" s="246">
        <v>44666</v>
      </c>
      <c r="E237" s="23" t="s">
        <v>461</v>
      </c>
      <c r="F237" s="23" t="s">
        <v>282</v>
      </c>
      <c r="G237" s="26" t="s">
        <v>33</v>
      </c>
      <c r="H237" s="26" t="s">
        <v>34</v>
      </c>
      <c r="I237" s="24" t="s">
        <v>33</v>
      </c>
      <c r="J237" s="136">
        <v>303480</v>
      </c>
      <c r="K237" s="27">
        <v>44646</v>
      </c>
      <c r="L237" s="24">
        <v>637</v>
      </c>
      <c r="M237" s="29">
        <v>125027</v>
      </c>
      <c r="N237" s="30">
        <v>0</v>
      </c>
      <c r="O237" s="31">
        <f t="shared" si="40"/>
        <v>0</v>
      </c>
      <c r="P237" s="31">
        <v>0</v>
      </c>
      <c r="Q237" s="32">
        <f t="shared" si="39"/>
        <v>125027</v>
      </c>
      <c r="R237" s="109">
        <v>4.4999999999999998E-2</v>
      </c>
      <c r="S237" s="34">
        <f t="shared" si="41"/>
        <v>-5626.2150000000001</v>
      </c>
      <c r="T237" s="110">
        <v>0</v>
      </c>
      <c r="U237" s="35">
        <f>O237*-T237</f>
        <v>0</v>
      </c>
      <c r="V237" s="32">
        <f t="shared" si="36"/>
        <v>119400.785</v>
      </c>
      <c r="W237" s="37" t="s">
        <v>59</v>
      </c>
      <c r="X237" s="35" t="s">
        <v>36</v>
      </c>
      <c r="Y237" s="37" t="s">
        <v>33</v>
      </c>
      <c r="Z237" s="114" t="s">
        <v>471</v>
      </c>
      <c r="AA237" s="115"/>
    </row>
    <row r="238" spans="1:27" x14ac:dyDescent="0.2">
      <c r="A238" s="20">
        <v>197</v>
      </c>
      <c r="B238" s="21">
        <v>44673</v>
      </c>
      <c r="C238" s="22">
        <v>44665</v>
      </c>
      <c r="D238" s="246">
        <v>44666</v>
      </c>
      <c r="E238" s="23" t="s">
        <v>61</v>
      </c>
      <c r="F238" s="23" t="s">
        <v>472</v>
      </c>
      <c r="G238" s="26" t="s">
        <v>273</v>
      </c>
      <c r="H238" s="26" t="s">
        <v>34</v>
      </c>
      <c r="I238" s="24" t="s">
        <v>33</v>
      </c>
      <c r="J238" s="136">
        <v>303477</v>
      </c>
      <c r="K238" s="27">
        <v>44651</v>
      </c>
      <c r="L238" s="24" t="s">
        <v>473</v>
      </c>
      <c r="M238" s="29">
        <v>67904.75</v>
      </c>
      <c r="N238" s="75">
        <v>0</v>
      </c>
      <c r="O238" s="31">
        <f t="shared" si="40"/>
        <v>0</v>
      </c>
      <c r="P238" s="31">
        <v>0</v>
      </c>
      <c r="Q238" s="32">
        <f t="shared" si="39"/>
        <v>67904.75</v>
      </c>
      <c r="R238" s="109">
        <v>0.03</v>
      </c>
      <c r="S238" s="34">
        <v>-152.55000000000001</v>
      </c>
      <c r="T238" s="110"/>
      <c r="U238" s="35">
        <v>-117</v>
      </c>
      <c r="V238" s="32">
        <f t="shared" si="36"/>
        <v>67635.199999999997</v>
      </c>
      <c r="W238" s="37" t="s">
        <v>59</v>
      </c>
      <c r="X238" s="35" t="s">
        <v>36</v>
      </c>
      <c r="Y238" s="114" t="s">
        <v>33</v>
      </c>
      <c r="Z238" s="114" t="s">
        <v>474</v>
      </c>
      <c r="AA238" s="115"/>
    </row>
    <row r="239" spans="1:27" x14ac:dyDescent="0.2">
      <c r="A239" s="20">
        <v>198</v>
      </c>
      <c r="B239" s="21">
        <v>44673</v>
      </c>
      <c r="C239" s="22">
        <v>44665</v>
      </c>
      <c r="D239" s="246">
        <v>44666</v>
      </c>
      <c r="E239" s="23" t="s">
        <v>167</v>
      </c>
      <c r="F239" s="23" t="s">
        <v>475</v>
      </c>
      <c r="G239" s="26" t="s">
        <v>168</v>
      </c>
      <c r="H239" s="26" t="s">
        <v>34</v>
      </c>
      <c r="I239" s="24" t="s">
        <v>33</v>
      </c>
      <c r="J239" s="136">
        <v>303488</v>
      </c>
      <c r="K239" s="27">
        <v>44649</v>
      </c>
      <c r="L239" s="24">
        <v>26725</v>
      </c>
      <c r="M239" s="29">
        <v>39504</v>
      </c>
      <c r="N239" s="30">
        <v>0.17</v>
      </c>
      <c r="O239" s="31">
        <v>0</v>
      </c>
      <c r="P239" s="31"/>
      <c r="Q239" s="32">
        <f t="shared" si="39"/>
        <v>39504</v>
      </c>
      <c r="R239" s="109"/>
      <c r="S239" s="34">
        <v>-2347.37</v>
      </c>
      <c r="T239" s="110"/>
      <c r="U239" s="35">
        <v>-251</v>
      </c>
      <c r="V239" s="32">
        <f t="shared" si="36"/>
        <v>36905.629999999997</v>
      </c>
      <c r="W239" s="37" t="s">
        <v>59</v>
      </c>
      <c r="X239" s="35" t="s">
        <v>36</v>
      </c>
      <c r="Y239" s="114" t="s">
        <v>33</v>
      </c>
      <c r="Z239" s="114" t="s">
        <v>476</v>
      </c>
      <c r="AA239" s="115"/>
    </row>
    <row r="240" spans="1:27" x14ac:dyDescent="0.2">
      <c r="A240" s="20">
        <v>199</v>
      </c>
      <c r="B240" s="21">
        <v>44673</v>
      </c>
      <c r="C240" s="22">
        <v>44665</v>
      </c>
      <c r="D240" s="246">
        <v>44666</v>
      </c>
      <c r="E240" s="23" t="s">
        <v>92</v>
      </c>
      <c r="F240" s="23" t="s">
        <v>93</v>
      </c>
      <c r="G240" s="26" t="s">
        <v>94</v>
      </c>
      <c r="H240" s="26" t="s">
        <v>34</v>
      </c>
      <c r="I240" s="24" t="s">
        <v>33</v>
      </c>
      <c r="J240" s="136">
        <v>303487</v>
      </c>
      <c r="K240" s="27">
        <v>44620</v>
      </c>
      <c r="L240" s="104">
        <v>2025267</v>
      </c>
      <c r="M240" s="29">
        <v>10479</v>
      </c>
      <c r="N240" s="75">
        <v>0</v>
      </c>
      <c r="O240" s="31">
        <f t="shared" ref="O240:O403" si="42">M240*N240</f>
        <v>0</v>
      </c>
      <c r="P240" s="31">
        <v>0</v>
      </c>
      <c r="Q240" s="32">
        <f t="shared" si="39"/>
        <v>10479</v>
      </c>
      <c r="R240" s="109">
        <v>0.03</v>
      </c>
      <c r="S240" s="34">
        <f>Q240*-R240</f>
        <v>-314.37</v>
      </c>
      <c r="T240" s="110"/>
      <c r="U240" s="35">
        <f>O240*-T240</f>
        <v>0</v>
      </c>
      <c r="V240" s="32">
        <f t="shared" si="36"/>
        <v>10164.629999999999</v>
      </c>
      <c r="W240" s="37" t="s">
        <v>59</v>
      </c>
      <c r="X240" s="35" t="s">
        <v>36</v>
      </c>
      <c r="Y240" s="114" t="s">
        <v>33</v>
      </c>
      <c r="Z240" s="114" t="s">
        <v>477</v>
      </c>
      <c r="AA240" s="115"/>
    </row>
    <row r="241" spans="1:28" x14ac:dyDescent="0.2">
      <c r="A241" s="20">
        <v>204</v>
      </c>
      <c r="B241" s="21">
        <v>44673</v>
      </c>
      <c r="C241" s="22">
        <v>44665</v>
      </c>
      <c r="D241" s="246">
        <v>44666</v>
      </c>
      <c r="E241" s="23" t="s">
        <v>61</v>
      </c>
      <c r="F241" s="23" t="s">
        <v>483</v>
      </c>
      <c r="G241" s="26" t="s">
        <v>62</v>
      </c>
      <c r="H241" s="26" t="s">
        <v>34</v>
      </c>
      <c r="I241" s="24" t="s">
        <v>33</v>
      </c>
      <c r="J241" s="26">
        <v>303481</v>
      </c>
      <c r="K241" s="108">
        <v>44648</v>
      </c>
      <c r="L241" s="26" t="s">
        <v>484</v>
      </c>
      <c r="M241" s="38">
        <v>119940</v>
      </c>
      <c r="N241" s="30">
        <v>0</v>
      </c>
      <c r="O241" s="31">
        <f t="shared" si="42"/>
        <v>0</v>
      </c>
      <c r="P241" s="31">
        <v>0</v>
      </c>
      <c r="Q241" s="32">
        <f t="shared" si="39"/>
        <v>119940</v>
      </c>
      <c r="R241" s="109">
        <v>0.03</v>
      </c>
      <c r="S241" s="34">
        <f>Q241*-R241</f>
        <v>-3598.2</v>
      </c>
      <c r="T241" s="110">
        <v>0.2</v>
      </c>
      <c r="U241" s="35">
        <v>-588</v>
      </c>
      <c r="V241" s="32">
        <f t="shared" si="36"/>
        <v>115753.8</v>
      </c>
      <c r="W241" s="37" t="s">
        <v>59</v>
      </c>
      <c r="X241" s="35" t="s">
        <v>36</v>
      </c>
      <c r="Y241" s="114" t="s">
        <v>33</v>
      </c>
      <c r="Z241" s="114" t="s">
        <v>485</v>
      </c>
      <c r="AA241" s="115"/>
    </row>
    <row r="242" spans="1:28" x14ac:dyDescent="0.2">
      <c r="A242" s="20">
        <v>205</v>
      </c>
      <c r="B242" s="21">
        <v>44673</v>
      </c>
      <c r="C242" s="22">
        <v>44665</v>
      </c>
      <c r="D242" s="246">
        <v>44666</v>
      </c>
      <c r="E242" s="23" t="s">
        <v>486</v>
      </c>
      <c r="F242" s="23" t="s">
        <v>487</v>
      </c>
      <c r="G242" s="26" t="s">
        <v>488</v>
      </c>
      <c r="H242" s="26" t="s">
        <v>34</v>
      </c>
      <c r="I242" s="24" t="s">
        <v>33</v>
      </c>
      <c r="J242" s="26">
        <v>303390</v>
      </c>
      <c r="K242" s="27">
        <v>44617</v>
      </c>
      <c r="L242" s="24">
        <v>1869</v>
      </c>
      <c r="M242" s="38">
        <v>11500</v>
      </c>
      <c r="N242" s="30">
        <v>0.17</v>
      </c>
      <c r="O242" s="31">
        <f t="shared" si="42"/>
        <v>1955.0000000000002</v>
      </c>
      <c r="P242" s="31">
        <v>0</v>
      </c>
      <c r="Q242" s="32">
        <f t="shared" si="39"/>
        <v>13455</v>
      </c>
      <c r="R242" s="109">
        <v>4.4999999999999998E-2</v>
      </c>
      <c r="S242" s="34">
        <f>Q242*-R242</f>
        <v>-605.47500000000002</v>
      </c>
      <c r="T242" s="110"/>
      <c r="U242" s="35">
        <f>O242*-T242</f>
        <v>0</v>
      </c>
      <c r="V242" s="32">
        <f t="shared" si="36"/>
        <v>12849.525</v>
      </c>
      <c r="W242" s="37" t="s">
        <v>59</v>
      </c>
      <c r="X242" s="35" t="s">
        <v>36</v>
      </c>
      <c r="Y242" s="114" t="s">
        <v>33</v>
      </c>
      <c r="Z242" s="114" t="s">
        <v>33</v>
      </c>
      <c r="AA242" s="115"/>
    </row>
    <row r="243" spans="1:28" x14ac:dyDescent="0.2">
      <c r="A243" s="20">
        <v>201</v>
      </c>
      <c r="B243" s="21">
        <v>44673</v>
      </c>
      <c r="C243" s="22">
        <v>44659</v>
      </c>
      <c r="D243" s="246">
        <v>44670</v>
      </c>
      <c r="E243" s="23" t="s">
        <v>130</v>
      </c>
      <c r="F243" s="23" t="s">
        <v>481</v>
      </c>
      <c r="G243" s="26" t="s">
        <v>33</v>
      </c>
      <c r="H243" s="26" t="s">
        <v>34</v>
      </c>
      <c r="I243" s="24" t="s">
        <v>33</v>
      </c>
      <c r="J243" s="26" t="s">
        <v>239</v>
      </c>
      <c r="K243" s="27">
        <v>44623</v>
      </c>
      <c r="L243" s="26">
        <v>1742</v>
      </c>
      <c r="M243" s="29">
        <v>182520</v>
      </c>
      <c r="N243" s="30">
        <v>0</v>
      </c>
      <c r="O243" s="31">
        <f t="shared" si="42"/>
        <v>0</v>
      </c>
      <c r="P243" s="31">
        <v>0</v>
      </c>
      <c r="Q243" s="32">
        <f t="shared" si="39"/>
        <v>182520</v>
      </c>
      <c r="R243" s="109"/>
      <c r="S243" s="34">
        <f>Q243*-R243</f>
        <v>0</v>
      </c>
      <c r="T243" s="110"/>
      <c r="U243" s="35">
        <f>O243*-T243</f>
        <v>0</v>
      </c>
      <c r="V243" s="32">
        <f t="shared" si="36"/>
        <v>182520</v>
      </c>
      <c r="W243" s="35" t="s">
        <v>59</v>
      </c>
      <c r="X243" s="35" t="s">
        <v>36</v>
      </c>
      <c r="Y243" s="114" t="s">
        <v>33</v>
      </c>
      <c r="Z243" s="114" t="s">
        <v>482</v>
      </c>
      <c r="AA243" s="115"/>
    </row>
    <row r="244" spans="1:28" x14ac:dyDescent="0.2">
      <c r="A244" s="20">
        <v>202</v>
      </c>
      <c r="B244" s="21">
        <v>44673</v>
      </c>
      <c r="C244" s="22">
        <v>44665</v>
      </c>
      <c r="D244" s="246">
        <v>44670</v>
      </c>
      <c r="E244" s="23" t="s">
        <v>31</v>
      </c>
      <c r="F244" s="23" t="s">
        <v>98</v>
      </c>
      <c r="G244" s="26" t="s">
        <v>33</v>
      </c>
      <c r="H244" s="26" t="s">
        <v>34</v>
      </c>
      <c r="I244" s="24" t="s">
        <v>33</v>
      </c>
      <c r="J244" s="26" t="s">
        <v>239</v>
      </c>
      <c r="K244" s="27">
        <v>44650</v>
      </c>
      <c r="L244" s="26">
        <v>82353</v>
      </c>
      <c r="M244" s="29">
        <v>334324</v>
      </c>
      <c r="N244" s="30">
        <v>0</v>
      </c>
      <c r="O244" s="31">
        <f t="shared" si="42"/>
        <v>0</v>
      </c>
      <c r="P244" s="31">
        <v>0</v>
      </c>
      <c r="Q244" s="32">
        <f t="shared" si="39"/>
        <v>334324</v>
      </c>
      <c r="R244" s="109"/>
      <c r="S244" s="34">
        <f>Q244*-R244</f>
        <v>0</v>
      </c>
      <c r="T244" s="110"/>
      <c r="U244" s="35">
        <f>O244*-T244</f>
        <v>0</v>
      </c>
      <c r="V244" s="32">
        <f t="shared" si="36"/>
        <v>334324</v>
      </c>
      <c r="W244" s="35" t="s">
        <v>59</v>
      </c>
      <c r="X244" s="35" t="s">
        <v>36</v>
      </c>
      <c r="Y244" s="114" t="s">
        <v>33</v>
      </c>
      <c r="Z244" s="114" t="s">
        <v>390</v>
      </c>
      <c r="AA244" s="115"/>
    </row>
    <row r="245" spans="1:28" ht="15" x14ac:dyDescent="0.2">
      <c r="A245" s="320"/>
      <c r="B245" s="321"/>
      <c r="C245" s="323"/>
      <c r="D245" s="457">
        <v>44712</v>
      </c>
      <c r="E245" s="458" t="s">
        <v>1192</v>
      </c>
      <c r="F245" s="458" t="s">
        <v>1192</v>
      </c>
      <c r="G245" s="325"/>
      <c r="H245" s="26"/>
      <c r="I245" s="326"/>
      <c r="J245" s="325"/>
      <c r="K245" s="445"/>
      <c r="L245" s="325"/>
      <c r="M245" s="453"/>
      <c r="N245" s="447"/>
      <c r="O245" s="333"/>
      <c r="P245" s="333"/>
      <c r="Q245" s="459">
        <v>2000</v>
      </c>
      <c r="R245" s="460"/>
      <c r="S245" s="336"/>
      <c r="T245" s="461"/>
      <c r="U245" s="337"/>
      <c r="V245" s="338">
        <f t="shared" si="36"/>
        <v>2000</v>
      </c>
      <c r="W245" s="337"/>
      <c r="X245" s="337" t="s">
        <v>102</v>
      </c>
      <c r="Y245" s="462"/>
      <c r="Z245" s="462"/>
      <c r="AA245" s="332"/>
      <c r="AB245" s="1" t="s">
        <v>867</v>
      </c>
    </row>
    <row r="246" spans="1:28" ht="15" x14ac:dyDescent="0.2">
      <c r="A246" s="320"/>
      <c r="B246" s="321"/>
      <c r="C246" s="323"/>
      <c r="D246" s="457">
        <v>44712</v>
      </c>
      <c r="E246" s="458" t="s">
        <v>1189</v>
      </c>
      <c r="F246" s="458" t="s">
        <v>1189</v>
      </c>
      <c r="G246" s="325"/>
      <c r="H246" s="26"/>
      <c r="I246" s="326"/>
      <c r="J246" s="325"/>
      <c r="K246" s="445"/>
      <c r="L246" s="325"/>
      <c r="M246" s="453"/>
      <c r="N246" s="447"/>
      <c r="O246" s="333"/>
      <c r="P246" s="333"/>
      <c r="Q246" s="459">
        <v>441480.17</v>
      </c>
      <c r="R246" s="460"/>
      <c r="S246" s="336"/>
      <c r="T246" s="461"/>
      <c r="U246" s="337"/>
      <c r="V246" s="338">
        <f t="shared" si="36"/>
        <v>441480.17</v>
      </c>
      <c r="W246" s="337"/>
      <c r="X246" s="337" t="s">
        <v>102</v>
      </c>
      <c r="Y246" s="462"/>
      <c r="Z246" s="462"/>
      <c r="AA246" s="332"/>
      <c r="AB246" s="1" t="s">
        <v>867</v>
      </c>
    </row>
    <row r="247" spans="1:28" x14ac:dyDescent="0.2">
      <c r="A247" s="20">
        <v>130</v>
      </c>
      <c r="B247" s="21">
        <v>44621</v>
      </c>
      <c r="C247" s="97">
        <v>44638</v>
      </c>
      <c r="D247" s="246">
        <v>44645</v>
      </c>
      <c r="E247" s="43" t="s">
        <v>52</v>
      </c>
      <c r="F247" s="43" t="s">
        <v>353</v>
      </c>
      <c r="G247" s="76" t="s">
        <v>33</v>
      </c>
      <c r="H247" s="26" t="s">
        <v>34</v>
      </c>
      <c r="I247" s="24" t="s">
        <v>33</v>
      </c>
      <c r="J247" s="76">
        <v>303420</v>
      </c>
      <c r="K247" s="103">
        <v>44593</v>
      </c>
      <c r="L247" s="78">
        <v>8500019</v>
      </c>
      <c r="M247" s="79">
        <v>9072</v>
      </c>
      <c r="N247" s="80">
        <v>0</v>
      </c>
      <c r="O247" s="31">
        <f t="shared" si="42"/>
        <v>0</v>
      </c>
      <c r="P247" s="31">
        <v>0</v>
      </c>
      <c r="Q247" s="32">
        <f t="shared" si="39"/>
        <v>9072</v>
      </c>
      <c r="R247" s="81"/>
      <c r="S247" s="34">
        <f t="shared" ref="S247:S257" si="43">-Q247*R247</f>
        <v>0</v>
      </c>
      <c r="T247" s="81"/>
      <c r="U247" s="35">
        <f t="shared" ref="U247:U257" si="44">-O247*T247</f>
        <v>0</v>
      </c>
      <c r="V247" s="32">
        <f t="shared" si="36"/>
        <v>9072</v>
      </c>
      <c r="W247" s="100" t="s">
        <v>35</v>
      </c>
      <c r="X247" s="35" t="s">
        <v>102</v>
      </c>
      <c r="Y247" s="37" t="s">
        <v>354</v>
      </c>
      <c r="Z247" s="37" t="s">
        <v>33</v>
      </c>
      <c r="AA247" s="48"/>
    </row>
    <row r="248" spans="1:28" x14ac:dyDescent="0.2">
      <c r="A248" s="20">
        <v>179</v>
      </c>
      <c r="B248" s="21">
        <v>44673</v>
      </c>
      <c r="C248" s="22">
        <v>44677</v>
      </c>
      <c r="D248" s="246">
        <v>44677</v>
      </c>
      <c r="E248" s="43" t="s">
        <v>433</v>
      </c>
      <c r="F248" s="43" t="s">
        <v>216</v>
      </c>
      <c r="G248" s="76" t="s">
        <v>434</v>
      </c>
      <c r="H248" s="26" t="s">
        <v>34</v>
      </c>
      <c r="I248" s="24" t="s">
        <v>435</v>
      </c>
      <c r="J248" s="76" t="s">
        <v>239</v>
      </c>
      <c r="K248" s="27">
        <v>44677</v>
      </c>
      <c r="L248" s="78" t="s">
        <v>436</v>
      </c>
      <c r="M248" s="79">
        <v>279288</v>
      </c>
      <c r="N248" s="80">
        <v>0.17</v>
      </c>
      <c r="O248" s="31">
        <f t="shared" si="42"/>
        <v>47478.960000000006</v>
      </c>
      <c r="P248" s="31">
        <v>0</v>
      </c>
      <c r="Q248" s="32">
        <f t="shared" si="39"/>
        <v>326766.96000000002</v>
      </c>
      <c r="R248" s="81">
        <v>0.04</v>
      </c>
      <c r="S248" s="34">
        <f t="shared" si="43"/>
        <v>-13070.678400000001</v>
      </c>
      <c r="T248" s="81"/>
      <c r="U248" s="35">
        <f t="shared" si="44"/>
        <v>0</v>
      </c>
      <c r="V248" s="32">
        <f t="shared" si="36"/>
        <v>313696.28160000005</v>
      </c>
      <c r="W248" s="36" t="s">
        <v>59</v>
      </c>
      <c r="X248" s="35" t="s">
        <v>36</v>
      </c>
      <c r="Y248" s="37" t="s">
        <v>380</v>
      </c>
      <c r="Z248" s="48" t="s">
        <v>380</v>
      </c>
      <c r="AA248" s="37"/>
    </row>
    <row r="249" spans="1:28" x14ac:dyDescent="0.2">
      <c r="A249" s="20">
        <v>181</v>
      </c>
      <c r="B249" s="21">
        <v>44673</v>
      </c>
      <c r="C249" s="22">
        <v>44629</v>
      </c>
      <c r="D249" s="246">
        <v>44677</v>
      </c>
      <c r="E249" s="23" t="s">
        <v>81</v>
      </c>
      <c r="F249" s="43" t="s">
        <v>375</v>
      </c>
      <c r="G249" s="76" t="s">
        <v>33</v>
      </c>
      <c r="H249" s="26" t="s">
        <v>34</v>
      </c>
      <c r="I249" s="24" t="s">
        <v>33</v>
      </c>
      <c r="J249" s="76" t="s">
        <v>239</v>
      </c>
      <c r="K249" s="103">
        <v>44629</v>
      </c>
      <c r="L249" s="78">
        <v>90025</v>
      </c>
      <c r="M249" s="79">
        <v>51806</v>
      </c>
      <c r="N249" s="80">
        <v>0</v>
      </c>
      <c r="O249" s="31">
        <f t="shared" si="42"/>
        <v>0</v>
      </c>
      <c r="P249" s="31"/>
      <c r="Q249" s="32">
        <f t="shared" si="39"/>
        <v>51806</v>
      </c>
      <c r="R249" s="81"/>
      <c r="S249" s="34">
        <f t="shared" si="43"/>
        <v>0</v>
      </c>
      <c r="T249" s="81"/>
      <c r="U249" s="35">
        <f t="shared" si="44"/>
        <v>0</v>
      </c>
      <c r="V249" s="32">
        <f t="shared" si="36"/>
        <v>51806</v>
      </c>
      <c r="W249" s="36" t="s">
        <v>59</v>
      </c>
      <c r="X249" s="35" t="s">
        <v>36</v>
      </c>
      <c r="Y249" s="37" t="s">
        <v>380</v>
      </c>
      <c r="Z249" s="48" t="s">
        <v>380</v>
      </c>
      <c r="AA249" s="37"/>
    </row>
    <row r="250" spans="1:28" x14ac:dyDescent="0.2">
      <c r="A250" s="20">
        <v>174</v>
      </c>
      <c r="B250" s="21">
        <v>44673</v>
      </c>
      <c r="C250" s="22">
        <v>44678</v>
      </c>
      <c r="D250" s="246">
        <v>44678</v>
      </c>
      <c r="E250" s="23" t="s">
        <v>61</v>
      </c>
      <c r="F250" s="43" t="s">
        <v>427</v>
      </c>
      <c r="G250" s="76" t="s">
        <v>62</v>
      </c>
      <c r="H250" s="26" t="s">
        <v>34</v>
      </c>
      <c r="I250" s="24" t="s">
        <v>33</v>
      </c>
      <c r="J250" s="76" t="s">
        <v>239</v>
      </c>
      <c r="K250" s="27">
        <v>44666</v>
      </c>
      <c r="L250" s="78" t="s">
        <v>428</v>
      </c>
      <c r="M250" s="79">
        <v>59252</v>
      </c>
      <c r="N250" s="80">
        <v>0</v>
      </c>
      <c r="O250" s="31">
        <f t="shared" si="42"/>
        <v>0</v>
      </c>
      <c r="P250" s="31"/>
      <c r="Q250" s="32">
        <f t="shared" si="39"/>
        <v>59252</v>
      </c>
      <c r="R250" s="81"/>
      <c r="S250" s="34">
        <f t="shared" si="43"/>
        <v>0</v>
      </c>
      <c r="T250" s="81"/>
      <c r="U250" s="35">
        <f t="shared" si="44"/>
        <v>0</v>
      </c>
      <c r="V250" s="32">
        <f t="shared" si="36"/>
        <v>59252</v>
      </c>
      <c r="W250" s="36" t="s">
        <v>59</v>
      </c>
      <c r="X250" s="35" t="s">
        <v>36</v>
      </c>
      <c r="Y250" s="37" t="s">
        <v>380</v>
      </c>
      <c r="Z250" s="48" t="s">
        <v>380</v>
      </c>
      <c r="AA250" s="40">
        <f>V250+V251</f>
        <v>64067.45</v>
      </c>
    </row>
    <row r="251" spans="1:28" x14ac:dyDescent="0.2">
      <c r="A251" s="20">
        <v>175</v>
      </c>
      <c r="B251" s="21">
        <v>44673</v>
      </c>
      <c r="C251" s="22">
        <v>44678</v>
      </c>
      <c r="D251" s="246">
        <v>44678</v>
      </c>
      <c r="E251" s="23" t="s">
        <v>61</v>
      </c>
      <c r="F251" s="43" t="s">
        <v>427</v>
      </c>
      <c r="G251" s="76" t="s">
        <v>62</v>
      </c>
      <c r="H251" s="26" t="s">
        <v>34</v>
      </c>
      <c r="I251" s="24" t="s">
        <v>33</v>
      </c>
      <c r="J251" s="76" t="s">
        <v>239</v>
      </c>
      <c r="K251" s="27">
        <v>44666</v>
      </c>
      <c r="L251" s="78" t="s">
        <v>429</v>
      </c>
      <c r="M251" s="79">
        <v>4500</v>
      </c>
      <c r="N251" s="80">
        <v>0.13</v>
      </c>
      <c r="O251" s="31">
        <f t="shared" si="42"/>
        <v>585</v>
      </c>
      <c r="P251" s="31"/>
      <c r="Q251" s="32">
        <f t="shared" si="39"/>
        <v>5085</v>
      </c>
      <c r="R251" s="81">
        <v>0.03</v>
      </c>
      <c r="S251" s="34">
        <f t="shared" si="43"/>
        <v>-152.54999999999998</v>
      </c>
      <c r="T251" s="81">
        <v>0.2</v>
      </c>
      <c r="U251" s="35">
        <f t="shared" si="44"/>
        <v>-117</v>
      </c>
      <c r="V251" s="32">
        <f t="shared" si="36"/>
        <v>4815.45</v>
      </c>
      <c r="W251" s="35" t="s">
        <v>59</v>
      </c>
      <c r="X251" s="35" t="s">
        <v>36</v>
      </c>
      <c r="Y251" s="37" t="s">
        <v>380</v>
      </c>
      <c r="Z251" s="48" t="s">
        <v>380</v>
      </c>
      <c r="AA251" s="41"/>
    </row>
    <row r="252" spans="1:28" x14ac:dyDescent="0.2">
      <c r="A252" s="20">
        <v>168</v>
      </c>
      <c r="B252" s="21">
        <v>44673</v>
      </c>
      <c r="C252" s="22">
        <v>44678</v>
      </c>
      <c r="D252" s="246">
        <v>44680</v>
      </c>
      <c r="E252" s="43" t="s">
        <v>284</v>
      </c>
      <c r="F252" s="43" t="s">
        <v>426</v>
      </c>
      <c r="G252" s="24" t="s">
        <v>286</v>
      </c>
      <c r="H252" s="26" t="s">
        <v>34</v>
      </c>
      <c r="I252" s="24" t="s">
        <v>33</v>
      </c>
      <c r="J252" s="76" t="s">
        <v>239</v>
      </c>
      <c r="K252" s="27">
        <v>44593</v>
      </c>
      <c r="L252" s="78">
        <v>54</v>
      </c>
      <c r="M252" s="79">
        <v>105000</v>
      </c>
      <c r="N252" s="80">
        <v>0.15</v>
      </c>
      <c r="O252" s="31">
        <f t="shared" si="42"/>
        <v>15750</v>
      </c>
      <c r="P252" s="31">
        <v>0</v>
      </c>
      <c r="Q252" s="32">
        <f t="shared" si="39"/>
        <v>120750</v>
      </c>
      <c r="R252" s="81">
        <v>0.06</v>
      </c>
      <c r="S252" s="34">
        <f t="shared" si="43"/>
        <v>-7245</v>
      </c>
      <c r="T252" s="81">
        <v>1</v>
      </c>
      <c r="U252" s="35">
        <f t="shared" si="44"/>
        <v>-15750</v>
      </c>
      <c r="V252" s="32">
        <f t="shared" si="36"/>
        <v>97755</v>
      </c>
      <c r="W252" s="36" t="s">
        <v>59</v>
      </c>
      <c r="X252" s="35" t="s">
        <v>36</v>
      </c>
      <c r="Y252" s="37" t="s">
        <v>380</v>
      </c>
      <c r="Z252" s="48" t="s">
        <v>380</v>
      </c>
      <c r="AA252" s="40">
        <f>V252+V253</f>
        <v>195510</v>
      </c>
    </row>
    <row r="253" spans="1:28" x14ac:dyDescent="0.2">
      <c r="A253" s="20">
        <v>169</v>
      </c>
      <c r="B253" s="21">
        <v>44673</v>
      </c>
      <c r="C253" s="22">
        <v>44678</v>
      </c>
      <c r="D253" s="246">
        <v>44680</v>
      </c>
      <c r="E253" s="43" t="s">
        <v>284</v>
      </c>
      <c r="F253" s="43" t="s">
        <v>426</v>
      </c>
      <c r="G253" s="24" t="s">
        <v>286</v>
      </c>
      <c r="H253" s="26" t="s">
        <v>34</v>
      </c>
      <c r="I253" s="24" t="s">
        <v>33</v>
      </c>
      <c r="J253" s="76" t="s">
        <v>239</v>
      </c>
      <c r="K253" s="27">
        <v>44593</v>
      </c>
      <c r="L253" s="78">
        <v>55</v>
      </c>
      <c r="M253" s="79">
        <v>105000</v>
      </c>
      <c r="N253" s="80">
        <v>0.15</v>
      </c>
      <c r="O253" s="31">
        <f t="shared" si="42"/>
        <v>15750</v>
      </c>
      <c r="P253" s="31">
        <v>0</v>
      </c>
      <c r="Q253" s="32">
        <f t="shared" si="39"/>
        <v>120750</v>
      </c>
      <c r="R253" s="81">
        <v>0.06</v>
      </c>
      <c r="S253" s="34">
        <f t="shared" si="43"/>
        <v>-7245</v>
      </c>
      <c r="T253" s="81">
        <v>1</v>
      </c>
      <c r="U253" s="35">
        <f t="shared" si="44"/>
        <v>-15750</v>
      </c>
      <c r="V253" s="32">
        <f t="shared" si="36"/>
        <v>97755</v>
      </c>
      <c r="W253" s="36" t="s">
        <v>59</v>
      </c>
      <c r="X253" s="35" t="s">
        <v>36</v>
      </c>
      <c r="Y253" s="37" t="s">
        <v>380</v>
      </c>
      <c r="Z253" s="48" t="s">
        <v>380</v>
      </c>
      <c r="AA253" s="40"/>
    </row>
    <row r="254" spans="1:28" x14ac:dyDescent="0.2">
      <c r="A254" s="20">
        <v>177</v>
      </c>
      <c r="B254" s="21">
        <v>44673</v>
      </c>
      <c r="C254" s="22">
        <v>44678</v>
      </c>
      <c r="D254" s="246">
        <v>44680</v>
      </c>
      <c r="E254" s="43" t="s">
        <v>350</v>
      </c>
      <c r="F254" s="43" t="s">
        <v>431</v>
      </c>
      <c r="G254" s="76" t="s">
        <v>432</v>
      </c>
      <c r="H254" s="26" t="s">
        <v>34</v>
      </c>
      <c r="I254" s="24" t="s">
        <v>33</v>
      </c>
      <c r="J254" s="76" t="s">
        <v>239</v>
      </c>
      <c r="K254" s="27">
        <v>44593</v>
      </c>
      <c r="L254" s="78">
        <v>63</v>
      </c>
      <c r="M254" s="79">
        <v>156000</v>
      </c>
      <c r="N254" s="80">
        <v>0.15</v>
      </c>
      <c r="O254" s="31">
        <f t="shared" si="42"/>
        <v>23400</v>
      </c>
      <c r="P254" s="31"/>
      <c r="Q254" s="32">
        <f t="shared" si="39"/>
        <v>179400</v>
      </c>
      <c r="R254" s="81">
        <v>0.03</v>
      </c>
      <c r="S254" s="34">
        <f t="shared" si="43"/>
        <v>-5382</v>
      </c>
      <c r="T254" s="81">
        <v>1</v>
      </c>
      <c r="U254" s="35">
        <f t="shared" si="44"/>
        <v>-23400</v>
      </c>
      <c r="V254" s="32">
        <f t="shared" si="36"/>
        <v>150618</v>
      </c>
      <c r="W254" s="35" t="s">
        <v>59</v>
      </c>
      <c r="X254" s="35" t="s">
        <v>36</v>
      </c>
      <c r="Y254" s="37" t="s">
        <v>380</v>
      </c>
      <c r="Z254" s="37" t="s">
        <v>380</v>
      </c>
      <c r="AA254" s="40">
        <f>V254+V255</f>
        <v>450888.5</v>
      </c>
    </row>
    <row r="255" spans="1:28" x14ac:dyDescent="0.2">
      <c r="A255" s="20">
        <v>178</v>
      </c>
      <c r="B255" s="21">
        <v>44673</v>
      </c>
      <c r="C255" s="22">
        <v>44678</v>
      </c>
      <c r="D255" s="246">
        <v>44680</v>
      </c>
      <c r="E255" s="43" t="s">
        <v>350</v>
      </c>
      <c r="F255" s="43" t="s">
        <v>431</v>
      </c>
      <c r="G255" s="76" t="s">
        <v>432</v>
      </c>
      <c r="H255" s="26" t="s">
        <v>34</v>
      </c>
      <c r="I255" s="24" t="s">
        <v>33</v>
      </c>
      <c r="J255" s="76" t="s">
        <v>239</v>
      </c>
      <c r="K255" s="27">
        <v>44593</v>
      </c>
      <c r="L255" s="78">
        <v>66</v>
      </c>
      <c r="M255" s="79">
        <v>311000</v>
      </c>
      <c r="N255" s="80">
        <v>0.15</v>
      </c>
      <c r="O255" s="31">
        <f t="shared" si="42"/>
        <v>46650</v>
      </c>
      <c r="P255" s="31"/>
      <c r="Q255" s="32">
        <f t="shared" si="39"/>
        <v>357650</v>
      </c>
      <c r="R255" s="81">
        <v>0.03</v>
      </c>
      <c r="S255" s="34">
        <f t="shared" si="43"/>
        <v>-10729.5</v>
      </c>
      <c r="T255" s="81">
        <v>1</v>
      </c>
      <c r="U255" s="35">
        <f t="shared" si="44"/>
        <v>-46650</v>
      </c>
      <c r="V255" s="32">
        <f t="shared" si="36"/>
        <v>300270.5</v>
      </c>
      <c r="W255" s="36" t="s">
        <v>59</v>
      </c>
      <c r="X255" s="35" t="s">
        <v>36</v>
      </c>
      <c r="Y255" s="37" t="s">
        <v>380</v>
      </c>
      <c r="Z255" s="48" t="s">
        <v>380</v>
      </c>
      <c r="AA255" s="315"/>
    </row>
    <row r="256" spans="1:28" x14ac:dyDescent="0.2">
      <c r="A256" s="20">
        <v>182</v>
      </c>
      <c r="B256" s="21">
        <v>44673</v>
      </c>
      <c r="C256" s="22">
        <v>44678</v>
      </c>
      <c r="D256" s="246">
        <v>44680</v>
      </c>
      <c r="E256" s="43" t="s">
        <v>346</v>
      </c>
      <c r="F256" s="43" t="s">
        <v>438</v>
      </c>
      <c r="G256" s="76" t="s">
        <v>348</v>
      </c>
      <c r="H256" s="26" t="s">
        <v>34</v>
      </c>
      <c r="I256" s="24" t="s">
        <v>33</v>
      </c>
      <c r="J256" s="76" t="s">
        <v>239</v>
      </c>
      <c r="K256" s="103">
        <v>44621</v>
      </c>
      <c r="L256" s="78">
        <v>47</v>
      </c>
      <c r="M256" s="79">
        <v>50000</v>
      </c>
      <c r="N256" s="80">
        <v>0.15</v>
      </c>
      <c r="O256" s="31">
        <f t="shared" si="42"/>
        <v>7500</v>
      </c>
      <c r="P256" s="31"/>
      <c r="Q256" s="32">
        <f t="shared" si="39"/>
        <v>57500</v>
      </c>
      <c r="R256" s="81">
        <v>0.06</v>
      </c>
      <c r="S256" s="34">
        <f t="shared" si="43"/>
        <v>-3450</v>
      </c>
      <c r="T256" s="81">
        <v>1</v>
      </c>
      <c r="U256" s="35">
        <f t="shared" si="44"/>
        <v>-7500</v>
      </c>
      <c r="V256" s="32">
        <f t="shared" si="36"/>
        <v>46550</v>
      </c>
      <c r="W256" s="36" t="s">
        <v>59</v>
      </c>
      <c r="X256" s="35" t="s">
        <v>36</v>
      </c>
      <c r="Y256" s="37" t="s">
        <v>380</v>
      </c>
      <c r="Z256" s="48" t="s">
        <v>380</v>
      </c>
      <c r="AA256" s="40">
        <f>V256+V257</f>
        <v>139650</v>
      </c>
    </row>
    <row r="257" spans="1:28" x14ac:dyDescent="0.2">
      <c r="A257" s="20">
        <v>183</v>
      </c>
      <c r="B257" s="21">
        <v>44673</v>
      </c>
      <c r="C257" s="22">
        <v>44678</v>
      </c>
      <c r="D257" s="246">
        <v>44680</v>
      </c>
      <c r="E257" s="43" t="s">
        <v>346</v>
      </c>
      <c r="F257" s="43" t="s">
        <v>438</v>
      </c>
      <c r="G257" s="26" t="s">
        <v>348</v>
      </c>
      <c r="H257" s="26" t="s">
        <v>34</v>
      </c>
      <c r="I257" s="24" t="s">
        <v>33</v>
      </c>
      <c r="J257" s="76" t="s">
        <v>239</v>
      </c>
      <c r="K257" s="103">
        <v>44593</v>
      </c>
      <c r="L257" s="78" t="s">
        <v>439</v>
      </c>
      <c r="M257" s="79">
        <v>100000</v>
      </c>
      <c r="N257" s="80">
        <v>0.15</v>
      </c>
      <c r="O257" s="31">
        <f t="shared" si="42"/>
        <v>15000</v>
      </c>
      <c r="P257" s="31"/>
      <c r="Q257" s="32">
        <f t="shared" si="39"/>
        <v>115000</v>
      </c>
      <c r="R257" s="81">
        <v>0.06</v>
      </c>
      <c r="S257" s="34">
        <f t="shared" si="43"/>
        <v>-6900</v>
      </c>
      <c r="T257" s="81">
        <v>1</v>
      </c>
      <c r="U257" s="35">
        <f t="shared" si="44"/>
        <v>-15000</v>
      </c>
      <c r="V257" s="32">
        <f t="shared" si="36"/>
        <v>93100</v>
      </c>
      <c r="W257" s="36" t="s">
        <v>59</v>
      </c>
      <c r="X257" s="35" t="s">
        <v>36</v>
      </c>
      <c r="Y257" s="37" t="s">
        <v>380</v>
      </c>
      <c r="Z257" s="48" t="s">
        <v>380</v>
      </c>
      <c r="AA257" s="40"/>
    </row>
    <row r="258" spans="1:28" ht="23.25" x14ac:dyDescent="0.25">
      <c r="A258" s="320"/>
      <c r="B258" s="321">
        <v>44673</v>
      </c>
      <c r="C258" s="323"/>
      <c r="D258" s="324">
        <v>44652</v>
      </c>
      <c r="E258" s="317" t="s">
        <v>892</v>
      </c>
      <c r="F258" s="317" t="s">
        <v>892</v>
      </c>
      <c r="G258" s="325"/>
      <c r="H258" s="26"/>
      <c r="I258" s="326"/>
      <c r="J258" s="327"/>
      <c r="K258" s="328"/>
      <c r="L258" s="329"/>
      <c r="M258" s="330"/>
      <c r="N258" s="331"/>
      <c r="O258" s="332"/>
      <c r="P258" s="333"/>
      <c r="Q258" s="334">
        <v>5378105</v>
      </c>
      <c r="R258" s="335"/>
      <c r="S258" s="336"/>
      <c r="T258" s="335"/>
      <c r="U258" s="337"/>
      <c r="V258" s="338">
        <f t="shared" si="36"/>
        <v>5378105</v>
      </c>
      <c r="W258" s="337"/>
      <c r="X258" s="337" t="s">
        <v>36</v>
      </c>
      <c r="Y258" s="339">
        <v>56590688</v>
      </c>
      <c r="Z258" s="340"/>
      <c r="AA258" s="341"/>
      <c r="AB258" s="1" t="s">
        <v>867</v>
      </c>
    </row>
    <row r="259" spans="1:28" ht="15" x14ac:dyDescent="0.25">
      <c r="A259" s="320"/>
      <c r="B259" s="321">
        <v>44673</v>
      </c>
      <c r="C259" s="323"/>
      <c r="D259" s="324">
        <v>44652</v>
      </c>
      <c r="E259" s="317" t="s">
        <v>893</v>
      </c>
      <c r="F259" s="317" t="s">
        <v>893</v>
      </c>
      <c r="G259" s="325"/>
      <c r="H259" s="26"/>
      <c r="I259" s="326"/>
      <c r="J259" s="327"/>
      <c r="K259" s="328"/>
      <c r="L259" s="329"/>
      <c r="M259" s="330"/>
      <c r="N259" s="331"/>
      <c r="O259" s="332"/>
      <c r="P259" s="333"/>
      <c r="Q259" s="334">
        <v>727368</v>
      </c>
      <c r="R259" s="335"/>
      <c r="S259" s="336"/>
      <c r="T259" s="335"/>
      <c r="U259" s="337"/>
      <c r="V259" s="338">
        <f t="shared" si="36"/>
        <v>727368</v>
      </c>
      <c r="W259" s="337"/>
      <c r="X259" s="337" t="s">
        <v>36</v>
      </c>
      <c r="Y259" s="339">
        <v>56590684</v>
      </c>
      <c r="Z259" s="340"/>
      <c r="AA259" s="341"/>
      <c r="AB259" s="1" t="s">
        <v>867</v>
      </c>
    </row>
    <row r="260" spans="1:28" ht="15" x14ac:dyDescent="0.25">
      <c r="A260" s="320"/>
      <c r="B260" s="321">
        <v>44673</v>
      </c>
      <c r="C260" s="323"/>
      <c r="D260" s="324">
        <v>44652</v>
      </c>
      <c r="E260" s="317" t="s">
        <v>894</v>
      </c>
      <c r="F260" s="317" t="s">
        <v>894</v>
      </c>
      <c r="G260" s="325"/>
      <c r="H260" s="26"/>
      <c r="I260" s="326"/>
      <c r="J260" s="327"/>
      <c r="K260" s="328"/>
      <c r="L260" s="329"/>
      <c r="M260" s="330"/>
      <c r="N260" s="331"/>
      <c r="O260" s="332"/>
      <c r="P260" s="333"/>
      <c r="Q260" s="334">
        <v>801524</v>
      </c>
      <c r="R260" s="335"/>
      <c r="S260" s="336"/>
      <c r="T260" s="335"/>
      <c r="U260" s="337"/>
      <c r="V260" s="338">
        <f t="shared" si="36"/>
        <v>801524</v>
      </c>
      <c r="W260" s="337"/>
      <c r="X260" s="337" t="s">
        <v>36</v>
      </c>
      <c r="Y260" s="339">
        <v>56590687</v>
      </c>
      <c r="Z260" s="340"/>
      <c r="AA260" s="341"/>
      <c r="AB260" s="1" t="s">
        <v>867</v>
      </c>
    </row>
    <row r="261" spans="1:28" ht="15" x14ac:dyDescent="0.25">
      <c r="A261" s="320"/>
      <c r="B261" s="321">
        <v>44673</v>
      </c>
      <c r="C261" s="323"/>
      <c r="D261" s="324">
        <v>44652</v>
      </c>
      <c r="E261" s="317" t="s">
        <v>895</v>
      </c>
      <c r="F261" s="317" t="s">
        <v>895</v>
      </c>
      <c r="G261" s="325"/>
      <c r="H261" s="26"/>
      <c r="I261" s="326"/>
      <c r="J261" s="327"/>
      <c r="K261" s="328"/>
      <c r="L261" s="329"/>
      <c r="M261" s="330"/>
      <c r="N261" s="331"/>
      <c r="O261" s="332"/>
      <c r="P261" s="333"/>
      <c r="Q261" s="334">
        <v>31019.24</v>
      </c>
      <c r="R261" s="335"/>
      <c r="S261" s="336"/>
      <c r="T261" s="335"/>
      <c r="U261" s="337"/>
      <c r="V261" s="338">
        <f t="shared" si="36"/>
        <v>31019.24</v>
      </c>
      <c r="W261" s="337"/>
      <c r="X261" s="337" t="s">
        <v>36</v>
      </c>
      <c r="Y261" s="339"/>
      <c r="Z261" s="340"/>
      <c r="AA261" s="341"/>
      <c r="AB261" s="1" t="s">
        <v>867</v>
      </c>
    </row>
    <row r="262" spans="1:28" ht="15" x14ac:dyDescent="0.25">
      <c r="A262" s="320"/>
      <c r="B262" s="321">
        <v>44673</v>
      </c>
      <c r="C262" s="323"/>
      <c r="D262" s="324">
        <v>44652</v>
      </c>
      <c r="E262" s="317" t="s">
        <v>896</v>
      </c>
      <c r="F262" s="317" t="s">
        <v>896</v>
      </c>
      <c r="G262" s="325"/>
      <c r="H262" s="26"/>
      <c r="I262" s="326"/>
      <c r="J262" s="327"/>
      <c r="K262" s="328"/>
      <c r="L262" s="329"/>
      <c r="M262" s="330"/>
      <c r="N262" s="331"/>
      <c r="O262" s="332"/>
      <c r="P262" s="333"/>
      <c r="Q262" s="334">
        <v>1397781</v>
      </c>
      <c r="R262" s="335"/>
      <c r="S262" s="336"/>
      <c r="T262" s="335"/>
      <c r="U262" s="337"/>
      <c r="V262" s="338">
        <f t="shared" si="36"/>
        <v>1397781</v>
      </c>
      <c r="W262" s="337"/>
      <c r="X262" s="337" t="s">
        <v>36</v>
      </c>
      <c r="Y262" s="339"/>
      <c r="Z262" s="340"/>
      <c r="AA262" s="341"/>
      <c r="AB262" s="1" t="s">
        <v>867</v>
      </c>
    </row>
    <row r="263" spans="1:28" ht="15" x14ac:dyDescent="0.25">
      <c r="A263" s="320"/>
      <c r="B263" s="321">
        <v>44673</v>
      </c>
      <c r="C263" s="323"/>
      <c r="D263" s="324">
        <v>44652</v>
      </c>
      <c r="E263" s="317" t="s">
        <v>895</v>
      </c>
      <c r="F263" s="317" t="s">
        <v>895</v>
      </c>
      <c r="G263" s="325"/>
      <c r="H263" s="26"/>
      <c r="I263" s="326"/>
      <c r="J263" s="327"/>
      <c r="K263" s="328"/>
      <c r="L263" s="329"/>
      <c r="M263" s="330"/>
      <c r="N263" s="331"/>
      <c r="O263" s="332"/>
      <c r="P263" s="333"/>
      <c r="Q263" s="334">
        <v>37682.730000000003</v>
      </c>
      <c r="R263" s="335"/>
      <c r="S263" s="336"/>
      <c r="T263" s="335"/>
      <c r="U263" s="337"/>
      <c r="V263" s="338">
        <f t="shared" si="36"/>
        <v>37682.730000000003</v>
      </c>
      <c r="W263" s="337"/>
      <c r="X263" s="337" t="s">
        <v>36</v>
      </c>
      <c r="Y263" s="339"/>
      <c r="Z263" s="340"/>
      <c r="AA263" s="341"/>
      <c r="AB263" s="1" t="s">
        <v>867</v>
      </c>
    </row>
    <row r="264" spans="1:28" ht="15" x14ac:dyDescent="0.25">
      <c r="A264" s="320"/>
      <c r="B264" s="321">
        <v>44673</v>
      </c>
      <c r="C264" s="323"/>
      <c r="D264" s="324">
        <v>44652</v>
      </c>
      <c r="E264" s="317" t="s">
        <v>896</v>
      </c>
      <c r="F264" s="317" t="s">
        <v>896</v>
      </c>
      <c r="G264" s="325"/>
      <c r="H264" s="26"/>
      <c r="I264" s="326"/>
      <c r="J264" s="327"/>
      <c r="K264" s="328"/>
      <c r="L264" s="329"/>
      <c r="M264" s="330"/>
      <c r="N264" s="331"/>
      <c r="O264" s="332"/>
      <c r="P264" s="333"/>
      <c r="Q264" s="334">
        <v>1698049</v>
      </c>
      <c r="R264" s="335"/>
      <c r="S264" s="336"/>
      <c r="T264" s="335"/>
      <c r="U264" s="337"/>
      <c r="V264" s="338">
        <f t="shared" si="36"/>
        <v>1698049</v>
      </c>
      <c r="W264" s="337"/>
      <c r="X264" s="337" t="s">
        <v>36</v>
      </c>
      <c r="Y264" s="339"/>
      <c r="Z264" s="340"/>
      <c r="AA264" s="341"/>
      <c r="AB264" s="1" t="s">
        <v>867</v>
      </c>
    </row>
    <row r="265" spans="1:28" ht="15" x14ac:dyDescent="0.25">
      <c r="A265" s="320"/>
      <c r="B265" s="321">
        <v>44673</v>
      </c>
      <c r="C265" s="323"/>
      <c r="D265" s="324">
        <v>44652</v>
      </c>
      <c r="E265" s="317" t="s">
        <v>895</v>
      </c>
      <c r="F265" s="317" t="s">
        <v>895</v>
      </c>
      <c r="G265" s="325"/>
      <c r="H265" s="26"/>
      <c r="I265" s="326"/>
      <c r="J265" s="327"/>
      <c r="K265" s="328"/>
      <c r="L265" s="329"/>
      <c r="M265" s="330"/>
      <c r="N265" s="331"/>
      <c r="O265" s="332"/>
      <c r="P265" s="333"/>
      <c r="Q265" s="334">
        <v>8707.93</v>
      </c>
      <c r="R265" s="335"/>
      <c r="S265" s="336"/>
      <c r="T265" s="335"/>
      <c r="U265" s="337"/>
      <c r="V265" s="338">
        <f t="shared" si="36"/>
        <v>8707.93</v>
      </c>
      <c r="W265" s="337"/>
      <c r="X265" s="337" t="s">
        <v>36</v>
      </c>
      <c r="Y265" s="339"/>
      <c r="Z265" s="340"/>
      <c r="AA265" s="341"/>
      <c r="AB265" s="1" t="s">
        <v>867</v>
      </c>
    </row>
    <row r="266" spans="1:28" ht="15" x14ac:dyDescent="0.25">
      <c r="A266" s="320"/>
      <c r="B266" s="321">
        <v>44673</v>
      </c>
      <c r="C266" s="323"/>
      <c r="D266" s="324">
        <v>44652</v>
      </c>
      <c r="E266" s="317" t="s">
        <v>896</v>
      </c>
      <c r="F266" s="317" t="s">
        <v>896</v>
      </c>
      <c r="G266" s="325"/>
      <c r="H266" s="26"/>
      <c r="I266" s="326"/>
      <c r="J266" s="327"/>
      <c r="K266" s="328"/>
      <c r="L266" s="329"/>
      <c r="M266" s="330"/>
      <c r="N266" s="331"/>
      <c r="O266" s="332"/>
      <c r="P266" s="333"/>
      <c r="Q266" s="334">
        <v>392395</v>
      </c>
      <c r="R266" s="335"/>
      <c r="S266" s="336"/>
      <c r="T266" s="335"/>
      <c r="U266" s="337"/>
      <c r="V266" s="338">
        <f t="shared" si="36"/>
        <v>392395</v>
      </c>
      <c r="W266" s="337"/>
      <c r="X266" s="337" t="s">
        <v>36</v>
      </c>
      <c r="Y266" s="339"/>
      <c r="Z266" s="340"/>
      <c r="AA266" s="341"/>
      <c r="AB266" s="1" t="s">
        <v>867</v>
      </c>
    </row>
    <row r="267" spans="1:28" ht="15" x14ac:dyDescent="0.25">
      <c r="A267" s="320"/>
      <c r="B267" s="321">
        <v>44673</v>
      </c>
      <c r="C267" s="323"/>
      <c r="D267" s="324">
        <v>44652</v>
      </c>
      <c r="E267" s="317" t="s">
        <v>895</v>
      </c>
      <c r="F267" s="317" t="s">
        <v>895</v>
      </c>
      <c r="G267" s="325"/>
      <c r="H267" s="26"/>
      <c r="I267" s="326"/>
      <c r="J267" s="327"/>
      <c r="K267" s="328"/>
      <c r="L267" s="329"/>
      <c r="M267" s="330"/>
      <c r="N267" s="331"/>
      <c r="O267" s="332"/>
      <c r="P267" s="333"/>
      <c r="Q267" s="334">
        <v>39240.6</v>
      </c>
      <c r="R267" s="335"/>
      <c r="S267" s="336"/>
      <c r="T267" s="335"/>
      <c r="U267" s="337"/>
      <c r="V267" s="338">
        <f t="shared" si="36"/>
        <v>39240.6</v>
      </c>
      <c r="W267" s="337"/>
      <c r="X267" s="337" t="s">
        <v>36</v>
      </c>
      <c r="Y267" s="339"/>
      <c r="Z267" s="340"/>
      <c r="AA267" s="341"/>
      <c r="AB267" s="1" t="s">
        <v>867</v>
      </c>
    </row>
    <row r="268" spans="1:28" ht="15" x14ac:dyDescent="0.25">
      <c r="A268" s="320"/>
      <c r="B268" s="321">
        <v>44673</v>
      </c>
      <c r="C268" s="323"/>
      <c r="D268" s="324">
        <v>44652</v>
      </c>
      <c r="E268" s="317" t="s">
        <v>896</v>
      </c>
      <c r="F268" s="317" t="s">
        <v>896</v>
      </c>
      <c r="G268" s="325"/>
      <c r="H268" s="26"/>
      <c r="I268" s="326"/>
      <c r="J268" s="327"/>
      <c r="K268" s="328"/>
      <c r="L268" s="329"/>
      <c r="M268" s="330"/>
      <c r="N268" s="331"/>
      <c r="O268" s="332"/>
      <c r="P268" s="333"/>
      <c r="Q268" s="334">
        <v>1768250</v>
      </c>
      <c r="R268" s="335"/>
      <c r="S268" s="336"/>
      <c r="T268" s="335"/>
      <c r="U268" s="337"/>
      <c r="V268" s="338">
        <f t="shared" si="36"/>
        <v>1768250</v>
      </c>
      <c r="W268" s="337"/>
      <c r="X268" s="337" t="s">
        <v>36</v>
      </c>
      <c r="Y268" s="339"/>
      <c r="Z268" s="340"/>
      <c r="AA268" s="341"/>
      <c r="AB268" s="1" t="s">
        <v>867</v>
      </c>
    </row>
    <row r="269" spans="1:28" ht="15" x14ac:dyDescent="0.25">
      <c r="A269" s="320"/>
      <c r="B269" s="321">
        <v>44673</v>
      </c>
      <c r="C269" s="323"/>
      <c r="D269" s="324">
        <v>44652</v>
      </c>
      <c r="E269" s="317" t="s">
        <v>895</v>
      </c>
      <c r="F269" s="317" t="s">
        <v>895</v>
      </c>
      <c r="G269" s="325"/>
      <c r="H269" s="26"/>
      <c r="I269" s="326"/>
      <c r="J269" s="327"/>
      <c r="K269" s="328"/>
      <c r="L269" s="329"/>
      <c r="M269" s="330"/>
      <c r="N269" s="331"/>
      <c r="O269" s="332"/>
      <c r="P269" s="333"/>
      <c r="Q269" s="334">
        <v>7620.77</v>
      </c>
      <c r="R269" s="335"/>
      <c r="S269" s="336"/>
      <c r="T269" s="335"/>
      <c r="U269" s="337"/>
      <c r="V269" s="338">
        <f t="shared" si="36"/>
        <v>7620.77</v>
      </c>
      <c r="W269" s="337"/>
      <c r="X269" s="337" t="s">
        <v>36</v>
      </c>
      <c r="Y269" s="339"/>
      <c r="Z269" s="340"/>
      <c r="AA269" s="341"/>
      <c r="AB269" s="1" t="s">
        <v>867</v>
      </c>
    </row>
    <row r="270" spans="1:28" ht="15" x14ac:dyDescent="0.25">
      <c r="A270" s="320"/>
      <c r="B270" s="321">
        <v>44673</v>
      </c>
      <c r="C270" s="323"/>
      <c r="D270" s="324">
        <v>44652</v>
      </c>
      <c r="E270" s="317" t="s">
        <v>896</v>
      </c>
      <c r="F270" s="317" t="s">
        <v>896</v>
      </c>
      <c r="G270" s="325"/>
      <c r="H270" s="26"/>
      <c r="I270" s="326"/>
      <c r="J270" s="327"/>
      <c r="K270" s="328"/>
      <c r="L270" s="329"/>
      <c r="M270" s="330"/>
      <c r="N270" s="331"/>
      <c r="O270" s="332"/>
      <c r="P270" s="333"/>
      <c r="Q270" s="334">
        <v>343405</v>
      </c>
      <c r="R270" s="335"/>
      <c r="S270" s="336"/>
      <c r="T270" s="335"/>
      <c r="U270" s="337"/>
      <c r="V270" s="338">
        <f t="shared" si="36"/>
        <v>343405</v>
      </c>
      <c r="W270" s="337"/>
      <c r="X270" s="337" t="s">
        <v>36</v>
      </c>
      <c r="Y270" s="339"/>
      <c r="Z270" s="340"/>
      <c r="AA270" s="341"/>
      <c r="AB270" s="1" t="s">
        <v>867</v>
      </c>
    </row>
    <row r="271" spans="1:28" ht="15" x14ac:dyDescent="0.25">
      <c r="A271" s="320"/>
      <c r="B271" s="321">
        <v>44673</v>
      </c>
      <c r="C271" s="323"/>
      <c r="D271" s="324">
        <v>44652</v>
      </c>
      <c r="E271" s="317" t="s">
        <v>895</v>
      </c>
      <c r="F271" s="317" t="s">
        <v>895</v>
      </c>
      <c r="G271" s="325"/>
      <c r="H271" s="26"/>
      <c r="I271" s="326"/>
      <c r="J271" s="327"/>
      <c r="K271" s="328"/>
      <c r="L271" s="329"/>
      <c r="M271" s="330"/>
      <c r="N271" s="331"/>
      <c r="O271" s="332"/>
      <c r="P271" s="333"/>
      <c r="Q271" s="334">
        <v>124826.31</v>
      </c>
      <c r="R271" s="335"/>
      <c r="S271" s="336"/>
      <c r="T271" s="335"/>
      <c r="U271" s="337"/>
      <c r="V271" s="338">
        <f t="shared" si="36"/>
        <v>124826.31</v>
      </c>
      <c r="W271" s="337"/>
      <c r="X271" s="337" t="s">
        <v>36</v>
      </c>
      <c r="Y271" s="339"/>
      <c r="Z271" s="340"/>
      <c r="AA271" s="341"/>
      <c r="AB271" s="1" t="s">
        <v>867</v>
      </c>
    </row>
    <row r="272" spans="1:28" ht="15" x14ac:dyDescent="0.25">
      <c r="A272" s="320"/>
      <c r="B272" s="321">
        <v>44673</v>
      </c>
      <c r="C272" s="323"/>
      <c r="D272" s="324">
        <v>44652</v>
      </c>
      <c r="E272" s="317" t="s">
        <v>896</v>
      </c>
      <c r="F272" s="317" t="s">
        <v>896</v>
      </c>
      <c r="G272" s="325"/>
      <c r="H272" s="26"/>
      <c r="I272" s="326"/>
      <c r="J272" s="327"/>
      <c r="K272" s="328"/>
      <c r="L272" s="329"/>
      <c r="M272" s="330"/>
      <c r="N272" s="331"/>
      <c r="O272" s="332"/>
      <c r="P272" s="333"/>
      <c r="Q272" s="334">
        <v>5624889</v>
      </c>
      <c r="R272" s="335"/>
      <c r="S272" s="336"/>
      <c r="T272" s="335"/>
      <c r="U272" s="337"/>
      <c r="V272" s="338">
        <f t="shared" si="36"/>
        <v>5624889</v>
      </c>
      <c r="W272" s="337"/>
      <c r="X272" s="337" t="s">
        <v>36</v>
      </c>
      <c r="Y272" s="339"/>
      <c r="Z272" s="340"/>
      <c r="AA272" s="341"/>
      <c r="AB272" s="1" t="s">
        <v>867</v>
      </c>
    </row>
    <row r="273" spans="1:28" ht="15" x14ac:dyDescent="0.25">
      <c r="A273" s="320"/>
      <c r="B273" s="321">
        <v>44673</v>
      </c>
      <c r="C273" s="323"/>
      <c r="D273" s="324">
        <v>44655</v>
      </c>
      <c r="E273" s="317" t="s">
        <v>897</v>
      </c>
      <c r="F273" s="317" t="s">
        <v>897</v>
      </c>
      <c r="G273" s="325"/>
      <c r="H273" s="26"/>
      <c r="I273" s="326"/>
      <c r="J273" s="327"/>
      <c r="K273" s="328"/>
      <c r="L273" s="329"/>
      <c r="M273" s="330"/>
      <c r="N273" s="331"/>
      <c r="O273" s="332"/>
      <c r="P273" s="333"/>
      <c r="Q273" s="334">
        <v>57894</v>
      </c>
      <c r="R273" s="335"/>
      <c r="S273" s="336"/>
      <c r="T273" s="335"/>
      <c r="U273" s="337"/>
      <c r="V273" s="338">
        <f t="shared" si="36"/>
        <v>57894</v>
      </c>
      <c r="W273" s="337"/>
      <c r="X273" s="337" t="s">
        <v>36</v>
      </c>
      <c r="Y273" s="339"/>
      <c r="Z273" s="340"/>
      <c r="AA273" s="341"/>
      <c r="AB273" s="1" t="s">
        <v>867</v>
      </c>
    </row>
    <row r="274" spans="1:28" ht="15" x14ac:dyDescent="0.25">
      <c r="A274" s="320"/>
      <c r="B274" s="321">
        <v>44673</v>
      </c>
      <c r="C274" s="323"/>
      <c r="D274" s="324">
        <v>44655</v>
      </c>
      <c r="E274" s="317" t="s">
        <v>898</v>
      </c>
      <c r="F274" s="317" t="s">
        <v>898</v>
      </c>
      <c r="G274" s="325"/>
      <c r="H274" s="26"/>
      <c r="I274" s="326"/>
      <c r="J274" s="327"/>
      <c r="K274" s="328"/>
      <c r="L274" s="329"/>
      <c r="M274" s="330"/>
      <c r="N274" s="331"/>
      <c r="O274" s="332"/>
      <c r="P274" s="333"/>
      <c r="Q274" s="334">
        <v>20542</v>
      </c>
      <c r="R274" s="335"/>
      <c r="S274" s="336"/>
      <c r="T274" s="335"/>
      <c r="U274" s="337"/>
      <c r="V274" s="338">
        <f t="shared" si="36"/>
        <v>20542</v>
      </c>
      <c r="W274" s="337"/>
      <c r="X274" s="337" t="s">
        <v>36</v>
      </c>
      <c r="Y274" s="339"/>
      <c r="Z274" s="340"/>
      <c r="AA274" s="341"/>
      <c r="AB274" s="1" t="s">
        <v>867</v>
      </c>
    </row>
    <row r="275" spans="1:28" ht="15" x14ac:dyDescent="0.25">
      <c r="A275" s="320"/>
      <c r="B275" s="321">
        <v>44673</v>
      </c>
      <c r="C275" s="323"/>
      <c r="D275" s="324">
        <v>44656</v>
      </c>
      <c r="E275" s="317" t="s">
        <v>899</v>
      </c>
      <c r="F275" s="317" t="s">
        <v>899</v>
      </c>
      <c r="G275" s="325"/>
      <c r="H275" s="26"/>
      <c r="I275" s="326"/>
      <c r="J275" s="327"/>
      <c r="K275" s="328"/>
      <c r="L275" s="329"/>
      <c r="M275" s="330"/>
      <c r="N275" s="331"/>
      <c r="O275" s="332"/>
      <c r="P275" s="333"/>
      <c r="Q275" s="334">
        <v>85057</v>
      </c>
      <c r="R275" s="335"/>
      <c r="S275" s="336"/>
      <c r="T275" s="335"/>
      <c r="U275" s="337"/>
      <c r="V275" s="338">
        <f t="shared" si="36"/>
        <v>85057</v>
      </c>
      <c r="W275" s="337"/>
      <c r="X275" s="337" t="s">
        <v>36</v>
      </c>
      <c r="Y275" s="339">
        <v>56590689</v>
      </c>
      <c r="Z275" s="340"/>
      <c r="AA275" s="341"/>
      <c r="AB275" s="1" t="s">
        <v>867</v>
      </c>
    </row>
    <row r="276" spans="1:28" ht="15" x14ac:dyDescent="0.25">
      <c r="A276" s="320"/>
      <c r="B276" s="321">
        <v>44673</v>
      </c>
      <c r="C276" s="323"/>
      <c r="D276" s="324">
        <v>44657</v>
      </c>
      <c r="E276" s="317" t="s">
        <v>837</v>
      </c>
      <c r="F276" s="317" t="s">
        <v>837</v>
      </c>
      <c r="G276" s="325"/>
      <c r="H276" s="26"/>
      <c r="I276" s="326"/>
      <c r="J276" s="327"/>
      <c r="K276" s="328"/>
      <c r="L276" s="329"/>
      <c r="M276" s="330"/>
      <c r="N276" s="331"/>
      <c r="O276" s="332"/>
      <c r="P276" s="333"/>
      <c r="Q276" s="334">
        <v>27935</v>
      </c>
      <c r="R276" s="335"/>
      <c r="S276" s="336"/>
      <c r="T276" s="335"/>
      <c r="U276" s="337"/>
      <c r="V276" s="338">
        <f t="shared" si="36"/>
        <v>27935</v>
      </c>
      <c r="W276" s="337"/>
      <c r="X276" s="337" t="s">
        <v>36</v>
      </c>
      <c r="Y276" s="339">
        <v>56590685</v>
      </c>
      <c r="Z276" s="340"/>
      <c r="AA276" s="341"/>
      <c r="AB276" s="1" t="s">
        <v>867</v>
      </c>
    </row>
    <row r="277" spans="1:28" ht="15" x14ac:dyDescent="0.25">
      <c r="A277" s="320"/>
      <c r="B277" s="321">
        <v>44673</v>
      </c>
      <c r="C277" s="323"/>
      <c r="D277" s="324">
        <v>44657</v>
      </c>
      <c r="E277" s="317" t="s">
        <v>900</v>
      </c>
      <c r="F277" s="317" t="s">
        <v>900</v>
      </c>
      <c r="G277" s="325"/>
      <c r="H277" s="26"/>
      <c r="I277" s="326"/>
      <c r="J277" s="327"/>
      <c r="K277" s="328"/>
      <c r="L277" s="329"/>
      <c r="M277" s="330"/>
      <c r="N277" s="331"/>
      <c r="O277" s="332"/>
      <c r="P277" s="333"/>
      <c r="Q277" s="334">
        <v>461306</v>
      </c>
      <c r="R277" s="335"/>
      <c r="S277" s="336"/>
      <c r="T277" s="335"/>
      <c r="U277" s="337"/>
      <c r="V277" s="338">
        <f t="shared" si="36"/>
        <v>461306</v>
      </c>
      <c r="W277" s="337"/>
      <c r="X277" s="337" t="s">
        <v>36</v>
      </c>
      <c r="Y277" s="339">
        <v>56590690</v>
      </c>
      <c r="Z277" s="340"/>
      <c r="AA277" s="341"/>
      <c r="AB277" s="1" t="s">
        <v>867</v>
      </c>
    </row>
    <row r="278" spans="1:28" ht="15" x14ac:dyDescent="0.25">
      <c r="A278" s="320"/>
      <c r="B278" s="321">
        <v>44673</v>
      </c>
      <c r="C278" s="323"/>
      <c r="D278" s="324">
        <v>44663</v>
      </c>
      <c r="E278" s="317" t="s">
        <v>842</v>
      </c>
      <c r="F278" s="317" t="s">
        <v>842</v>
      </c>
      <c r="G278" s="325"/>
      <c r="H278" s="26"/>
      <c r="I278" s="326"/>
      <c r="J278" s="327"/>
      <c r="K278" s="328"/>
      <c r="L278" s="329"/>
      <c r="M278" s="330"/>
      <c r="N278" s="331"/>
      <c r="O278" s="332"/>
      <c r="P278" s="333"/>
      <c r="Q278" s="334">
        <v>83954</v>
      </c>
      <c r="R278" s="335"/>
      <c r="S278" s="336"/>
      <c r="T278" s="335"/>
      <c r="U278" s="337"/>
      <c r="V278" s="338">
        <f t="shared" si="36"/>
        <v>83954</v>
      </c>
      <c r="W278" s="337"/>
      <c r="X278" s="337" t="s">
        <v>36</v>
      </c>
      <c r="Y278" s="339">
        <v>56590693</v>
      </c>
      <c r="Z278" s="340"/>
      <c r="AA278" s="341"/>
      <c r="AB278" s="1" t="s">
        <v>867</v>
      </c>
    </row>
    <row r="279" spans="1:28" ht="15" x14ac:dyDescent="0.25">
      <c r="A279" s="320"/>
      <c r="B279" s="321">
        <v>44673</v>
      </c>
      <c r="C279" s="323"/>
      <c r="D279" s="324">
        <v>44663</v>
      </c>
      <c r="E279" s="317" t="s">
        <v>901</v>
      </c>
      <c r="F279" s="317" t="s">
        <v>901</v>
      </c>
      <c r="G279" s="325"/>
      <c r="H279" s="26"/>
      <c r="I279" s="326"/>
      <c r="J279" s="327"/>
      <c r="K279" s="328"/>
      <c r="L279" s="329"/>
      <c r="M279" s="330"/>
      <c r="N279" s="331"/>
      <c r="O279" s="332"/>
      <c r="P279" s="333"/>
      <c r="Q279" s="334">
        <v>214494</v>
      </c>
      <c r="R279" s="335"/>
      <c r="S279" s="336"/>
      <c r="T279" s="335"/>
      <c r="U279" s="337"/>
      <c r="V279" s="338">
        <f t="shared" si="36"/>
        <v>214494</v>
      </c>
      <c r="W279" s="337"/>
      <c r="X279" s="337" t="s">
        <v>36</v>
      </c>
      <c r="Y279" s="339">
        <v>56590694</v>
      </c>
      <c r="Z279" s="340"/>
      <c r="AA279" s="341"/>
      <c r="AB279" s="1" t="s">
        <v>867</v>
      </c>
    </row>
    <row r="280" spans="1:28" ht="15" x14ac:dyDescent="0.25">
      <c r="A280" s="320"/>
      <c r="B280" s="321">
        <v>44673</v>
      </c>
      <c r="C280" s="323"/>
      <c r="D280" s="324">
        <v>44663</v>
      </c>
      <c r="E280" s="317" t="s">
        <v>902</v>
      </c>
      <c r="F280" s="317" t="s">
        <v>902</v>
      </c>
      <c r="G280" s="325"/>
      <c r="H280" s="26"/>
      <c r="I280" s="326"/>
      <c r="J280" s="327"/>
      <c r="K280" s="328"/>
      <c r="L280" s="329"/>
      <c r="M280" s="330"/>
      <c r="N280" s="331"/>
      <c r="O280" s="332"/>
      <c r="P280" s="333"/>
      <c r="Q280" s="342">
        <v>0</v>
      </c>
      <c r="R280" s="335"/>
      <c r="S280" s="336"/>
      <c r="T280" s="335"/>
      <c r="U280" s="337"/>
      <c r="V280" s="338">
        <f t="shared" si="36"/>
        <v>0</v>
      </c>
      <c r="W280" s="337"/>
      <c r="X280" s="337" t="s">
        <v>36</v>
      </c>
      <c r="Y280" s="339">
        <v>48074268</v>
      </c>
      <c r="Z280" s="340"/>
      <c r="AA280" s="341"/>
      <c r="AB280" s="1" t="s">
        <v>867</v>
      </c>
    </row>
    <row r="281" spans="1:28" ht="15" x14ac:dyDescent="0.25">
      <c r="A281" s="320"/>
      <c r="B281" s="321">
        <v>44673</v>
      </c>
      <c r="C281" s="323"/>
      <c r="D281" s="324">
        <v>44663</v>
      </c>
      <c r="E281" s="317" t="s">
        <v>903</v>
      </c>
      <c r="F281" s="317" t="s">
        <v>903</v>
      </c>
      <c r="G281" s="325"/>
      <c r="H281" s="26"/>
      <c r="I281" s="326"/>
      <c r="J281" s="327"/>
      <c r="K281" s="328"/>
      <c r="L281" s="329"/>
      <c r="M281" s="330"/>
      <c r="N281" s="331"/>
      <c r="O281" s="332"/>
      <c r="P281" s="333"/>
      <c r="Q281" s="334">
        <v>91859</v>
      </c>
      <c r="R281" s="335"/>
      <c r="S281" s="336"/>
      <c r="T281" s="335"/>
      <c r="U281" s="337"/>
      <c r="V281" s="338">
        <f t="shared" si="36"/>
        <v>91859</v>
      </c>
      <c r="W281" s="337"/>
      <c r="X281" s="337" t="s">
        <v>36</v>
      </c>
      <c r="Y281" s="339">
        <v>56590691</v>
      </c>
      <c r="Z281" s="340"/>
      <c r="AA281" s="341"/>
      <c r="AB281" s="1" t="s">
        <v>867</v>
      </c>
    </row>
    <row r="282" spans="1:28" ht="15" x14ac:dyDescent="0.25">
      <c r="A282" s="320"/>
      <c r="B282" s="321">
        <v>44673</v>
      </c>
      <c r="C282" s="323"/>
      <c r="D282" s="324">
        <v>44665</v>
      </c>
      <c r="E282" s="317" t="s">
        <v>837</v>
      </c>
      <c r="F282" s="317" t="s">
        <v>837</v>
      </c>
      <c r="G282" s="325"/>
      <c r="H282" s="26"/>
      <c r="I282" s="326"/>
      <c r="J282" s="327"/>
      <c r="K282" s="328"/>
      <c r="L282" s="329"/>
      <c r="M282" s="330"/>
      <c r="N282" s="331"/>
      <c r="O282" s="332"/>
      <c r="P282" s="333"/>
      <c r="Q282" s="334">
        <v>100000000</v>
      </c>
      <c r="R282" s="335"/>
      <c r="S282" s="336"/>
      <c r="T282" s="335"/>
      <c r="U282" s="337"/>
      <c r="V282" s="338">
        <f t="shared" si="36"/>
        <v>100000000</v>
      </c>
      <c r="W282" s="337"/>
      <c r="X282" s="337" t="s">
        <v>36</v>
      </c>
      <c r="Y282" s="339">
        <v>56590695</v>
      </c>
      <c r="Z282" s="340"/>
      <c r="AA282" s="341"/>
      <c r="AB282" s="1" t="s">
        <v>867</v>
      </c>
    </row>
    <row r="283" spans="1:28" ht="15" x14ac:dyDescent="0.25">
      <c r="A283" s="320"/>
      <c r="B283" s="321">
        <v>44673</v>
      </c>
      <c r="C283" s="323"/>
      <c r="D283" s="324">
        <v>44665</v>
      </c>
      <c r="E283" s="317" t="s">
        <v>837</v>
      </c>
      <c r="F283" s="317" t="s">
        <v>837</v>
      </c>
      <c r="G283" s="325"/>
      <c r="H283" s="26"/>
      <c r="I283" s="326"/>
      <c r="J283" s="327"/>
      <c r="K283" s="328"/>
      <c r="L283" s="329"/>
      <c r="M283" s="330"/>
      <c r="N283" s="331"/>
      <c r="O283" s="332"/>
      <c r="P283" s="333"/>
      <c r="Q283" s="334">
        <v>10302</v>
      </c>
      <c r="R283" s="335"/>
      <c r="S283" s="336"/>
      <c r="T283" s="335"/>
      <c r="U283" s="337"/>
      <c r="V283" s="338">
        <f t="shared" si="36"/>
        <v>10302</v>
      </c>
      <c r="W283" s="337"/>
      <c r="X283" s="337" t="s">
        <v>36</v>
      </c>
      <c r="Y283" s="339">
        <v>56590692</v>
      </c>
      <c r="Z283" s="340"/>
      <c r="AA283" s="341"/>
      <c r="AB283" s="1" t="s">
        <v>867</v>
      </c>
    </row>
    <row r="284" spans="1:28" ht="15" x14ac:dyDescent="0.25">
      <c r="A284" s="320"/>
      <c r="B284" s="321">
        <v>44673</v>
      </c>
      <c r="C284" s="323"/>
      <c r="D284" s="324">
        <v>44666</v>
      </c>
      <c r="E284" s="317" t="s">
        <v>904</v>
      </c>
      <c r="F284" s="317" t="s">
        <v>904</v>
      </c>
      <c r="G284" s="325"/>
      <c r="H284" s="26"/>
      <c r="I284" s="326"/>
      <c r="J284" s="327"/>
      <c r="K284" s="328"/>
      <c r="L284" s="329"/>
      <c r="M284" s="330"/>
      <c r="N284" s="331"/>
      <c r="O284" s="332"/>
      <c r="P284" s="333"/>
      <c r="Q284" s="334">
        <v>172150</v>
      </c>
      <c r="R284" s="335"/>
      <c r="S284" s="336"/>
      <c r="T284" s="335"/>
      <c r="U284" s="337"/>
      <c r="V284" s="338">
        <f t="shared" si="36"/>
        <v>172150</v>
      </c>
      <c r="W284" s="337"/>
      <c r="X284" s="337" t="s">
        <v>36</v>
      </c>
      <c r="Y284" s="339">
        <v>56590669</v>
      </c>
      <c r="Z284" s="340"/>
      <c r="AA284" s="341"/>
      <c r="AB284" s="1" t="s">
        <v>867</v>
      </c>
    </row>
    <row r="285" spans="1:28" ht="15" x14ac:dyDescent="0.25">
      <c r="A285" s="320"/>
      <c r="B285" s="321">
        <v>44673</v>
      </c>
      <c r="C285" s="323"/>
      <c r="D285" s="324">
        <v>44666</v>
      </c>
      <c r="E285" s="317" t="s">
        <v>905</v>
      </c>
      <c r="F285" s="317" t="s">
        <v>905</v>
      </c>
      <c r="G285" s="325"/>
      <c r="H285" s="26"/>
      <c r="I285" s="326"/>
      <c r="J285" s="327"/>
      <c r="K285" s="328"/>
      <c r="L285" s="329"/>
      <c r="M285" s="330"/>
      <c r="N285" s="331"/>
      <c r="O285" s="332"/>
      <c r="P285" s="333"/>
      <c r="Q285" s="334">
        <v>2685560.19</v>
      </c>
      <c r="R285" s="335"/>
      <c r="S285" s="336"/>
      <c r="T285" s="335"/>
      <c r="U285" s="337"/>
      <c r="V285" s="338">
        <f t="shared" si="36"/>
        <v>2685560.19</v>
      </c>
      <c r="W285" s="337"/>
      <c r="X285" s="337" t="s">
        <v>36</v>
      </c>
      <c r="Y285" s="339"/>
      <c r="Z285" s="340"/>
      <c r="AA285" s="341"/>
      <c r="AB285" s="1" t="s">
        <v>867</v>
      </c>
    </row>
    <row r="286" spans="1:28" ht="23.25" x14ac:dyDescent="0.25">
      <c r="A286" s="320"/>
      <c r="B286" s="321">
        <v>44673</v>
      </c>
      <c r="C286" s="323"/>
      <c r="D286" s="324">
        <v>44666</v>
      </c>
      <c r="E286" s="317" t="s">
        <v>906</v>
      </c>
      <c r="F286" s="317" t="s">
        <v>906</v>
      </c>
      <c r="G286" s="325"/>
      <c r="H286" s="26"/>
      <c r="I286" s="326"/>
      <c r="J286" s="327"/>
      <c r="K286" s="328"/>
      <c r="L286" s="329"/>
      <c r="M286" s="330"/>
      <c r="N286" s="331"/>
      <c r="O286" s="332"/>
      <c r="P286" s="333"/>
      <c r="Q286" s="334">
        <v>1000000</v>
      </c>
      <c r="R286" s="335"/>
      <c r="S286" s="336"/>
      <c r="T286" s="335"/>
      <c r="U286" s="337"/>
      <c r="V286" s="338">
        <f t="shared" si="36"/>
        <v>1000000</v>
      </c>
      <c r="W286" s="337"/>
      <c r="X286" s="337" t="s">
        <v>36</v>
      </c>
      <c r="Y286" s="339"/>
      <c r="Z286" s="340"/>
      <c r="AA286" s="341"/>
      <c r="AB286" s="1" t="s">
        <v>867</v>
      </c>
    </row>
    <row r="287" spans="1:28" ht="23.25" x14ac:dyDescent="0.25">
      <c r="A287" s="320"/>
      <c r="B287" s="321">
        <v>44673</v>
      </c>
      <c r="C287" s="323"/>
      <c r="D287" s="324">
        <v>44666</v>
      </c>
      <c r="E287" s="317" t="s">
        <v>907</v>
      </c>
      <c r="F287" s="317" t="s">
        <v>907</v>
      </c>
      <c r="G287" s="325"/>
      <c r="H287" s="26"/>
      <c r="I287" s="326"/>
      <c r="J287" s="327"/>
      <c r="K287" s="328"/>
      <c r="L287" s="329"/>
      <c r="M287" s="330"/>
      <c r="N287" s="331"/>
      <c r="O287" s="332"/>
      <c r="P287" s="333"/>
      <c r="Q287" s="334">
        <v>202565</v>
      </c>
      <c r="R287" s="335"/>
      <c r="S287" s="336"/>
      <c r="T287" s="335"/>
      <c r="U287" s="337"/>
      <c r="V287" s="338">
        <f t="shared" si="36"/>
        <v>202565</v>
      </c>
      <c r="W287" s="337"/>
      <c r="X287" s="337" t="s">
        <v>36</v>
      </c>
      <c r="Y287" s="339"/>
      <c r="Z287" s="340"/>
      <c r="AA287" s="341"/>
      <c r="AB287" s="1" t="s">
        <v>867</v>
      </c>
    </row>
    <row r="288" spans="1:28" ht="15" x14ac:dyDescent="0.25">
      <c r="A288" s="320"/>
      <c r="B288" s="321">
        <v>44673</v>
      </c>
      <c r="C288" s="323"/>
      <c r="D288" s="324">
        <v>44667</v>
      </c>
      <c r="E288" s="317" t="s">
        <v>837</v>
      </c>
      <c r="F288" s="317" t="s">
        <v>837</v>
      </c>
      <c r="G288" s="325"/>
      <c r="H288" s="26"/>
      <c r="I288" s="326"/>
      <c r="J288" s="327"/>
      <c r="K288" s="328"/>
      <c r="L288" s="329"/>
      <c r="M288" s="330"/>
      <c r="N288" s="331"/>
      <c r="O288" s="332"/>
      <c r="P288" s="333"/>
      <c r="Q288" s="334">
        <v>27604915</v>
      </c>
      <c r="R288" s="335"/>
      <c r="S288" s="336"/>
      <c r="T288" s="335"/>
      <c r="U288" s="337"/>
      <c r="V288" s="338">
        <f t="shared" si="36"/>
        <v>27604915</v>
      </c>
      <c r="W288" s="337"/>
      <c r="X288" s="337" t="s">
        <v>36</v>
      </c>
      <c r="Y288" s="339">
        <v>56590696</v>
      </c>
      <c r="Z288" s="340"/>
      <c r="AA288" s="341"/>
      <c r="AB288" s="1" t="s">
        <v>867</v>
      </c>
    </row>
    <row r="289" spans="1:28" ht="15" x14ac:dyDescent="0.25">
      <c r="A289" s="320"/>
      <c r="B289" s="321">
        <v>44673</v>
      </c>
      <c r="C289" s="323"/>
      <c r="D289" s="324">
        <v>44670</v>
      </c>
      <c r="E289" s="317" t="s">
        <v>908</v>
      </c>
      <c r="F289" s="317" t="s">
        <v>908</v>
      </c>
      <c r="G289" s="325"/>
      <c r="H289" s="26"/>
      <c r="I289" s="326"/>
      <c r="J289" s="327"/>
      <c r="K289" s="328"/>
      <c r="L289" s="329"/>
      <c r="M289" s="330"/>
      <c r="N289" s="331"/>
      <c r="O289" s="332"/>
      <c r="P289" s="333"/>
      <c r="Q289" s="334">
        <v>35000</v>
      </c>
      <c r="R289" s="335"/>
      <c r="S289" s="336"/>
      <c r="T289" s="335"/>
      <c r="U289" s="337"/>
      <c r="V289" s="338">
        <f t="shared" si="36"/>
        <v>35000</v>
      </c>
      <c r="W289" s="337"/>
      <c r="X289" s="337" t="s">
        <v>36</v>
      </c>
      <c r="Y289" s="339"/>
      <c r="Z289" s="340"/>
      <c r="AA289" s="341"/>
      <c r="AB289" s="1" t="s">
        <v>867</v>
      </c>
    </row>
    <row r="290" spans="1:28" ht="23.25" x14ac:dyDescent="0.25">
      <c r="A290" s="320"/>
      <c r="B290" s="321">
        <v>44673</v>
      </c>
      <c r="C290" s="323"/>
      <c r="D290" s="324">
        <v>44670</v>
      </c>
      <c r="E290" s="317" t="s">
        <v>909</v>
      </c>
      <c r="F290" s="317" t="s">
        <v>909</v>
      </c>
      <c r="G290" s="325"/>
      <c r="H290" s="26"/>
      <c r="I290" s="326"/>
      <c r="J290" s="327"/>
      <c r="K290" s="328"/>
      <c r="L290" s="329"/>
      <c r="M290" s="330"/>
      <c r="N290" s="331"/>
      <c r="O290" s="332"/>
      <c r="P290" s="333"/>
      <c r="Q290" s="334">
        <v>1000000</v>
      </c>
      <c r="R290" s="335"/>
      <c r="S290" s="336"/>
      <c r="T290" s="335"/>
      <c r="U290" s="337"/>
      <c r="V290" s="338">
        <f t="shared" si="36"/>
        <v>1000000</v>
      </c>
      <c r="W290" s="337"/>
      <c r="X290" s="337" t="s">
        <v>36</v>
      </c>
      <c r="Y290" s="339"/>
      <c r="Z290" s="340"/>
      <c r="AA290" s="341"/>
      <c r="AB290" s="1" t="s">
        <v>867</v>
      </c>
    </row>
    <row r="291" spans="1:28" ht="23.25" x14ac:dyDescent="0.25">
      <c r="A291" s="320"/>
      <c r="B291" s="321">
        <v>44673</v>
      </c>
      <c r="C291" s="323"/>
      <c r="D291" s="324">
        <v>44670</v>
      </c>
      <c r="E291" s="317" t="s">
        <v>910</v>
      </c>
      <c r="F291" s="317" t="s">
        <v>910</v>
      </c>
      <c r="G291" s="325"/>
      <c r="H291" s="26"/>
      <c r="I291" s="326"/>
      <c r="J291" s="327"/>
      <c r="K291" s="328"/>
      <c r="L291" s="329"/>
      <c r="M291" s="330"/>
      <c r="N291" s="331"/>
      <c r="O291" s="332"/>
      <c r="P291" s="333"/>
      <c r="Q291" s="334">
        <v>1000000</v>
      </c>
      <c r="R291" s="335"/>
      <c r="S291" s="336"/>
      <c r="T291" s="335"/>
      <c r="U291" s="337"/>
      <c r="V291" s="338">
        <f t="shared" si="36"/>
        <v>1000000</v>
      </c>
      <c r="W291" s="337"/>
      <c r="X291" s="337" t="s">
        <v>36</v>
      </c>
      <c r="Y291" s="339"/>
      <c r="Z291" s="340"/>
      <c r="AA291" s="341"/>
      <c r="AB291" s="1" t="s">
        <v>867</v>
      </c>
    </row>
    <row r="292" spans="1:28" ht="23.25" x14ac:dyDescent="0.25">
      <c r="A292" s="320"/>
      <c r="B292" s="321">
        <v>44673</v>
      </c>
      <c r="C292" s="323"/>
      <c r="D292" s="324">
        <v>44670</v>
      </c>
      <c r="E292" s="317" t="s">
        <v>911</v>
      </c>
      <c r="F292" s="317" t="s">
        <v>911</v>
      </c>
      <c r="G292" s="325"/>
      <c r="H292" s="26"/>
      <c r="I292" s="326"/>
      <c r="J292" s="327"/>
      <c r="K292" s="328"/>
      <c r="L292" s="329"/>
      <c r="M292" s="330"/>
      <c r="N292" s="331"/>
      <c r="O292" s="332"/>
      <c r="P292" s="333"/>
      <c r="Q292" s="334">
        <v>873825</v>
      </c>
      <c r="R292" s="335"/>
      <c r="S292" s="336"/>
      <c r="T292" s="335"/>
      <c r="U292" s="337"/>
      <c r="V292" s="338">
        <f t="shared" si="36"/>
        <v>873825</v>
      </c>
      <c r="W292" s="337"/>
      <c r="X292" s="337" t="s">
        <v>36</v>
      </c>
      <c r="Y292" s="339"/>
      <c r="Z292" s="340"/>
      <c r="AA292" s="341"/>
      <c r="AB292" s="1" t="s">
        <v>867</v>
      </c>
    </row>
    <row r="293" spans="1:28" ht="23.25" x14ac:dyDescent="0.25">
      <c r="A293" s="320"/>
      <c r="B293" s="321">
        <v>44673</v>
      </c>
      <c r="C293" s="323"/>
      <c r="D293" s="324">
        <v>44670</v>
      </c>
      <c r="E293" s="317" t="s">
        <v>912</v>
      </c>
      <c r="F293" s="317" t="s">
        <v>912</v>
      </c>
      <c r="G293" s="325"/>
      <c r="H293" s="26"/>
      <c r="I293" s="326"/>
      <c r="J293" s="327"/>
      <c r="K293" s="328"/>
      <c r="L293" s="329"/>
      <c r="M293" s="330"/>
      <c r="N293" s="331"/>
      <c r="O293" s="332"/>
      <c r="P293" s="333"/>
      <c r="Q293" s="334">
        <v>60635</v>
      </c>
      <c r="R293" s="335"/>
      <c r="S293" s="336"/>
      <c r="T293" s="335"/>
      <c r="U293" s="337"/>
      <c r="V293" s="338">
        <f t="shared" si="36"/>
        <v>60635</v>
      </c>
      <c r="W293" s="337"/>
      <c r="X293" s="337" t="s">
        <v>36</v>
      </c>
      <c r="Y293" s="339"/>
      <c r="Z293" s="340"/>
      <c r="AA293" s="341"/>
      <c r="AB293" s="1" t="s">
        <v>867</v>
      </c>
    </row>
    <row r="294" spans="1:28" ht="15" x14ac:dyDescent="0.25">
      <c r="A294" s="320"/>
      <c r="B294" s="321">
        <v>44673</v>
      </c>
      <c r="C294" s="323"/>
      <c r="D294" s="324">
        <v>44671</v>
      </c>
      <c r="E294" s="317" t="s">
        <v>913</v>
      </c>
      <c r="F294" s="317" t="s">
        <v>913</v>
      </c>
      <c r="G294" s="325"/>
      <c r="H294" s="26"/>
      <c r="I294" s="326"/>
      <c r="J294" s="327"/>
      <c r="K294" s="328"/>
      <c r="L294" s="329"/>
      <c r="M294" s="330"/>
      <c r="N294" s="331"/>
      <c r="O294" s="332"/>
      <c r="P294" s="333"/>
      <c r="Q294" s="334">
        <v>532441</v>
      </c>
      <c r="R294" s="335"/>
      <c r="S294" s="336"/>
      <c r="T294" s="335"/>
      <c r="U294" s="337"/>
      <c r="V294" s="338">
        <f t="shared" si="36"/>
        <v>532441</v>
      </c>
      <c r="W294" s="337"/>
      <c r="X294" s="337" t="s">
        <v>36</v>
      </c>
      <c r="Y294" s="339">
        <v>56590661</v>
      </c>
      <c r="Z294" s="340"/>
      <c r="AA294" s="341"/>
      <c r="AB294" s="1" t="s">
        <v>867</v>
      </c>
    </row>
    <row r="295" spans="1:28" ht="15" x14ac:dyDescent="0.25">
      <c r="A295" s="320"/>
      <c r="B295" s="321">
        <v>44673</v>
      </c>
      <c r="C295" s="323"/>
      <c r="D295" s="324">
        <v>44671</v>
      </c>
      <c r="E295" s="317" t="s">
        <v>914</v>
      </c>
      <c r="F295" s="317" t="s">
        <v>914</v>
      </c>
      <c r="G295" s="325"/>
      <c r="H295" s="26"/>
      <c r="I295" s="326"/>
      <c r="J295" s="327"/>
      <c r="K295" s="328"/>
      <c r="L295" s="329"/>
      <c r="M295" s="330"/>
      <c r="N295" s="331"/>
      <c r="O295" s="332"/>
      <c r="P295" s="333"/>
      <c r="Q295" s="334">
        <v>19780</v>
      </c>
      <c r="R295" s="335"/>
      <c r="S295" s="336"/>
      <c r="T295" s="335"/>
      <c r="U295" s="337"/>
      <c r="V295" s="338">
        <f t="shared" si="36"/>
        <v>19780</v>
      </c>
      <c r="W295" s="337"/>
      <c r="X295" s="337" t="s">
        <v>36</v>
      </c>
      <c r="Y295" s="339">
        <v>53540898</v>
      </c>
      <c r="Z295" s="340"/>
      <c r="AA295" s="341"/>
      <c r="AB295" s="1" t="s">
        <v>867</v>
      </c>
    </row>
    <row r="296" spans="1:28" ht="15" x14ac:dyDescent="0.25">
      <c r="A296" s="320"/>
      <c r="B296" s="321">
        <v>44673</v>
      </c>
      <c r="C296" s="323"/>
      <c r="D296" s="324">
        <v>44672</v>
      </c>
      <c r="E296" s="317" t="s">
        <v>893</v>
      </c>
      <c r="F296" s="317" t="s">
        <v>893</v>
      </c>
      <c r="G296" s="325"/>
      <c r="H296" s="26"/>
      <c r="I296" s="326"/>
      <c r="J296" s="327"/>
      <c r="K296" s="328"/>
      <c r="L296" s="329"/>
      <c r="M296" s="330"/>
      <c r="N296" s="331"/>
      <c r="O296" s="332"/>
      <c r="P296" s="333"/>
      <c r="Q296" s="334">
        <v>3821206</v>
      </c>
      <c r="R296" s="335"/>
      <c r="S296" s="336"/>
      <c r="T296" s="335"/>
      <c r="U296" s="337"/>
      <c r="V296" s="338">
        <f t="shared" si="36"/>
        <v>3821206</v>
      </c>
      <c r="W296" s="337"/>
      <c r="X296" s="337" t="s">
        <v>36</v>
      </c>
      <c r="Y296" s="339">
        <v>56590700</v>
      </c>
      <c r="Z296" s="340"/>
      <c r="AA296" s="341"/>
      <c r="AB296" s="1" t="s">
        <v>867</v>
      </c>
    </row>
    <row r="297" spans="1:28" ht="15" x14ac:dyDescent="0.25">
      <c r="A297" s="320"/>
      <c r="B297" s="321">
        <v>44673</v>
      </c>
      <c r="C297" s="323"/>
      <c r="D297" s="324">
        <v>44672</v>
      </c>
      <c r="E297" s="317" t="s">
        <v>915</v>
      </c>
      <c r="F297" s="317" t="s">
        <v>915</v>
      </c>
      <c r="G297" s="325"/>
      <c r="H297" s="26"/>
      <c r="I297" s="326"/>
      <c r="J297" s="327"/>
      <c r="K297" s="328"/>
      <c r="L297" s="329"/>
      <c r="M297" s="330"/>
      <c r="N297" s="331"/>
      <c r="O297" s="332"/>
      <c r="P297" s="333"/>
      <c r="Q297" s="334">
        <v>32147</v>
      </c>
      <c r="R297" s="335"/>
      <c r="S297" s="336"/>
      <c r="T297" s="335"/>
      <c r="U297" s="337"/>
      <c r="V297" s="338">
        <f t="shared" si="36"/>
        <v>32147</v>
      </c>
      <c r="W297" s="337"/>
      <c r="X297" s="337" t="s">
        <v>36</v>
      </c>
      <c r="Y297" s="339">
        <v>56590697</v>
      </c>
      <c r="Z297" s="340"/>
      <c r="AA297" s="341"/>
      <c r="AB297" s="1" t="s">
        <v>867</v>
      </c>
    </row>
    <row r="298" spans="1:28" ht="15" x14ac:dyDescent="0.25">
      <c r="A298" s="320"/>
      <c r="B298" s="321">
        <v>44673</v>
      </c>
      <c r="C298" s="323"/>
      <c r="D298" s="324">
        <v>44673</v>
      </c>
      <c r="E298" s="317" t="s">
        <v>837</v>
      </c>
      <c r="F298" s="317" t="s">
        <v>837</v>
      </c>
      <c r="G298" s="325"/>
      <c r="H298" s="26"/>
      <c r="I298" s="326"/>
      <c r="J298" s="327"/>
      <c r="K298" s="328"/>
      <c r="L298" s="329"/>
      <c r="M298" s="330"/>
      <c r="N298" s="331"/>
      <c r="O298" s="332"/>
      <c r="P298" s="333"/>
      <c r="Q298" s="334">
        <v>28641</v>
      </c>
      <c r="R298" s="335"/>
      <c r="S298" s="336"/>
      <c r="T298" s="335"/>
      <c r="U298" s="337"/>
      <c r="V298" s="338">
        <f t="shared" si="36"/>
        <v>28641</v>
      </c>
      <c r="W298" s="337"/>
      <c r="X298" s="337" t="s">
        <v>36</v>
      </c>
      <c r="Y298" s="339">
        <v>56590702</v>
      </c>
      <c r="Z298" s="340"/>
      <c r="AA298" s="341"/>
      <c r="AB298" s="1" t="s">
        <v>867</v>
      </c>
    </row>
    <row r="299" spans="1:28" ht="15" x14ac:dyDescent="0.25">
      <c r="A299" s="320"/>
      <c r="B299" s="321">
        <v>44673</v>
      </c>
      <c r="C299" s="323"/>
      <c r="D299" s="324">
        <v>44674</v>
      </c>
      <c r="E299" s="317" t="s">
        <v>916</v>
      </c>
      <c r="F299" s="317" t="s">
        <v>916</v>
      </c>
      <c r="G299" s="325"/>
      <c r="H299" s="26"/>
      <c r="I299" s="326"/>
      <c r="J299" s="327"/>
      <c r="K299" s="328"/>
      <c r="L299" s="329"/>
      <c r="M299" s="330"/>
      <c r="N299" s="331"/>
      <c r="O299" s="332"/>
      <c r="P299" s="333"/>
      <c r="Q299" s="334">
        <v>6322</v>
      </c>
      <c r="R299" s="335"/>
      <c r="S299" s="336"/>
      <c r="T299" s="335"/>
      <c r="U299" s="337"/>
      <c r="V299" s="338">
        <f t="shared" si="36"/>
        <v>6322</v>
      </c>
      <c r="W299" s="337"/>
      <c r="X299" s="337" t="s">
        <v>36</v>
      </c>
      <c r="Y299" s="339">
        <v>56590671</v>
      </c>
      <c r="Z299" s="340"/>
      <c r="AA299" s="341"/>
      <c r="AB299" s="1" t="s">
        <v>867</v>
      </c>
    </row>
    <row r="300" spans="1:28" ht="15" x14ac:dyDescent="0.25">
      <c r="A300" s="320"/>
      <c r="B300" s="321">
        <v>44673</v>
      </c>
      <c r="C300" s="323"/>
      <c r="D300" s="324">
        <v>44676</v>
      </c>
      <c r="E300" s="317" t="s">
        <v>842</v>
      </c>
      <c r="F300" s="317" t="s">
        <v>842</v>
      </c>
      <c r="G300" s="325"/>
      <c r="H300" s="26"/>
      <c r="I300" s="326"/>
      <c r="J300" s="327"/>
      <c r="K300" s="328"/>
      <c r="L300" s="329"/>
      <c r="M300" s="330"/>
      <c r="N300" s="331"/>
      <c r="O300" s="332"/>
      <c r="P300" s="333"/>
      <c r="Q300" s="334">
        <v>33000</v>
      </c>
      <c r="R300" s="335"/>
      <c r="S300" s="336"/>
      <c r="T300" s="335"/>
      <c r="U300" s="337"/>
      <c r="V300" s="338">
        <f t="shared" si="36"/>
        <v>33000</v>
      </c>
      <c r="W300" s="337"/>
      <c r="X300" s="337" t="s">
        <v>36</v>
      </c>
      <c r="Y300" s="339">
        <v>56590704</v>
      </c>
      <c r="Z300" s="340"/>
      <c r="AA300" s="341"/>
      <c r="AB300" s="1" t="s">
        <v>867</v>
      </c>
    </row>
    <row r="301" spans="1:28" ht="15" x14ac:dyDescent="0.25">
      <c r="A301" s="320"/>
      <c r="B301" s="321">
        <v>44673</v>
      </c>
      <c r="C301" s="323"/>
      <c r="D301" s="324">
        <v>44676</v>
      </c>
      <c r="E301" s="317" t="s">
        <v>842</v>
      </c>
      <c r="F301" s="317" t="s">
        <v>842</v>
      </c>
      <c r="G301" s="325"/>
      <c r="H301" s="26"/>
      <c r="I301" s="326"/>
      <c r="J301" s="327"/>
      <c r="K301" s="328"/>
      <c r="L301" s="329"/>
      <c r="M301" s="330"/>
      <c r="N301" s="331"/>
      <c r="O301" s="332"/>
      <c r="P301" s="333"/>
      <c r="Q301" s="334">
        <v>9072</v>
      </c>
      <c r="R301" s="335"/>
      <c r="S301" s="336"/>
      <c r="T301" s="335"/>
      <c r="U301" s="337"/>
      <c r="V301" s="338">
        <f t="shared" si="36"/>
        <v>9072</v>
      </c>
      <c r="W301" s="337"/>
      <c r="X301" s="337" t="s">
        <v>36</v>
      </c>
      <c r="Y301" s="339">
        <v>56590703</v>
      </c>
      <c r="Z301" s="340"/>
      <c r="AA301" s="341"/>
      <c r="AB301" s="1" t="s">
        <v>867</v>
      </c>
    </row>
    <row r="302" spans="1:28" ht="15" x14ac:dyDescent="0.25">
      <c r="A302" s="320"/>
      <c r="B302" s="321">
        <v>44673</v>
      </c>
      <c r="C302" s="323"/>
      <c r="D302" s="324">
        <v>44676</v>
      </c>
      <c r="E302" s="317" t="s">
        <v>917</v>
      </c>
      <c r="F302" s="317" t="s">
        <v>917</v>
      </c>
      <c r="G302" s="325"/>
      <c r="H302" s="26"/>
      <c r="I302" s="326"/>
      <c r="J302" s="327"/>
      <c r="K302" s="328"/>
      <c r="L302" s="329"/>
      <c r="M302" s="330"/>
      <c r="N302" s="331"/>
      <c r="O302" s="332"/>
      <c r="P302" s="333"/>
      <c r="Q302" s="334">
        <v>94182.77</v>
      </c>
      <c r="R302" s="335"/>
      <c r="S302" s="336"/>
      <c r="T302" s="335"/>
      <c r="U302" s="337"/>
      <c r="V302" s="338">
        <f t="shared" si="36"/>
        <v>94182.77</v>
      </c>
      <c r="W302" s="337"/>
      <c r="X302" s="337" t="s">
        <v>36</v>
      </c>
      <c r="Y302" s="339"/>
      <c r="Z302" s="340"/>
      <c r="AA302" s="341"/>
      <c r="AB302" s="1" t="s">
        <v>867</v>
      </c>
    </row>
    <row r="303" spans="1:28" ht="15" x14ac:dyDescent="0.25">
      <c r="A303" s="320"/>
      <c r="B303" s="321">
        <v>44673</v>
      </c>
      <c r="C303" s="323"/>
      <c r="D303" s="324">
        <v>44676</v>
      </c>
      <c r="E303" s="317" t="s">
        <v>918</v>
      </c>
      <c r="F303" s="317" t="s">
        <v>918</v>
      </c>
      <c r="G303" s="325"/>
      <c r="H303" s="26"/>
      <c r="I303" s="326"/>
      <c r="J303" s="327"/>
      <c r="K303" s="328"/>
      <c r="L303" s="329"/>
      <c r="M303" s="330"/>
      <c r="N303" s="331"/>
      <c r="O303" s="332"/>
      <c r="P303" s="333"/>
      <c r="Q303" s="334">
        <v>304292.67</v>
      </c>
      <c r="R303" s="335"/>
      <c r="S303" s="336"/>
      <c r="T303" s="335"/>
      <c r="U303" s="337"/>
      <c r="V303" s="338">
        <f t="shared" si="36"/>
        <v>304292.67</v>
      </c>
      <c r="W303" s="337"/>
      <c r="X303" s="337" t="s">
        <v>36</v>
      </c>
      <c r="Y303" s="339"/>
      <c r="Z303" s="340"/>
      <c r="AA303" s="341"/>
      <c r="AB303" s="1" t="s">
        <v>867</v>
      </c>
    </row>
    <row r="304" spans="1:28" ht="23.25" x14ac:dyDescent="0.25">
      <c r="A304" s="320"/>
      <c r="B304" s="321">
        <v>44673</v>
      </c>
      <c r="C304" s="323"/>
      <c r="D304" s="324">
        <v>44678</v>
      </c>
      <c r="E304" s="317" t="s">
        <v>919</v>
      </c>
      <c r="F304" s="317" t="s">
        <v>919</v>
      </c>
      <c r="G304" s="325"/>
      <c r="H304" s="26"/>
      <c r="I304" s="326"/>
      <c r="J304" s="327"/>
      <c r="K304" s="328"/>
      <c r="L304" s="329"/>
      <c r="M304" s="330"/>
      <c r="N304" s="331"/>
      <c r="O304" s="332"/>
      <c r="P304" s="333"/>
      <c r="Q304" s="334">
        <v>3324077</v>
      </c>
      <c r="R304" s="335"/>
      <c r="S304" s="336"/>
      <c r="T304" s="335"/>
      <c r="U304" s="337"/>
      <c r="V304" s="338">
        <f t="shared" si="36"/>
        <v>3324077</v>
      </c>
      <c r="W304" s="337"/>
      <c r="X304" s="337" t="s">
        <v>36</v>
      </c>
      <c r="Y304" s="339">
        <v>56590710</v>
      </c>
      <c r="Z304" s="340"/>
      <c r="AA304" s="341"/>
      <c r="AB304" s="1" t="s">
        <v>867</v>
      </c>
    </row>
    <row r="305" spans="1:28" ht="15" x14ac:dyDescent="0.25">
      <c r="A305" s="320"/>
      <c r="B305" s="321">
        <v>44673</v>
      </c>
      <c r="C305" s="323"/>
      <c r="D305" s="324">
        <v>44678</v>
      </c>
      <c r="E305" s="317" t="s">
        <v>920</v>
      </c>
      <c r="F305" s="317" t="s">
        <v>920</v>
      </c>
      <c r="G305" s="325"/>
      <c r="H305" s="26"/>
      <c r="I305" s="326"/>
      <c r="J305" s="327"/>
      <c r="K305" s="328"/>
      <c r="L305" s="329"/>
      <c r="M305" s="330"/>
      <c r="N305" s="331"/>
      <c r="O305" s="332"/>
      <c r="P305" s="333"/>
      <c r="Q305" s="334">
        <v>144715</v>
      </c>
      <c r="R305" s="335"/>
      <c r="S305" s="336"/>
      <c r="T305" s="335"/>
      <c r="U305" s="337"/>
      <c r="V305" s="338">
        <f t="shared" si="36"/>
        <v>144715</v>
      </c>
      <c r="W305" s="337"/>
      <c r="X305" s="337" t="s">
        <v>36</v>
      </c>
      <c r="Y305" s="339"/>
      <c r="Z305" s="340"/>
      <c r="AA305" s="341"/>
      <c r="AB305" s="1" t="s">
        <v>867</v>
      </c>
    </row>
    <row r="306" spans="1:28" ht="23.25" x14ac:dyDescent="0.25">
      <c r="A306" s="320"/>
      <c r="B306" s="321">
        <v>44673</v>
      </c>
      <c r="C306" s="323"/>
      <c r="D306" s="324">
        <v>44678</v>
      </c>
      <c r="E306" s="317" t="s">
        <v>921</v>
      </c>
      <c r="F306" s="317" t="s">
        <v>921</v>
      </c>
      <c r="G306" s="325"/>
      <c r="H306" s="26"/>
      <c r="I306" s="326"/>
      <c r="J306" s="327"/>
      <c r="K306" s="328"/>
      <c r="L306" s="329"/>
      <c r="M306" s="330"/>
      <c r="N306" s="331"/>
      <c r="O306" s="332"/>
      <c r="P306" s="333"/>
      <c r="Q306" s="334">
        <v>966401</v>
      </c>
      <c r="R306" s="335"/>
      <c r="S306" s="336"/>
      <c r="T306" s="335"/>
      <c r="U306" s="337"/>
      <c r="V306" s="338">
        <f t="shared" si="36"/>
        <v>966401</v>
      </c>
      <c r="W306" s="337"/>
      <c r="X306" s="337" t="s">
        <v>36</v>
      </c>
      <c r="Y306" s="339"/>
      <c r="Z306" s="340"/>
      <c r="AA306" s="341"/>
      <c r="AB306" s="1" t="s">
        <v>867</v>
      </c>
    </row>
    <row r="307" spans="1:28" ht="15" x14ac:dyDescent="0.25">
      <c r="A307" s="320"/>
      <c r="B307" s="321">
        <v>44673</v>
      </c>
      <c r="C307" s="323"/>
      <c r="D307" s="324">
        <v>44679</v>
      </c>
      <c r="E307" s="317" t="s">
        <v>922</v>
      </c>
      <c r="F307" s="317" t="s">
        <v>922</v>
      </c>
      <c r="G307" s="325"/>
      <c r="H307" s="26"/>
      <c r="I307" s="326"/>
      <c r="J307" s="327"/>
      <c r="K307" s="328"/>
      <c r="L307" s="329"/>
      <c r="M307" s="330"/>
      <c r="N307" s="331"/>
      <c r="O307" s="332"/>
      <c r="P307" s="333"/>
      <c r="Q307" s="334">
        <v>27078</v>
      </c>
      <c r="R307" s="335"/>
      <c r="S307" s="336"/>
      <c r="T307" s="335"/>
      <c r="U307" s="337"/>
      <c r="V307" s="338">
        <f t="shared" si="36"/>
        <v>27078</v>
      </c>
      <c r="W307" s="337"/>
      <c r="X307" s="337" t="s">
        <v>36</v>
      </c>
      <c r="Y307" s="339"/>
      <c r="Z307" s="340"/>
      <c r="AA307" s="341"/>
      <c r="AB307" s="1" t="s">
        <v>867</v>
      </c>
    </row>
    <row r="308" spans="1:28" ht="23.25" x14ac:dyDescent="0.25">
      <c r="A308" s="320"/>
      <c r="B308" s="321">
        <v>44673</v>
      </c>
      <c r="C308" s="323"/>
      <c r="D308" s="324">
        <v>44679</v>
      </c>
      <c r="E308" s="317" t="s">
        <v>923</v>
      </c>
      <c r="F308" s="317" t="s">
        <v>923</v>
      </c>
      <c r="G308" s="325"/>
      <c r="H308" s="26"/>
      <c r="I308" s="326"/>
      <c r="J308" s="327"/>
      <c r="K308" s="328"/>
      <c r="L308" s="329"/>
      <c r="M308" s="330"/>
      <c r="N308" s="331"/>
      <c r="O308" s="332"/>
      <c r="P308" s="333"/>
      <c r="Q308" s="334">
        <v>25770</v>
      </c>
      <c r="R308" s="335"/>
      <c r="S308" s="336"/>
      <c r="T308" s="335"/>
      <c r="U308" s="337"/>
      <c r="V308" s="338">
        <f t="shared" si="36"/>
        <v>25770</v>
      </c>
      <c r="W308" s="337"/>
      <c r="X308" s="337" t="s">
        <v>36</v>
      </c>
      <c r="Y308" s="339"/>
      <c r="Z308" s="340"/>
      <c r="AA308" s="341"/>
      <c r="AB308" s="1" t="s">
        <v>867</v>
      </c>
    </row>
    <row r="309" spans="1:28" ht="15" x14ac:dyDescent="0.25">
      <c r="A309" s="320"/>
      <c r="B309" s="321">
        <v>44673</v>
      </c>
      <c r="C309" s="323"/>
      <c r="D309" s="324">
        <v>44679</v>
      </c>
      <c r="E309" s="317" t="s">
        <v>924</v>
      </c>
      <c r="F309" s="317" t="s">
        <v>924</v>
      </c>
      <c r="G309" s="325"/>
      <c r="H309" s="26"/>
      <c r="I309" s="326"/>
      <c r="J309" s="327"/>
      <c r="K309" s="328"/>
      <c r="L309" s="329"/>
      <c r="M309" s="330"/>
      <c r="N309" s="331"/>
      <c r="O309" s="332"/>
      <c r="P309" s="333"/>
      <c r="Q309" s="334">
        <v>10032</v>
      </c>
      <c r="R309" s="335"/>
      <c r="S309" s="336"/>
      <c r="T309" s="335"/>
      <c r="U309" s="337"/>
      <c r="V309" s="338">
        <f t="shared" si="36"/>
        <v>10032</v>
      </c>
      <c r="W309" s="337"/>
      <c r="X309" s="337" t="s">
        <v>36</v>
      </c>
      <c r="Y309" s="339"/>
      <c r="Z309" s="340"/>
      <c r="AA309" s="341"/>
      <c r="AB309" s="1" t="s">
        <v>867</v>
      </c>
    </row>
    <row r="310" spans="1:28" ht="15" x14ac:dyDescent="0.25">
      <c r="A310" s="320"/>
      <c r="B310" s="321">
        <v>44673</v>
      </c>
      <c r="C310" s="323"/>
      <c r="D310" s="324">
        <v>44679</v>
      </c>
      <c r="E310" s="317" t="s">
        <v>925</v>
      </c>
      <c r="F310" s="317" t="s">
        <v>925</v>
      </c>
      <c r="G310" s="325"/>
      <c r="H310" s="26"/>
      <c r="I310" s="326"/>
      <c r="J310" s="327"/>
      <c r="K310" s="328"/>
      <c r="L310" s="329"/>
      <c r="M310" s="330"/>
      <c r="N310" s="331"/>
      <c r="O310" s="332"/>
      <c r="P310" s="333"/>
      <c r="Q310" s="334">
        <v>2806</v>
      </c>
      <c r="R310" s="335"/>
      <c r="S310" s="336"/>
      <c r="T310" s="335"/>
      <c r="U310" s="337"/>
      <c r="V310" s="338">
        <f t="shared" si="36"/>
        <v>2806</v>
      </c>
      <c r="W310" s="337"/>
      <c r="X310" s="337" t="s">
        <v>36</v>
      </c>
      <c r="Y310" s="339"/>
      <c r="Z310" s="340"/>
      <c r="AA310" s="341"/>
      <c r="AB310" s="1" t="s">
        <v>867</v>
      </c>
    </row>
    <row r="311" spans="1:28" ht="15" x14ac:dyDescent="0.25">
      <c r="A311" s="320"/>
      <c r="B311" s="321">
        <v>44673</v>
      </c>
      <c r="C311" s="323"/>
      <c r="D311" s="324">
        <v>44679</v>
      </c>
      <c r="E311" s="317" t="s">
        <v>926</v>
      </c>
      <c r="F311" s="317" t="s">
        <v>926</v>
      </c>
      <c r="G311" s="325"/>
      <c r="H311" s="26"/>
      <c r="I311" s="326"/>
      <c r="J311" s="327"/>
      <c r="K311" s="328"/>
      <c r="L311" s="329"/>
      <c r="M311" s="330"/>
      <c r="N311" s="331"/>
      <c r="O311" s="332"/>
      <c r="P311" s="333"/>
      <c r="Q311" s="334">
        <v>9609</v>
      </c>
      <c r="R311" s="335"/>
      <c r="S311" s="336"/>
      <c r="T311" s="335"/>
      <c r="U311" s="337"/>
      <c r="V311" s="338">
        <f t="shared" si="36"/>
        <v>9609</v>
      </c>
      <c r="W311" s="337"/>
      <c r="X311" s="337" t="s">
        <v>36</v>
      </c>
      <c r="Y311" s="339"/>
      <c r="Z311" s="340"/>
      <c r="AA311" s="341"/>
      <c r="AB311" s="1" t="s">
        <v>867</v>
      </c>
    </row>
    <row r="312" spans="1:28" ht="15" x14ac:dyDescent="0.25">
      <c r="A312" s="320"/>
      <c r="B312" s="321">
        <v>44673</v>
      </c>
      <c r="C312" s="323"/>
      <c r="D312" s="324">
        <v>44679</v>
      </c>
      <c r="E312" s="317" t="s">
        <v>927</v>
      </c>
      <c r="F312" s="317" t="s">
        <v>927</v>
      </c>
      <c r="G312" s="325"/>
      <c r="H312" s="26"/>
      <c r="I312" s="326"/>
      <c r="J312" s="327"/>
      <c r="K312" s="328"/>
      <c r="L312" s="329"/>
      <c r="M312" s="330"/>
      <c r="N312" s="331"/>
      <c r="O312" s="332"/>
      <c r="P312" s="333"/>
      <c r="Q312" s="334">
        <v>2179</v>
      </c>
      <c r="R312" s="335"/>
      <c r="S312" s="336"/>
      <c r="T312" s="335"/>
      <c r="U312" s="337"/>
      <c r="V312" s="338">
        <f t="shared" si="36"/>
        <v>2179</v>
      </c>
      <c r="W312" s="337"/>
      <c r="X312" s="337" t="s">
        <v>36</v>
      </c>
      <c r="Y312" s="339"/>
      <c r="Z312" s="340"/>
      <c r="AA312" s="341"/>
      <c r="AB312" s="1" t="s">
        <v>867</v>
      </c>
    </row>
    <row r="313" spans="1:28" ht="23.25" x14ac:dyDescent="0.25">
      <c r="A313" s="320"/>
      <c r="B313" s="321">
        <v>44673</v>
      </c>
      <c r="C313" s="323"/>
      <c r="D313" s="324">
        <v>44679</v>
      </c>
      <c r="E313" s="317" t="s">
        <v>928</v>
      </c>
      <c r="F313" s="317" t="s">
        <v>928</v>
      </c>
      <c r="G313" s="325"/>
      <c r="H313" s="26"/>
      <c r="I313" s="326"/>
      <c r="J313" s="327"/>
      <c r="K313" s="328"/>
      <c r="L313" s="329"/>
      <c r="M313" s="330"/>
      <c r="N313" s="331"/>
      <c r="O313" s="332"/>
      <c r="P313" s="333"/>
      <c r="Q313" s="334">
        <v>12051</v>
      </c>
      <c r="R313" s="335"/>
      <c r="S313" s="336"/>
      <c r="T313" s="335"/>
      <c r="U313" s="337"/>
      <c r="V313" s="338">
        <f t="shared" si="36"/>
        <v>12051</v>
      </c>
      <c r="W313" s="337"/>
      <c r="X313" s="337" t="s">
        <v>36</v>
      </c>
      <c r="Y313" s="339"/>
      <c r="Z313" s="340"/>
      <c r="AA313" s="341"/>
      <c r="AB313" s="1" t="s">
        <v>867</v>
      </c>
    </row>
    <row r="314" spans="1:28" ht="15" x14ac:dyDescent="0.25">
      <c r="A314" s="320"/>
      <c r="B314" s="321">
        <v>44673</v>
      </c>
      <c r="C314" s="323"/>
      <c r="D314" s="324">
        <v>44679</v>
      </c>
      <c r="E314" s="317" t="s">
        <v>929</v>
      </c>
      <c r="F314" s="317" t="s">
        <v>929</v>
      </c>
      <c r="G314" s="325"/>
      <c r="H314" s="26"/>
      <c r="I314" s="326"/>
      <c r="J314" s="327"/>
      <c r="K314" s="328"/>
      <c r="L314" s="329"/>
      <c r="M314" s="330"/>
      <c r="N314" s="331"/>
      <c r="O314" s="332"/>
      <c r="P314" s="333"/>
      <c r="Q314" s="334">
        <v>11455</v>
      </c>
      <c r="R314" s="335"/>
      <c r="S314" s="336"/>
      <c r="T314" s="335"/>
      <c r="U314" s="337"/>
      <c r="V314" s="338">
        <f t="shared" si="36"/>
        <v>11455</v>
      </c>
      <c r="W314" s="337"/>
      <c r="X314" s="337" t="s">
        <v>36</v>
      </c>
      <c r="Y314" s="339"/>
      <c r="Z314" s="340"/>
      <c r="AA314" s="341"/>
      <c r="AB314" s="1" t="s">
        <v>867</v>
      </c>
    </row>
    <row r="315" spans="1:28" ht="15" x14ac:dyDescent="0.25">
      <c r="A315" s="320"/>
      <c r="B315" s="321">
        <v>44673</v>
      </c>
      <c r="C315" s="323"/>
      <c r="D315" s="324">
        <v>44679</v>
      </c>
      <c r="E315" s="317" t="s">
        <v>930</v>
      </c>
      <c r="F315" s="317" t="s">
        <v>930</v>
      </c>
      <c r="G315" s="325"/>
      <c r="H315" s="26"/>
      <c r="I315" s="326"/>
      <c r="J315" s="327"/>
      <c r="K315" s="328"/>
      <c r="L315" s="329"/>
      <c r="M315" s="330"/>
      <c r="N315" s="331"/>
      <c r="O315" s="332"/>
      <c r="P315" s="333"/>
      <c r="Q315" s="334">
        <v>48187</v>
      </c>
      <c r="R315" s="335"/>
      <c r="S315" s="336"/>
      <c r="T315" s="335"/>
      <c r="U315" s="337"/>
      <c r="V315" s="338">
        <f t="shared" si="36"/>
        <v>48187</v>
      </c>
      <c r="W315" s="337"/>
      <c r="X315" s="337" t="s">
        <v>36</v>
      </c>
      <c r="Y315" s="339"/>
      <c r="Z315" s="340"/>
      <c r="AA315" s="341"/>
      <c r="AB315" s="1" t="s">
        <v>867</v>
      </c>
    </row>
    <row r="316" spans="1:28" ht="15" x14ac:dyDescent="0.25">
      <c r="A316" s="320"/>
      <c r="B316" s="321">
        <v>44673</v>
      </c>
      <c r="C316" s="323"/>
      <c r="D316" s="324">
        <v>44680</v>
      </c>
      <c r="E316" s="317" t="s">
        <v>837</v>
      </c>
      <c r="F316" s="317" t="s">
        <v>837</v>
      </c>
      <c r="G316" s="325"/>
      <c r="H316" s="26"/>
      <c r="I316" s="326"/>
      <c r="J316" s="327"/>
      <c r="K316" s="328"/>
      <c r="L316" s="329"/>
      <c r="M316" s="330"/>
      <c r="N316" s="331"/>
      <c r="O316" s="332"/>
      <c r="P316" s="333"/>
      <c r="Q316" s="334">
        <v>63480</v>
      </c>
      <c r="R316" s="335"/>
      <c r="S316" s="336"/>
      <c r="T316" s="335"/>
      <c r="U316" s="337"/>
      <c r="V316" s="338">
        <f t="shared" si="36"/>
        <v>63480</v>
      </c>
      <c r="W316" s="337"/>
      <c r="X316" s="337" t="s">
        <v>36</v>
      </c>
      <c r="Y316" s="339">
        <v>56590698</v>
      </c>
      <c r="Z316" s="340"/>
      <c r="AA316" s="341"/>
      <c r="AB316" s="1" t="s">
        <v>867</v>
      </c>
    </row>
    <row r="317" spans="1:28" ht="15" x14ac:dyDescent="0.25">
      <c r="A317" s="320"/>
      <c r="B317" s="321">
        <v>44673</v>
      </c>
      <c r="C317" s="323"/>
      <c r="D317" s="324">
        <v>44680</v>
      </c>
      <c r="E317" s="317" t="s">
        <v>837</v>
      </c>
      <c r="F317" s="317" t="s">
        <v>837</v>
      </c>
      <c r="G317" s="325"/>
      <c r="H317" s="26"/>
      <c r="I317" s="326"/>
      <c r="J317" s="327"/>
      <c r="K317" s="328"/>
      <c r="L317" s="329"/>
      <c r="M317" s="330"/>
      <c r="N317" s="331"/>
      <c r="O317" s="332"/>
      <c r="P317" s="333"/>
      <c r="Q317" s="334">
        <v>115515</v>
      </c>
      <c r="R317" s="335"/>
      <c r="S317" s="336"/>
      <c r="T317" s="335"/>
      <c r="U317" s="337"/>
      <c r="V317" s="338">
        <f t="shared" si="36"/>
        <v>115515</v>
      </c>
      <c r="W317" s="337"/>
      <c r="X317" s="337" t="s">
        <v>36</v>
      </c>
      <c r="Y317" s="339">
        <v>56590699</v>
      </c>
      <c r="Z317" s="340"/>
      <c r="AA317" s="341"/>
      <c r="AB317" s="1" t="s">
        <v>867</v>
      </c>
    </row>
    <row r="318" spans="1:28" ht="15" x14ac:dyDescent="0.25">
      <c r="A318" s="320"/>
      <c r="B318" s="321">
        <v>44673</v>
      </c>
      <c r="C318" s="323"/>
      <c r="D318" s="324">
        <v>44680</v>
      </c>
      <c r="E318" s="317" t="s">
        <v>931</v>
      </c>
      <c r="F318" s="317" t="s">
        <v>931</v>
      </c>
      <c r="G318" s="325"/>
      <c r="H318" s="26"/>
      <c r="I318" s="326"/>
      <c r="J318" s="327"/>
      <c r="K318" s="328"/>
      <c r="L318" s="329"/>
      <c r="M318" s="330"/>
      <c r="N318" s="331"/>
      <c r="O318" s="332"/>
      <c r="P318" s="333"/>
      <c r="Q318" s="334">
        <v>5467392</v>
      </c>
      <c r="R318" s="335"/>
      <c r="S318" s="336"/>
      <c r="T318" s="335"/>
      <c r="U318" s="337"/>
      <c r="V318" s="338">
        <f t="shared" si="36"/>
        <v>5467392</v>
      </c>
      <c r="W318" s="337"/>
      <c r="X318" s="337" t="s">
        <v>36</v>
      </c>
      <c r="Y318" s="339">
        <v>56590712</v>
      </c>
      <c r="Z318" s="340"/>
      <c r="AA318" s="341"/>
      <c r="AB318" s="1" t="s">
        <v>867</v>
      </c>
    </row>
    <row r="319" spans="1:28" ht="15" x14ac:dyDescent="0.25">
      <c r="A319" s="320"/>
      <c r="B319" s="321">
        <v>44673</v>
      </c>
      <c r="C319" s="323"/>
      <c r="D319" s="324">
        <v>44680</v>
      </c>
      <c r="E319" s="317" t="s">
        <v>893</v>
      </c>
      <c r="F319" s="317" t="s">
        <v>893</v>
      </c>
      <c r="G319" s="325"/>
      <c r="H319" s="26"/>
      <c r="I319" s="326"/>
      <c r="J319" s="327"/>
      <c r="K319" s="328"/>
      <c r="L319" s="329"/>
      <c r="M319" s="330"/>
      <c r="N319" s="331"/>
      <c r="O319" s="332"/>
      <c r="P319" s="333"/>
      <c r="Q319" s="334">
        <v>795842</v>
      </c>
      <c r="R319" s="335"/>
      <c r="S319" s="336"/>
      <c r="T319" s="335"/>
      <c r="U319" s="337"/>
      <c r="V319" s="338">
        <f t="shared" si="36"/>
        <v>795842</v>
      </c>
      <c r="W319" s="337"/>
      <c r="X319" s="337" t="s">
        <v>36</v>
      </c>
      <c r="Y319" s="339">
        <v>56590713</v>
      </c>
      <c r="Z319" s="340"/>
      <c r="AA319" s="341"/>
      <c r="AB319" s="1" t="s">
        <v>867</v>
      </c>
    </row>
    <row r="320" spans="1:28" ht="15" x14ac:dyDescent="0.25">
      <c r="A320" s="320"/>
      <c r="B320" s="321">
        <v>44673</v>
      </c>
      <c r="C320" s="323"/>
      <c r="D320" s="324">
        <v>44680</v>
      </c>
      <c r="E320" s="317" t="s">
        <v>932</v>
      </c>
      <c r="F320" s="317" t="s">
        <v>932</v>
      </c>
      <c r="G320" s="325"/>
      <c r="H320" s="26"/>
      <c r="I320" s="326"/>
      <c r="J320" s="327"/>
      <c r="K320" s="328"/>
      <c r="L320" s="329"/>
      <c r="M320" s="330"/>
      <c r="N320" s="331"/>
      <c r="O320" s="332"/>
      <c r="P320" s="333"/>
      <c r="Q320" s="334">
        <v>8065291</v>
      </c>
      <c r="R320" s="335"/>
      <c r="S320" s="336"/>
      <c r="T320" s="335"/>
      <c r="U320" s="337"/>
      <c r="V320" s="338">
        <f t="shared" si="36"/>
        <v>8065291</v>
      </c>
      <c r="W320" s="337"/>
      <c r="X320" s="337" t="s">
        <v>36</v>
      </c>
      <c r="Y320" s="339">
        <v>56590715</v>
      </c>
      <c r="Z320" s="340"/>
      <c r="AA320" s="341"/>
      <c r="AB320" s="1" t="s">
        <v>867</v>
      </c>
    </row>
    <row r="321" spans="1:28" x14ac:dyDescent="0.2">
      <c r="A321" s="20">
        <v>184</v>
      </c>
      <c r="B321" s="21">
        <v>44673</v>
      </c>
      <c r="C321" s="22">
        <v>44652</v>
      </c>
      <c r="D321" s="246">
        <v>44694</v>
      </c>
      <c r="E321" s="23" t="s">
        <v>31</v>
      </c>
      <c r="F321" s="43" t="s">
        <v>403</v>
      </c>
      <c r="G321" s="76" t="s">
        <v>33</v>
      </c>
      <c r="H321" s="26" t="s">
        <v>34</v>
      </c>
      <c r="I321" s="24" t="s">
        <v>33</v>
      </c>
      <c r="J321" s="76" t="s">
        <v>239</v>
      </c>
      <c r="K321" s="103"/>
      <c r="L321" s="78">
        <v>82353</v>
      </c>
      <c r="M321" s="79">
        <v>208659</v>
      </c>
      <c r="N321" s="80">
        <v>0</v>
      </c>
      <c r="O321" s="31">
        <f t="shared" si="42"/>
        <v>0</v>
      </c>
      <c r="P321" s="31">
        <v>0</v>
      </c>
      <c r="Q321" s="32">
        <f t="shared" si="39"/>
        <v>208659</v>
      </c>
      <c r="R321" s="81"/>
      <c r="S321" s="34">
        <f>-Q321*R321</f>
        <v>0</v>
      </c>
      <c r="T321" s="81"/>
      <c r="U321" s="35">
        <f>-O321*T321</f>
        <v>0</v>
      </c>
      <c r="V321" s="32">
        <f t="shared" si="36"/>
        <v>208659</v>
      </c>
      <c r="W321" s="36" t="s">
        <v>59</v>
      </c>
      <c r="X321" s="35" t="s">
        <v>36</v>
      </c>
      <c r="Y321" s="37" t="s">
        <v>380</v>
      </c>
      <c r="Z321" s="48" t="s">
        <v>380</v>
      </c>
      <c r="AA321" s="37"/>
    </row>
    <row r="322" spans="1:28" x14ac:dyDescent="0.2">
      <c r="A322" s="20">
        <v>208</v>
      </c>
      <c r="B322" s="131">
        <v>44703</v>
      </c>
      <c r="C322" s="22">
        <v>44687</v>
      </c>
      <c r="D322" s="246">
        <v>44704</v>
      </c>
      <c r="E322" s="157" t="s">
        <v>461</v>
      </c>
      <c r="F322" s="157" t="s">
        <v>491</v>
      </c>
      <c r="G322" s="24" t="s">
        <v>33</v>
      </c>
      <c r="H322" s="6"/>
      <c r="I322" s="24" t="s">
        <v>33</v>
      </c>
      <c r="J322" s="26" t="s">
        <v>239</v>
      </c>
      <c r="K322" s="159">
        <v>44680</v>
      </c>
      <c r="L322" s="114">
        <v>1477</v>
      </c>
      <c r="M322" s="160">
        <v>166321</v>
      </c>
      <c r="N322" s="161">
        <v>0</v>
      </c>
      <c r="O322" s="31">
        <f t="shared" si="42"/>
        <v>0</v>
      </c>
      <c r="P322" s="31">
        <v>0</v>
      </c>
      <c r="Q322" s="35">
        <f t="shared" si="39"/>
        <v>166321</v>
      </c>
      <c r="R322" s="165">
        <v>4.4999999999999998E-2</v>
      </c>
      <c r="S322" s="34">
        <f>Q322*-4.5%</f>
        <v>-7484.4449999999997</v>
      </c>
      <c r="T322" s="343"/>
      <c r="U322" s="35">
        <f>O322*-20%</f>
        <v>0</v>
      </c>
      <c r="V322" s="32">
        <f t="shared" si="36"/>
        <v>158836.55499999999</v>
      </c>
      <c r="W322" s="220" t="s">
        <v>59</v>
      </c>
      <c r="X322" s="35" t="s">
        <v>36</v>
      </c>
      <c r="Y322" s="234" t="s">
        <v>33</v>
      </c>
      <c r="Z322" s="233" t="s">
        <v>33</v>
      </c>
      <c r="AA322" s="148">
        <v>0</v>
      </c>
    </row>
    <row r="323" spans="1:28" x14ac:dyDescent="0.2">
      <c r="A323" s="20">
        <v>126</v>
      </c>
      <c r="B323" s="21">
        <v>44621</v>
      </c>
      <c r="C323" s="97">
        <v>44638</v>
      </c>
      <c r="D323" s="246">
        <v>44707</v>
      </c>
      <c r="E323" s="43" t="s">
        <v>340</v>
      </c>
      <c r="F323" s="43" t="s">
        <v>341</v>
      </c>
      <c r="G323" s="76" t="s">
        <v>33</v>
      </c>
      <c r="H323" s="26" t="s">
        <v>34</v>
      </c>
      <c r="I323" s="24" t="s">
        <v>33</v>
      </c>
      <c r="J323" s="76">
        <v>303415</v>
      </c>
      <c r="K323" s="103">
        <v>44615</v>
      </c>
      <c r="L323" s="78">
        <v>1395</v>
      </c>
      <c r="M323" s="79">
        <v>38500</v>
      </c>
      <c r="N323" s="80">
        <v>0</v>
      </c>
      <c r="O323" s="31">
        <f t="shared" si="42"/>
        <v>0</v>
      </c>
      <c r="P323" s="31">
        <v>0</v>
      </c>
      <c r="Q323" s="32">
        <f t="shared" si="39"/>
        <v>38500</v>
      </c>
      <c r="R323" s="81">
        <v>0</v>
      </c>
      <c r="S323" s="34">
        <f>-Q323*R323</f>
        <v>0</v>
      </c>
      <c r="T323" s="81"/>
      <c r="U323" s="35">
        <v>0</v>
      </c>
      <c r="V323" s="32">
        <f t="shared" si="36"/>
        <v>38500</v>
      </c>
      <c r="W323" s="100" t="s">
        <v>35</v>
      </c>
      <c r="X323" s="35" t="s">
        <v>102</v>
      </c>
      <c r="Y323" s="37" t="s">
        <v>342</v>
      </c>
      <c r="Z323" s="37" t="s">
        <v>33</v>
      </c>
      <c r="AA323" s="37"/>
    </row>
    <row r="324" spans="1:28" x14ac:dyDescent="0.2">
      <c r="A324" s="20">
        <v>209</v>
      </c>
      <c r="B324" s="131">
        <v>44703</v>
      </c>
      <c r="C324" s="22">
        <v>44708</v>
      </c>
      <c r="D324" s="246">
        <v>44711</v>
      </c>
      <c r="E324" s="23" t="s">
        <v>492</v>
      </c>
      <c r="F324" s="23" t="s">
        <v>493</v>
      </c>
      <c r="G324" s="24" t="s">
        <v>33</v>
      </c>
      <c r="H324" s="6"/>
      <c r="I324" s="24" t="s">
        <v>33</v>
      </c>
      <c r="J324" s="24">
        <v>303552</v>
      </c>
      <c r="K324" s="27">
        <v>44526</v>
      </c>
      <c r="L324" s="74">
        <v>138</v>
      </c>
      <c r="M324" s="29">
        <v>141920</v>
      </c>
      <c r="N324" s="132">
        <v>0</v>
      </c>
      <c r="O324" s="31">
        <f t="shared" si="42"/>
        <v>0</v>
      </c>
      <c r="P324" s="31">
        <v>0</v>
      </c>
      <c r="Q324" s="35">
        <f t="shared" si="39"/>
        <v>141920</v>
      </c>
      <c r="R324" s="109">
        <v>7.4999999999999997E-2</v>
      </c>
      <c r="S324" s="34">
        <v>-10692</v>
      </c>
      <c r="T324" s="110"/>
      <c r="U324" s="35">
        <v>-7920</v>
      </c>
      <c r="V324" s="32">
        <f t="shared" si="36"/>
        <v>123308</v>
      </c>
      <c r="W324" s="37" t="s">
        <v>59</v>
      </c>
      <c r="X324" s="35" t="s">
        <v>36</v>
      </c>
      <c r="Y324" s="234" t="s">
        <v>33</v>
      </c>
      <c r="Z324" s="152" t="s">
        <v>33</v>
      </c>
      <c r="AA324" s="148">
        <v>0</v>
      </c>
    </row>
    <row r="325" spans="1:28" x14ac:dyDescent="0.2">
      <c r="A325" s="20">
        <v>210</v>
      </c>
      <c r="B325" s="131">
        <v>44703</v>
      </c>
      <c r="C325" s="22">
        <v>44711</v>
      </c>
      <c r="D325" s="246">
        <v>44711</v>
      </c>
      <c r="E325" s="23" t="s">
        <v>494</v>
      </c>
      <c r="F325" s="23" t="s">
        <v>495</v>
      </c>
      <c r="G325" s="24" t="s">
        <v>33</v>
      </c>
      <c r="H325" s="6"/>
      <c r="I325" s="24" t="s">
        <v>33</v>
      </c>
      <c r="J325" s="24">
        <v>303555</v>
      </c>
      <c r="K325" s="27">
        <v>44705</v>
      </c>
      <c r="L325" s="26" t="s">
        <v>496</v>
      </c>
      <c r="M325" s="29">
        <v>361313.4</v>
      </c>
      <c r="N325" s="132">
        <v>0</v>
      </c>
      <c r="O325" s="31">
        <f t="shared" si="42"/>
        <v>0</v>
      </c>
      <c r="P325" s="31">
        <v>0</v>
      </c>
      <c r="Q325" s="35">
        <f t="shared" si="39"/>
        <v>361313.4</v>
      </c>
      <c r="R325" s="109">
        <v>0.08</v>
      </c>
      <c r="S325" s="34">
        <f>Q325*-8%</f>
        <v>-28905.072000000004</v>
      </c>
      <c r="T325" s="110"/>
      <c r="U325" s="35">
        <f>O325*-T325</f>
        <v>0</v>
      </c>
      <c r="V325" s="32">
        <f t="shared" si="36"/>
        <v>332408.32800000004</v>
      </c>
      <c r="W325" s="37" t="s">
        <v>59</v>
      </c>
      <c r="X325" s="35" t="s">
        <v>36</v>
      </c>
      <c r="Y325" s="37"/>
      <c r="Z325" s="152" t="s">
        <v>33</v>
      </c>
      <c r="AA325" s="148">
        <v>0</v>
      </c>
    </row>
    <row r="326" spans="1:28" x14ac:dyDescent="0.2">
      <c r="A326" s="20">
        <v>215</v>
      </c>
      <c r="B326" s="131">
        <v>44703</v>
      </c>
      <c r="C326" s="22">
        <v>44711</v>
      </c>
      <c r="D326" s="246">
        <v>44711</v>
      </c>
      <c r="E326" s="23" t="s">
        <v>97</v>
      </c>
      <c r="F326" s="23" t="s">
        <v>501</v>
      </c>
      <c r="G326" s="20" t="s">
        <v>33</v>
      </c>
      <c r="H326" s="6"/>
      <c r="I326" s="20" t="s">
        <v>33</v>
      </c>
      <c r="J326" s="78">
        <v>303557</v>
      </c>
      <c r="K326" s="27">
        <v>44681</v>
      </c>
      <c r="L326" s="20" t="s">
        <v>33</v>
      </c>
      <c r="M326" s="38">
        <v>166453</v>
      </c>
      <c r="N326" s="132">
        <v>0</v>
      </c>
      <c r="O326" s="31">
        <f t="shared" si="42"/>
        <v>0</v>
      </c>
      <c r="P326" s="31">
        <v>0</v>
      </c>
      <c r="Q326" s="35">
        <f t="shared" si="39"/>
        <v>166453</v>
      </c>
      <c r="R326" s="109"/>
      <c r="S326" s="34">
        <f>Q326*-R326</f>
        <v>0</v>
      </c>
      <c r="T326" s="110"/>
      <c r="U326" s="35">
        <f>O326*-T326</f>
        <v>0</v>
      </c>
      <c r="V326" s="32">
        <v>166453</v>
      </c>
      <c r="W326" s="35" t="s">
        <v>59</v>
      </c>
      <c r="X326" s="35" t="s">
        <v>36</v>
      </c>
      <c r="Y326" s="37" t="s">
        <v>33</v>
      </c>
      <c r="Z326" s="152" t="s">
        <v>33</v>
      </c>
      <c r="AA326" s="138">
        <f>V326+V327</f>
        <v>338170</v>
      </c>
    </row>
    <row r="327" spans="1:28" x14ac:dyDescent="0.2">
      <c r="A327" s="20">
        <v>216</v>
      </c>
      <c r="B327" s="131">
        <v>44703</v>
      </c>
      <c r="C327" s="22">
        <v>44711</v>
      </c>
      <c r="D327" s="246">
        <v>44711</v>
      </c>
      <c r="E327" s="23" t="s">
        <v>97</v>
      </c>
      <c r="F327" s="23" t="s">
        <v>501</v>
      </c>
      <c r="G327" s="20" t="s">
        <v>33</v>
      </c>
      <c r="H327" s="6"/>
      <c r="I327" s="20" t="s">
        <v>33</v>
      </c>
      <c r="J327" s="78">
        <v>303557</v>
      </c>
      <c r="K327" s="27">
        <v>44650</v>
      </c>
      <c r="L327" s="20" t="s">
        <v>33</v>
      </c>
      <c r="M327" s="38">
        <v>171717</v>
      </c>
      <c r="N327" s="132">
        <v>0</v>
      </c>
      <c r="O327" s="31">
        <f t="shared" si="42"/>
        <v>0</v>
      </c>
      <c r="P327" s="31">
        <v>0</v>
      </c>
      <c r="Q327" s="35">
        <f t="shared" si="39"/>
        <v>171717</v>
      </c>
      <c r="R327" s="109"/>
      <c r="S327" s="34">
        <v>0</v>
      </c>
      <c r="T327" s="110"/>
      <c r="U327" s="35">
        <f>O327*-T327</f>
        <v>0</v>
      </c>
      <c r="V327" s="32">
        <f t="shared" ref="V327:V521" si="45">Q327+S327+U327</f>
        <v>171717</v>
      </c>
      <c r="W327" s="35" t="s">
        <v>59</v>
      </c>
      <c r="X327" s="35" t="s">
        <v>36</v>
      </c>
      <c r="Y327" s="37" t="s">
        <v>33</v>
      </c>
      <c r="Z327" s="152" t="s">
        <v>33</v>
      </c>
      <c r="AA327" s="138"/>
    </row>
    <row r="328" spans="1:28" ht="15" x14ac:dyDescent="0.25">
      <c r="A328" s="344"/>
      <c r="B328" s="345"/>
      <c r="C328" s="346"/>
      <c r="D328" s="347">
        <v>44693</v>
      </c>
      <c r="E328" s="348" t="s">
        <v>837</v>
      </c>
      <c r="F328" s="348" t="s">
        <v>837</v>
      </c>
      <c r="G328" s="344"/>
      <c r="H328" s="6"/>
      <c r="I328" s="344"/>
      <c r="J328" s="349"/>
      <c r="K328" s="350"/>
      <c r="L328" s="344"/>
      <c r="M328" s="351"/>
      <c r="N328" s="352"/>
      <c r="O328" s="353"/>
      <c r="P328" s="353"/>
      <c r="Q328" s="354">
        <v>3715694</v>
      </c>
      <c r="R328" s="355"/>
      <c r="S328" s="356"/>
      <c r="T328" s="357"/>
      <c r="U328" s="358"/>
      <c r="V328" s="359">
        <f t="shared" si="45"/>
        <v>3715694</v>
      </c>
      <c r="W328" s="358"/>
      <c r="X328" s="358" t="s">
        <v>36</v>
      </c>
      <c r="Y328" s="360">
        <v>56590711</v>
      </c>
      <c r="Z328" s="361"/>
      <c r="AA328" s="362"/>
      <c r="AB328" s="1" t="s">
        <v>867</v>
      </c>
    </row>
    <row r="329" spans="1:28" ht="15" x14ac:dyDescent="0.25">
      <c r="A329" s="344"/>
      <c r="B329" s="345"/>
      <c r="C329" s="346"/>
      <c r="D329" s="347">
        <v>44693</v>
      </c>
      <c r="E329" s="348" t="s">
        <v>933</v>
      </c>
      <c r="F329" s="348" t="s">
        <v>933</v>
      </c>
      <c r="G329" s="344"/>
      <c r="H329" s="6"/>
      <c r="I329" s="344"/>
      <c r="J329" s="349"/>
      <c r="K329" s="350"/>
      <c r="L329" s="344"/>
      <c r="M329" s="351"/>
      <c r="N329" s="352"/>
      <c r="O329" s="353"/>
      <c r="P329" s="353"/>
      <c r="Q329" s="354">
        <v>66667</v>
      </c>
      <c r="R329" s="355"/>
      <c r="S329" s="356"/>
      <c r="T329" s="357"/>
      <c r="U329" s="358"/>
      <c r="V329" s="359">
        <f t="shared" si="45"/>
        <v>66667</v>
      </c>
      <c r="W329" s="358"/>
      <c r="X329" s="358" t="s">
        <v>36</v>
      </c>
      <c r="Y329" s="360"/>
      <c r="Z329" s="361"/>
      <c r="AA329" s="362"/>
      <c r="AB329" s="1" t="s">
        <v>867</v>
      </c>
    </row>
    <row r="330" spans="1:28" ht="15" x14ac:dyDescent="0.25">
      <c r="A330" s="344"/>
      <c r="B330" s="345"/>
      <c r="C330" s="346"/>
      <c r="D330" s="347">
        <v>44693</v>
      </c>
      <c r="E330" s="348" t="s">
        <v>901</v>
      </c>
      <c r="F330" s="348" t="s">
        <v>901</v>
      </c>
      <c r="G330" s="344"/>
      <c r="H330" s="6"/>
      <c r="I330" s="344"/>
      <c r="J330" s="349"/>
      <c r="K330" s="350"/>
      <c r="L330" s="344"/>
      <c r="M330" s="351"/>
      <c r="N330" s="352"/>
      <c r="O330" s="353"/>
      <c r="P330" s="353"/>
      <c r="Q330" s="354">
        <v>300424</v>
      </c>
      <c r="R330" s="355"/>
      <c r="S330" s="356"/>
      <c r="T330" s="357"/>
      <c r="U330" s="358"/>
      <c r="V330" s="359">
        <f t="shared" si="45"/>
        <v>300424</v>
      </c>
      <c r="W330" s="358"/>
      <c r="X330" s="358" t="s">
        <v>36</v>
      </c>
      <c r="Y330" s="360">
        <v>56590716</v>
      </c>
      <c r="Z330" s="361"/>
      <c r="AA330" s="362"/>
      <c r="AB330" s="1" t="s">
        <v>867</v>
      </c>
    </row>
    <row r="331" spans="1:28" ht="15" x14ac:dyDescent="0.25">
      <c r="A331" s="344"/>
      <c r="B331" s="345"/>
      <c r="C331" s="346"/>
      <c r="D331" s="347">
        <v>44694</v>
      </c>
      <c r="E331" s="348" t="s">
        <v>837</v>
      </c>
      <c r="F331" s="348" t="s">
        <v>837</v>
      </c>
      <c r="G331" s="344"/>
      <c r="H331" s="6"/>
      <c r="I331" s="344"/>
      <c r="J331" s="349"/>
      <c r="K331" s="350"/>
      <c r="L331" s="344"/>
      <c r="M331" s="351"/>
      <c r="N331" s="352"/>
      <c r="O331" s="353"/>
      <c r="P331" s="353"/>
      <c r="Q331" s="354">
        <v>24960</v>
      </c>
      <c r="R331" s="355"/>
      <c r="S331" s="356"/>
      <c r="T331" s="357"/>
      <c r="U331" s="358"/>
      <c r="V331" s="359">
        <f t="shared" si="45"/>
        <v>24960</v>
      </c>
      <c r="W331" s="358"/>
      <c r="X331" s="358" t="s">
        <v>36</v>
      </c>
      <c r="Y331" s="360">
        <v>56590717</v>
      </c>
      <c r="Z331" s="361"/>
      <c r="AA331" s="362"/>
      <c r="AB331" s="1" t="s">
        <v>867</v>
      </c>
    </row>
    <row r="332" spans="1:28" ht="15" x14ac:dyDescent="0.25">
      <c r="A332" s="344"/>
      <c r="B332" s="345"/>
      <c r="C332" s="346"/>
      <c r="D332" s="347">
        <v>44694</v>
      </c>
      <c r="E332" s="348" t="s">
        <v>844</v>
      </c>
      <c r="F332" s="348" t="s">
        <v>844</v>
      </c>
      <c r="G332" s="344"/>
      <c r="H332" s="6"/>
      <c r="I332" s="344"/>
      <c r="J332" s="349"/>
      <c r="K332" s="350"/>
      <c r="L332" s="344"/>
      <c r="M332" s="351"/>
      <c r="N332" s="352"/>
      <c r="O332" s="353"/>
      <c r="P332" s="353"/>
      <c r="Q332" s="354">
        <v>828528</v>
      </c>
      <c r="R332" s="355"/>
      <c r="S332" s="356"/>
      <c r="T332" s="357"/>
      <c r="U332" s="358"/>
      <c r="V332" s="359">
        <f t="shared" si="45"/>
        <v>828528</v>
      </c>
      <c r="W332" s="358"/>
      <c r="X332" s="358" t="s">
        <v>36</v>
      </c>
      <c r="Y332" s="360">
        <v>56590714</v>
      </c>
      <c r="Z332" s="361"/>
      <c r="AA332" s="362"/>
      <c r="AB332" s="1" t="s">
        <v>867</v>
      </c>
    </row>
    <row r="333" spans="1:28" ht="15" x14ac:dyDescent="0.25">
      <c r="A333" s="344"/>
      <c r="B333" s="345"/>
      <c r="C333" s="346"/>
      <c r="D333" s="347">
        <v>44697</v>
      </c>
      <c r="E333" s="348" t="s">
        <v>837</v>
      </c>
      <c r="F333" s="348" t="s">
        <v>837</v>
      </c>
      <c r="G333" s="344"/>
      <c r="H333" s="6"/>
      <c r="I333" s="344"/>
      <c r="J333" s="349"/>
      <c r="K333" s="350"/>
      <c r="L333" s="344"/>
      <c r="M333" s="351"/>
      <c r="N333" s="352"/>
      <c r="O333" s="353"/>
      <c r="P333" s="353"/>
      <c r="Q333" s="354">
        <v>10301</v>
      </c>
      <c r="R333" s="355"/>
      <c r="S333" s="356"/>
      <c r="T333" s="357"/>
      <c r="U333" s="358"/>
      <c r="V333" s="359">
        <f t="shared" si="45"/>
        <v>10301</v>
      </c>
      <c r="W333" s="358"/>
      <c r="X333" s="358" t="s">
        <v>36</v>
      </c>
      <c r="Y333" s="360">
        <v>56590719</v>
      </c>
      <c r="Z333" s="361"/>
      <c r="AA333" s="362"/>
      <c r="AB333" s="1" t="s">
        <v>867</v>
      </c>
    </row>
    <row r="334" spans="1:28" ht="15" x14ac:dyDescent="0.25">
      <c r="A334" s="344"/>
      <c r="B334" s="345"/>
      <c r="C334" s="346"/>
      <c r="D334" s="347">
        <v>44698</v>
      </c>
      <c r="E334" s="348" t="s">
        <v>934</v>
      </c>
      <c r="F334" s="348" t="s">
        <v>934</v>
      </c>
      <c r="G334" s="344"/>
      <c r="H334" s="6"/>
      <c r="I334" s="344"/>
      <c r="J334" s="349"/>
      <c r="K334" s="350"/>
      <c r="L334" s="344"/>
      <c r="M334" s="351"/>
      <c r="N334" s="352"/>
      <c r="O334" s="353"/>
      <c r="P334" s="353"/>
      <c r="Q334" s="354">
        <v>5730</v>
      </c>
      <c r="R334" s="355"/>
      <c r="S334" s="356"/>
      <c r="T334" s="357"/>
      <c r="U334" s="358"/>
      <c r="V334" s="359">
        <f t="shared" si="45"/>
        <v>5730</v>
      </c>
      <c r="W334" s="358"/>
      <c r="X334" s="358" t="s">
        <v>36</v>
      </c>
      <c r="Y334" s="360">
        <v>56590725</v>
      </c>
      <c r="Z334" s="361"/>
      <c r="AA334" s="362"/>
      <c r="AB334" s="1" t="s">
        <v>867</v>
      </c>
    </row>
    <row r="335" spans="1:28" ht="15" x14ac:dyDescent="0.25">
      <c r="A335" s="344"/>
      <c r="B335" s="345"/>
      <c r="C335" s="346"/>
      <c r="D335" s="347">
        <v>44699</v>
      </c>
      <c r="E335" s="348" t="s">
        <v>837</v>
      </c>
      <c r="F335" s="348" t="s">
        <v>837</v>
      </c>
      <c r="G335" s="344"/>
      <c r="H335" s="6"/>
      <c r="I335" s="344"/>
      <c r="J335" s="349"/>
      <c r="K335" s="350"/>
      <c r="L335" s="344"/>
      <c r="M335" s="351"/>
      <c r="N335" s="352"/>
      <c r="O335" s="353"/>
      <c r="P335" s="353"/>
      <c r="Q335" s="354">
        <v>3442</v>
      </c>
      <c r="R335" s="355"/>
      <c r="S335" s="356"/>
      <c r="T335" s="357"/>
      <c r="U335" s="358"/>
      <c r="V335" s="359">
        <f t="shared" si="45"/>
        <v>3442</v>
      </c>
      <c r="W335" s="358"/>
      <c r="X335" s="358" t="s">
        <v>36</v>
      </c>
      <c r="Y335" s="360">
        <v>56590723</v>
      </c>
      <c r="Z335" s="361"/>
      <c r="AA335" s="362"/>
      <c r="AB335" s="1" t="s">
        <v>867</v>
      </c>
    </row>
    <row r="336" spans="1:28" ht="15" x14ac:dyDescent="0.25">
      <c r="A336" s="344"/>
      <c r="B336" s="345"/>
      <c r="C336" s="346"/>
      <c r="D336" s="347">
        <v>44699</v>
      </c>
      <c r="E336" s="348" t="s">
        <v>837</v>
      </c>
      <c r="F336" s="348" t="s">
        <v>837</v>
      </c>
      <c r="G336" s="344"/>
      <c r="H336" s="6"/>
      <c r="I336" s="344"/>
      <c r="J336" s="349"/>
      <c r="K336" s="350"/>
      <c r="L336" s="344"/>
      <c r="M336" s="351"/>
      <c r="N336" s="352"/>
      <c r="O336" s="353"/>
      <c r="P336" s="353"/>
      <c r="Q336" s="354">
        <v>141103</v>
      </c>
      <c r="R336" s="355"/>
      <c r="S336" s="356"/>
      <c r="T336" s="357"/>
      <c r="U336" s="358"/>
      <c r="V336" s="359">
        <f t="shared" si="45"/>
        <v>141103</v>
      </c>
      <c r="W336" s="358"/>
      <c r="X336" s="358" t="s">
        <v>36</v>
      </c>
      <c r="Y336" s="360">
        <v>56590724</v>
      </c>
      <c r="Z336" s="361"/>
      <c r="AA336" s="362"/>
      <c r="AB336" s="1" t="s">
        <v>867</v>
      </c>
    </row>
    <row r="337" spans="1:28" ht="15" x14ac:dyDescent="0.25">
      <c r="A337" s="344"/>
      <c r="B337" s="345"/>
      <c r="C337" s="346"/>
      <c r="D337" s="347">
        <v>44699</v>
      </c>
      <c r="E337" s="348" t="s">
        <v>837</v>
      </c>
      <c r="F337" s="348" t="s">
        <v>837</v>
      </c>
      <c r="G337" s="344"/>
      <c r="H337" s="6"/>
      <c r="I337" s="344"/>
      <c r="J337" s="349"/>
      <c r="K337" s="350"/>
      <c r="L337" s="344"/>
      <c r="M337" s="351"/>
      <c r="N337" s="352"/>
      <c r="O337" s="353"/>
      <c r="P337" s="353"/>
      <c r="Q337" s="354">
        <v>4969</v>
      </c>
      <c r="R337" s="355"/>
      <c r="S337" s="356"/>
      <c r="T337" s="357"/>
      <c r="U337" s="358"/>
      <c r="V337" s="359">
        <f t="shared" si="45"/>
        <v>4969</v>
      </c>
      <c r="W337" s="358"/>
      <c r="X337" s="358" t="s">
        <v>36</v>
      </c>
      <c r="Y337" s="360">
        <v>56590721</v>
      </c>
      <c r="Z337" s="361"/>
      <c r="AA337" s="362"/>
      <c r="AB337" s="1" t="s">
        <v>867</v>
      </c>
    </row>
    <row r="338" spans="1:28" ht="15" x14ac:dyDescent="0.25">
      <c r="A338" s="344"/>
      <c r="B338" s="345"/>
      <c r="C338" s="346"/>
      <c r="D338" s="347">
        <v>44701</v>
      </c>
      <c r="E338" s="348" t="s">
        <v>935</v>
      </c>
      <c r="F338" s="348" t="s">
        <v>935</v>
      </c>
      <c r="G338" s="344"/>
      <c r="H338" s="6"/>
      <c r="I338" s="344"/>
      <c r="J338" s="349"/>
      <c r="K338" s="350"/>
      <c r="L338" s="344"/>
      <c r="M338" s="351"/>
      <c r="N338" s="352"/>
      <c r="O338" s="353"/>
      <c r="P338" s="353"/>
      <c r="Q338" s="354">
        <v>18060</v>
      </c>
      <c r="R338" s="355"/>
      <c r="S338" s="356"/>
      <c r="T338" s="357"/>
      <c r="U338" s="358"/>
      <c r="V338" s="359">
        <f t="shared" si="45"/>
        <v>18060</v>
      </c>
      <c r="W338" s="358"/>
      <c r="X338" s="358" t="s">
        <v>36</v>
      </c>
      <c r="Y338" s="360">
        <v>56590728</v>
      </c>
      <c r="Z338" s="361"/>
      <c r="AA338" s="362"/>
      <c r="AB338" s="1" t="s">
        <v>867</v>
      </c>
    </row>
    <row r="339" spans="1:28" ht="15" x14ac:dyDescent="0.25">
      <c r="A339" s="344"/>
      <c r="B339" s="345"/>
      <c r="C339" s="346"/>
      <c r="D339" s="347">
        <v>44704</v>
      </c>
      <c r="E339" s="348" t="s">
        <v>893</v>
      </c>
      <c r="F339" s="348" t="s">
        <v>893</v>
      </c>
      <c r="G339" s="344"/>
      <c r="H339" s="6"/>
      <c r="I339" s="344"/>
      <c r="J339" s="349"/>
      <c r="K339" s="350"/>
      <c r="L339" s="344"/>
      <c r="M339" s="351"/>
      <c r="N339" s="352"/>
      <c r="O339" s="353"/>
      <c r="P339" s="353"/>
      <c r="Q339" s="354">
        <v>3447418</v>
      </c>
      <c r="R339" s="355"/>
      <c r="S339" s="356"/>
      <c r="T339" s="357"/>
      <c r="U339" s="358"/>
      <c r="V339" s="359">
        <f t="shared" si="45"/>
        <v>3447418</v>
      </c>
      <c r="W339" s="358"/>
      <c r="X339" s="358" t="s">
        <v>36</v>
      </c>
      <c r="Y339" s="360">
        <v>56590726</v>
      </c>
      <c r="Z339" s="361"/>
      <c r="AA339" s="362"/>
      <c r="AB339" s="1" t="s">
        <v>867</v>
      </c>
    </row>
    <row r="340" spans="1:28" ht="15" x14ac:dyDescent="0.25">
      <c r="A340" s="344"/>
      <c r="B340" s="345"/>
      <c r="C340" s="346"/>
      <c r="D340" s="347">
        <v>44704</v>
      </c>
      <c r="E340" s="348" t="s">
        <v>842</v>
      </c>
      <c r="F340" s="348" t="s">
        <v>842</v>
      </c>
      <c r="G340" s="344"/>
      <c r="H340" s="6"/>
      <c r="I340" s="344"/>
      <c r="J340" s="349"/>
      <c r="K340" s="350"/>
      <c r="L340" s="344"/>
      <c r="M340" s="351"/>
      <c r="N340" s="352"/>
      <c r="O340" s="353"/>
      <c r="P340" s="353"/>
      <c r="Q340" s="354">
        <v>9072</v>
      </c>
      <c r="R340" s="355"/>
      <c r="S340" s="356"/>
      <c r="T340" s="357"/>
      <c r="U340" s="358"/>
      <c r="V340" s="359">
        <f t="shared" si="45"/>
        <v>9072</v>
      </c>
      <c r="W340" s="358"/>
      <c r="X340" s="358" t="s">
        <v>36</v>
      </c>
      <c r="Y340" s="360">
        <v>56590727</v>
      </c>
      <c r="Z340" s="361"/>
      <c r="AA340" s="362"/>
      <c r="AB340" s="1" t="s">
        <v>867</v>
      </c>
    </row>
    <row r="341" spans="1:28" ht="23.25" x14ac:dyDescent="0.25">
      <c r="A341" s="344"/>
      <c r="B341" s="345"/>
      <c r="C341" s="346"/>
      <c r="D341" s="347">
        <v>44704</v>
      </c>
      <c r="E341" s="348" t="s">
        <v>936</v>
      </c>
      <c r="F341" s="348" t="s">
        <v>936</v>
      </c>
      <c r="G341" s="344"/>
      <c r="H341" s="6"/>
      <c r="I341" s="344"/>
      <c r="J341" s="349"/>
      <c r="K341" s="350"/>
      <c r="L341" s="344"/>
      <c r="M341" s="351"/>
      <c r="N341" s="352"/>
      <c r="O341" s="353"/>
      <c r="P341" s="353"/>
      <c r="Q341" s="354">
        <v>500000</v>
      </c>
      <c r="R341" s="355"/>
      <c r="S341" s="356"/>
      <c r="T341" s="357"/>
      <c r="U341" s="358"/>
      <c r="V341" s="359">
        <f t="shared" si="45"/>
        <v>500000</v>
      </c>
      <c r="W341" s="358"/>
      <c r="X341" s="358" t="s">
        <v>36</v>
      </c>
      <c r="Y341" s="360"/>
      <c r="Z341" s="361"/>
      <c r="AA341" s="362"/>
      <c r="AB341" s="1" t="s">
        <v>867</v>
      </c>
    </row>
    <row r="342" spans="1:28" ht="15" x14ac:dyDescent="0.25">
      <c r="A342" s="344"/>
      <c r="B342" s="345"/>
      <c r="C342" s="346"/>
      <c r="D342" s="347">
        <v>44704</v>
      </c>
      <c r="E342" s="348" t="s">
        <v>937</v>
      </c>
      <c r="F342" s="348" t="s">
        <v>937</v>
      </c>
      <c r="G342" s="344"/>
      <c r="H342" s="6"/>
      <c r="I342" s="344"/>
      <c r="J342" s="349"/>
      <c r="K342" s="350"/>
      <c r="L342" s="344"/>
      <c r="M342" s="351"/>
      <c r="N342" s="352"/>
      <c r="O342" s="353"/>
      <c r="P342" s="353"/>
      <c r="Q342" s="354">
        <v>21748</v>
      </c>
      <c r="R342" s="355"/>
      <c r="S342" s="356"/>
      <c r="T342" s="357"/>
      <c r="U342" s="358"/>
      <c r="V342" s="359">
        <f t="shared" si="45"/>
        <v>21748</v>
      </c>
      <c r="W342" s="358"/>
      <c r="X342" s="358" t="s">
        <v>36</v>
      </c>
      <c r="Y342" s="360"/>
      <c r="Z342" s="361"/>
      <c r="AA342" s="362"/>
      <c r="AB342" s="1" t="s">
        <v>867</v>
      </c>
    </row>
    <row r="343" spans="1:28" ht="15" x14ac:dyDescent="0.25">
      <c r="A343" s="344"/>
      <c r="B343" s="345"/>
      <c r="C343" s="346"/>
      <c r="D343" s="347">
        <v>44704</v>
      </c>
      <c r="E343" s="348" t="s">
        <v>938</v>
      </c>
      <c r="F343" s="348" t="s">
        <v>938</v>
      </c>
      <c r="G343" s="344"/>
      <c r="H343" s="6"/>
      <c r="I343" s="344"/>
      <c r="J343" s="349"/>
      <c r="K343" s="350"/>
      <c r="L343" s="344"/>
      <c r="M343" s="351"/>
      <c r="N343" s="352"/>
      <c r="O343" s="353"/>
      <c r="P343" s="353"/>
      <c r="Q343" s="354">
        <v>11650</v>
      </c>
      <c r="R343" s="355"/>
      <c r="S343" s="356"/>
      <c r="T343" s="357"/>
      <c r="U343" s="358"/>
      <c r="V343" s="359">
        <f t="shared" si="45"/>
        <v>11650</v>
      </c>
      <c r="W343" s="358"/>
      <c r="X343" s="358" t="s">
        <v>36</v>
      </c>
      <c r="Y343" s="360"/>
      <c r="Z343" s="361"/>
      <c r="AA343" s="362"/>
      <c r="AB343" s="1" t="s">
        <v>867</v>
      </c>
    </row>
    <row r="344" spans="1:28" ht="15" x14ac:dyDescent="0.25">
      <c r="A344" s="344"/>
      <c r="B344" s="345"/>
      <c r="C344" s="346"/>
      <c r="D344" s="347">
        <v>44704</v>
      </c>
      <c r="E344" s="348" t="s">
        <v>939</v>
      </c>
      <c r="F344" s="348" t="s">
        <v>939</v>
      </c>
      <c r="G344" s="344"/>
      <c r="H344" s="6"/>
      <c r="I344" s="344"/>
      <c r="J344" s="349"/>
      <c r="K344" s="350"/>
      <c r="L344" s="344"/>
      <c r="M344" s="351"/>
      <c r="N344" s="352"/>
      <c r="O344" s="353"/>
      <c r="P344" s="353"/>
      <c r="Q344" s="354">
        <v>41594</v>
      </c>
      <c r="R344" s="355"/>
      <c r="S344" s="356"/>
      <c r="T344" s="357"/>
      <c r="U344" s="358"/>
      <c r="V344" s="359">
        <f t="shared" si="45"/>
        <v>41594</v>
      </c>
      <c r="W344" s="358"/>
      <c r="X344" s="358" t="s">
        <v>36</v>
      </c>
      <c r="Y344" s="360"/>
      <c r="Z344" s="361"/>
      <c r="AA344" s="362"/>
      <c r="AB344" s="1" t="s">
        <v>867</v>
      </c>
    </row>
    <row r="345" spans="1:28" ht="15" x14ac:dyDescent="0.25">
      <c r="A345" s="344"/>
      <c r="B345" s="345"/>
      <c r="C345" s="346"/>
      <c r="D345" s="347">
        <v>44704</v>
      </c>
      <c r="E345" s="348" t="s">
        <v>940</v>
      </c>
      <c r="F345" s="348" t="s">
        <v>940</v>
      </c>
      <c r="G345" s="344"/>
      <c r="H345" s="6"/>
      <c r="I345" s="344"/>
      <c r="J345" s="349"/>
      <c r="K345" s="350"/>
      <c r="L345" s="344"/>
      <c r="M345" s="351"/>
      <c r="N345" s="352"/>
      <c r="O345" s="353"/>
      <c r="P345" s="353"/>
      <c r="Q345" s="354">
        <v>6078</v>
      </c>
      <c r="R345" s="355"/>
      <c r="S345" s="356"/>
      <c r="T345" s="357"/>
      <c r="U345" s="358"/>
      <c r="V345" s="359">
        <f t="shared" si="45"/>
        <v>6078</v>
      </c>
      <c r="W345" s="358"/>
      <c r="X345" s="358" t="s">
        <v>36</v>
      </c>
      <c r="Y345" s="360"/>
      <c r="Z345" s="361"/>
      <c r="AA345" s="362"/>
      <c r="AB345" s="1" t="s">
        <v>867</v>
      </c>
    </row>
    <row r="346" spans="1:28" ht="15" x14ac:dyDescent="0.25">
      <c r="A346" s="344"/>
      <c r="B346" s="345"/>
      <c r="C346" s="346"/>
      <c r="D346" s="347">
        <v>44704</v>
      </c>
      <c r="E346" s="348" t="s">
        <v>941</v>
      </c>
      <c r="F346" s="348" t="s">
        <v>941</v>
      </c>
      <c r="G346" s="344"/>
      <c r="H346" s="6"/>
      <c r="I346" s="344"/>
      <c r="J346" s="349"/>
      <c r="K346" s="350"/>
      <c r="L346" s="344"/>
      <c r="M346" s="351"/>
      <c r="N346" s="352"/>
      <c r="O346" s="353"/>
      <c r="P346" s="353"/>
      <c r="Q346" s="354">
        <v>21862</v>
      </c>
      <c r="R346" s="355"/>
      <c r="S346" s="356"/>
      <c r="T346" s="357"/>
      <c r="U346" s="358"/>
      <c r="V346" s="359">
        <f t="shared" si="45"/>
        <v>21862</v>
      </c>
      <c r="W346" s="358"/>
      <c r="X346" s="358" t="s">
        <v>36</v>
      </c>
      <c r="Y346" s="360"/>
      <c r="Z346" s="361"/>
      <c r="AA346" s="362"/>
      <c r="AB346" s="1" t="s">
        <v>867</v>
      </c>
    </row>
    <row r="347" spans="1:28" ht="15" x14ac:dyDescent="0.25">
      <c r="A347" s="344"/>
      <c r="B347" s="345"/>
      <c r="C347" s="346"/>
      <c r="D347" s="347">
        <v>44704</v>
      </c>
      <c r="E347" s="348" t="s">
        <v>942</v>
      </c>
      <c r="F347" s="348" t="s">
        <v>942</v>
      </c>
      <c r="G347" s="344"/>
      <c r="H347" s="6"/>
      <c r="I347" s="344"/>
      <c r="J347" s="349"/>
      <c r="K347" s="350"/>
      <c r="L347" s="344"/>
      <c r="M347" s="351"/>
      <c r="N347" s="352"/>
      <c r="O347" s="353"/>
      <c r="P347" s="353"/>
      <c r="Q347" s="354">
        <v>17127</v>
      </c>
      <c r="R347" s="355"/>
      <c r="S347" s="356"/>
      <c r="T347" s="357"/>
      <c r="U347" s="358"/>
      <c r="V347" s="359">
        <f t="shared" si="45"/>
        <v>17127</v>
      </c>
      <c r="W347" s="358"/>
      <c r="X347" s="358" t="s">
        <v>36</v>
      </c>
      <c r="Y347" s="360"/>
      <c r="Z347" s="361"/>
      <c r="AA347" s="362"/>
      <c r="AB347" s="1" t="s">
        <v>867</v>
      </c>
    </row>
    <row r="348" spans="1:28" ht="15" x14ac:dyDescent="0.25">
      <c r="A348" s="344"/>
      <c r="B348" s="345"/>
      <c r="C348" s="346"/>
      <c r="D348" s="347">
        <v>44704</v>
      </c>
      <c r="E348" s="348" t="s">
        <v>943</v>
      </c>
      <c r="F348" s="348" t="s">
        <v>943</v>
      </c>
      <c r="G348" s="344"/>
      <c r="H348" s="6"/>
      <c r="I348" s="344"/>
      <c r="J348" s="349"/>
      <c r="K348" s="350"/>
      <c r="L348" s="344"/>
      <c r="M348" s="351"/>
      <c r="N348" s="352"/>
      <c r="O348" s="353"/>
      <c r="P348" s="353"/>
      <c r="Q348" s="354">
        <v>36518</v>
      </c>
      <c r="R348" s="355"/>
      <c r="S348" s="356"/>
      <c r="T348" s="357"/>
      <c r="U348" s="358"/>
      <c r="V348" s="359">
        <f t="shared" si="45"/>
        <v>36518</v>
      </c>
      <c r="W348" s="358"/>
      <c r="X348" s="358" t="s">
        <v>36</v>
      </c>
      <c r="Y348" s="360"/>
      <c r="Z348" s="361"/>
      <c r="AA348" s="362"/>
      <c r="AB348" s="1" t="s">
        <v>867</v>
      </c>
    </row>
    <row r="349" spans="1:28" ht="15" x14ac:dyDescent="0.25">
      <c r="A349" s="344"/>
      <c r="B349" s="345"/>
      <c r="C349" s="346"/>
      <c r="D349" s="347">
        <v>44704</v>
      </c>
      <c r="E349" s="348" t="s">
        <v>944</v>
      </c>
      <c r="F349" s="348" t="s">
        <v>944</v>
      </c>
      <c r="G349" s="344"/>
      <c r="H349" s="6"/>
      <c r="I349" s="344"/>
      <c r="J349" s="349"/>
      <c r="K349" s="350"/>
      <c r="L349" s="344"/>
      <c r="M349" s="351"/>
      <c r="N349" s="352"/>
      <c r="O349" s="353"/>
      <c r="P349" s="353"/>
      <c r="Q349" s="354">
        <v>17762</v>
      </c>
      <c r="R349" s="355"/>
      <c r="S349" s="356"/>
      <c r="T349" s="357"/>
      <c r="U349" s="358"/>
      <c r="V349" s="359">
        <f t="shared" si="45"/>
        <v>17762</v>
      </c>
      <c r="W349" s="358"/>
      <c r="X349" s="358" t="s">
        <v>36</v>
      </c>
      <c r="Y349" s="360"/>
      <c r="Z349" s="361"/>
      <c r="AA349" s="362"/>
      <c r="AB349" s="1" t="s">
        <v>867</v>
      </c>
    </row>
    <row r="350" spans="1:28" ht="23.25" x14ac:dyDescent="0.25">
      <c r="A350" s="344"/>
      <c r="B350" s="345"/>
      <c r="C350" s="346"/>
      <c r="D350" s="347">
        <v>44704</v>
      </c>
      <c r="E350" s="348" t="s">
        <v>945</v>
      </c>
      <c r="F350" s="348" t="s">
        <v>945</v>
      </c>
      <c r="G350" s="344"/>
      <c r="H350" s="6"/>
      <c r="I350" s="344"/>
      <c r="J350" s="349"/>
      <c r="K350" s="350"/>
      <c r="L350" s="344"/>
      <c r="M350" s="351"/>
      <c r="N350" s="352"/>
      <c r="O350" s="353"/>
      <c r="P350" s="353"/>
      <c r="Q350" s="354">
        <v>271034</v>
      </c>
      <c r="R350" s="355"/>
      <c r="S350" s="356"/>
      <c r="T350" s="357"/>
      <c r="U350" s="358"/>
      <c r="V350" s="359">
        <f t="shared" si="45"/>
        <v>271034</v>
      </c>
      <c r="W350" s="358"/>
      <c r="X350" s="358" t="s">
        <v>36</v>
      </c>
      <c r="Y350" s="360"/>
      <c r="Z350" s="361"/>
      <c r="AA350" s="362"/>
      <c r="AB350" s="1" t="s">
        <v>867</v>
      </c>
    </row>
    <row r="351" spans="1:28" ht="15" x14ac:dyDescent="0.25">
      <c r="A351" s="344"/>
      <c r="B351" s="345"/>
      <c r="C351" s="346"/>
      <c r="D351" s="347">
        <v>44704</v>
      </c>
      <c r="E351" s="348" t="s">
        <v>946</v>
      </c>
      <c r="F351" s="348" t="s">
        <v>946</v>
      </c>
      <c r="G351" s="344"/>
      <c r="H351" s="6"/>
      <c r="I351" s="344"/>
      <c r="J351" s="349"/>
      <c r="K351" s="350"/>
      <c r="L351" s="344"/>
      <c r="M351" s="351"/>
      <c r="N351" s="352"/>
      <c r="O351" s="353"/>
      <c r="P351" s="353"/>
      <c r="Q351" s="354">
        <v>118800</v>
      </c>
      <c r="R351" s="355"/>
      <c r="S351" s="356"/>
      <c r="T351" s="357"/>
      <c r="U351" s="358"/>
      <c r="V351" s="359">
        <f t="shared" si="45"/>
        <v>118800</v>
      </c>
      <c r="W351" s="358"/>
      <c r="X351" s="358" t="s">
        <v>36</v>
      </c>
      <c r="Y351" s="360"/>
      <c r="Z351" s="361"/>
      <c r="AA351" s="362"/>
      <c r="AB351" s="1" t="s">
        <v>867</v>
      </c>
    </row>
    <row r="352" spans="1:28" ht="15" x14ac:dyDescent="0.25">
      <c r="A352" s="344"/>
      <c r="B352" s="345"/>
      <c r="C352" s="346"/>
      <c r="D352" s="347">
        <v>44704</v>
      </c>
      <c r="E352" s="348" t="s">
        <v>947</v>
      </c>
      <c r="F352" s="348" t="s">
        <v>947</v>
      </c>
      <c r="G352" s="344"/>
      <c r="H352" s="6"/>
      <c r="I352" s="344"/>
      <c r="J352" s="349"/>
      <c r="K352" s="350"/>
      <c r="L352" s="344"/>
      <c r="M352" s="351"/>
      <c r="N352" s="352"/>
      <c r="O352" s="353"/>
      <c r="P352" s="353"/>
      <c r="Q352" s="354">
        <v>32000</v>
      </c>
      <c r="R352" s="355"/>
      <c r="S352" s="356"/>
      <c r="T352" s="357"/>
      <c r="U352" s="358"/>
      <c r="V352" s="359">
        <f t="shared" si="45"/>
        <v>32000</v>
      </c>
      <c r="W352" s="358"/>
      <c r="X352" s="358" t="s">
        <v>36</v>
      </c>
      <c r="Y352" s="360"/>
      <c r="Z352" s="361"/>
      <c r="AA352" s="362"/>
      <c r="AB352" s="1" t="s">
        <v>867</v>
      </c>
    </row>
    <row r="353" spans="1:28" ht="15" x14ac:dyDescent="0.25">
      <c r="A353" s="344"/>
      <c r="B353" s="345"/>
      <c r="C353" s="346"/>
      <c r="D353" s="347">
        <v>44704</v>
      </c>
      <c r="E353" s="348" t="s">
        <v>948</v>
      </c>
      <c r="F353" s="348" t="s">
        <v>948</v>
      </c>
      <c r="G353" s="344"/>
      <c r="H353" s="6"/>
      <c r="I353" s="344"/>
      <c r="J353" s="349"/>
      <c r="K353" s="350"/>
      <c r="L353" s="344"/>
      <c r="M353" s="351"/>
      <c r="N353" s="352"/>
      <c r="O353" s="353"/>
      <c r="P353" s="353"/>
      <c r="Q353" s="354">
        <v>11500</v>
      </c>
      <c r="R353" s="355"/>
      <c r="S353" s="356"/>
      <c r="T353" s="357"/>
      <c r="U353" s="358"/>
      <c r="V353" s="359">
        <f t="shared" si="45"/>
        <v>11500</v>
      </c>
      <c r="W353" s="358"/>
      <c r="X353" s="358" t="s">
        <v>36</v>
      </c>
      <c r="Y353" s="360"/>
      <c r="Z353" s="361"/>
      <c r="AA353" s="362"/>
      <c r="AB353" s="1" t="s">
        <v>867</v>
      </c>
    </row>
    <row r="354" spans="1:28" ht="15" x14ac:dyDescent="0.25">
      <c r="A354" s="344"/>
      <c r="B354" s="345"/>
      <c r="C354" s="346"/>
      <c r="D354" s="347">
        <v>44707</v>
      </c>
      <c r="E354" s="348" t="s">
        <v>842</v>
      </c>
      <c r="F354" s="348" t="s">
        <v>842</v>
      </c>
      <c r="G354" s="344"/>
      <c r="H354" s="6"/>
      <c r="I354" s="344"/>
      <c r="J354" s="349"/>
      <c r="K354" s="350"/>
      <c r="L354" s="344"/>
      <c r="M354" s="351"/>
      <c r="N354" s="352"/>
      <c r="O354" s="353"/>
      <c r="P354" s="353"/>
      <c r="Q354" s="354">
        <v>38500</v>
      </c>
      <c r="R354" s="355"/>
      <c r="S354" s="356"/>
      <c r="T354" s="357"/>
      <c r="U354" s="358"/>
      <c r="V354" s="359">
        <f t="shared" si="45"/>
        <v>38500</v>
      </c>
      <c r="W354" s="358"/>
      <c r="X354" s="358" t="s">
        <v>36</v>
      </c>
      <c r="Y354" s="360">
        <v>56590732</v>
      </c>
      <c r="Z354" s="361"/>
      <c r="AA354" s="362"/>
      <c r="AB354" s="1" t="s">
        <v>867</v>
      </c>
    </row>
    <row r="355" spans="1:28" ht="15" x14ac:dyDescent="0.25">
      <c r="A355" s="344"/>
      <c r="B355" s="345"/>
      <c r="C355" s="346"/>
      <c r="D355" s="347">
        <v>44708</v>
      </c>
      <c r="E355" s="348" t="s">
        <v>837</v>
      </c>
      <c r="F355" s="348" t="s">
        <v>837</v>
      </c>
      <c r="G355" s="344"/>
      <c r="H355" s="6"/>
      <c r="I355" s="344"/>
      <c r="J355" s="349"/>
      <c r="K355" s="350"/>
      <c r="L355" s="344"/>
      <c r="M355" s="351"/>
      <c r="N355" s="352"/>
      <c r="O355" s="353"/>
      <c r="P355" s="353"/>
      <c r="Q355" s="354">
        <v>81016</v>
      </c>
      <c r="R355" s="355"/>
      <c r="S355" s="356"/>
      <c r="T355" s="357"/>
      <c r="U355" s="358"/>
      <c r="V355" s="359">
        <f t="shared" si="45"/>
        <v>81016</v>
      </c>
      <c r="W355" s="358"/>
      <c r="X355" s="358" t="s">
        <v>36</v>
      </c>
      <c r="Y355" s="360">
        <v>56590730</v>
      </c>
      <c r="Z355" s="361"/>
      <c r="AA355" s="362"/>
      <c r="AB355" s="1" t="s">
        <v>867</v>
      </c>
    </row>
    <row r="356" spans="1:28" ht="15" x14ac:dyDescent="0.25">
      <c r="A356" s="344"/>
      <c r="B356" s="345"/>
      <c r="C356" s="346"/>
      <c r="D356" s="347">
        <v>44708</v>
      </c>
      <c r="E356" s="348" t="s">
        <v>949</v>
      </c>
      <c r="F356" s="348" t="s">
        <v>949</v>
      </c>
      <c r="G356" s="344"/>
      <c r="H356" s="6"/>
      <c r="I356" s="344"/>
      <c r="J356" s="349"/>
      <c r="K356" s="350"/>
      <c r="L356" s="344"/>
      <c r="M356" s="351"/>
      <c r="N356" s="352"/>
      <c r="O356" s="353"/>
      <c r="P356" s="353"/>
      <c r="Q356" s="354">
        <v>10000000</v>
      </c>
      <c r="R356" s="355"/>
      <c r="S356" s="356"/>
      <c r="T356" s="357"/>
      <c r="U356" s="358"/>
      <c r="V356" s="359">
        <f t="shared" si="45"/>
        <v>10000000</v>
      </c>
      <c r="W356" s="358"/>
      <c r="X356" s="358" t="s">
        <v>36</v>
      </c>
      <c r="Y356" s="360">
        <v>56590740</v>
      </c>
      <c r="Z356" s="361"/>
      <c r="AA356" s="362"/>
      <c r="AB356" s="1" t="s">
        <v>867</v>
      </c>
    </row>
    <row r="357" spans="1:28" ht="15" x14ac:dyDescent="0.25">
      <c r="A357" s="344"/>
      <c r="B357" s="345"/>
      <c r="C357" s="346"/>
      <c r="D357" s="347">
        <v>44711</v>
      </c>
      <c r="E357" s="348" t="s">
        <v>837</v>
      </c>
      <c r="F357" s="348" t="s">
        <v>837</v>
      </c>
      <c r="G357" s="344"/>
      <c r="H357" s="6"/>
      <c r="I357" s="344"/>
      <c r="J357" s="349"/>
      <c r="K357" s="350"/>
      <c r="L357" s="344"/>
      <c r="M357" s="351"/>
      <c r="N357" s="352"/>
      <c r="O357" s="353"/>
      <c r="P357" s="353"/>
      <c r="Q357" s="354">
        <v>250000</v>
      </c>
      <c r="R357" s="355"/>
      <c r="S357" s="356"/>
      <c r="T357" s="357"/>
      <c r="U357" s="358"/>
      <c r="V357" s="359">
        <f t="shared" si="45"/>
        <v>250000</v>
      </c>
      <c r="W357" s="358"/>
      <c r="X357" s="358" t="s">
        <v>36</v>
      </c>
      <c r="Y357" s="360">
        <v>56590736</v>
      </c>
      <c r="Z357" s="361"/>
      <c r="AA357" s="362"/>
      <c r="AB357" s="1" t="s">
        <v>867</v>
      </c>
    </row>
    <row r="358" spans="1:28" ht="15" x14ac:dyDescent="0.25">
      <c r="A358" s="344"/>
      <c r="B358" s="345"/>
      <c r="C358" s="346"/>
      <c r="D358" s="347">
        <v>44712</v>
      </c>
      <c r="E358" s="348" t="s">
        <v>837</v>
      </c>
      <c r="F358" s="348" t="s">
        <v>837</v>
      </c>
      <c r="G358" s="344"/>
      <c r="H358" s="6"/>
      <c r="I358" s="344"/>
      <c r="J358" s="349"/>
      <c r="K358" s="350"/>
      <c r="L358" s="344"/>
      <c r="M358" s="351"/>
      <c r="N358" s="352"/>
      <c r="O358" s="353"/>
      <c r="P358" s="353"/>
      <c r="Q358" s="354">
        <v>2344</v>
      </c>
      <c r="R358" s="355"/>
      <c r="S358" s="356"/>
      <c r="T358" s="357"/>
      <c r="U358" s="358"/>
      <c r="V358" s="359">
        <f t="shared" si="45"/>
        <v>2344</v>
      </c>
      <c r="W358" s="358"/>
      <c r="X358" s="358" t="s">
        <v>36</v>
      </c>
      <c r="Y358" s="360">
        <v>56590731</v>
      </c>
      <c r="Z358" s="361"/>
      <c r="AA358" s="362"/>
      <c r="AB358" s="1" t="s">
        <v>867</v>
      </c>
    </row>
    <row r="359" spans="1:28" ht="15" x14ac:dyDescent="0.25">
      <c r="A359" s="344"/>
      <c r="B359" s="345"/>
      <c r="C359" s="346"/>
      <c r="D359" s="347">
        <v>44712</v>
      </c>
      <c r="E359" s="348" t="s">
        <v>837</v>
      </c>
      <c r="F359" s="348" t="s">
        <v>837</v>
      </c>
      <c r="G359" s="344"/>
      <c r="H359" s="6"/>
      <c r="I359" s="344"/>
      <c r="J359" s="349"/>
      <c r="K359" s="350"/>
      <c r="L359" s="344"/>
      <c r="M359" s="351"/>
      <c r="N359" s="352"/>
      <c r="O359" s="353"/>
      <c r="P359" s="353"/>
      <c r="Q359" s="354">
        <v>17910</v>
      </c>
      <c r="R359" s="355"/>
      <c r="S359" s="356"/>
      <c r="T359" s="357"/>
      <c r="U359" s="358"/>
      <c r="V359" s="359">
        <f t="shared" si="45"/>
        <v>17910</v>
      </c>
      <c r="W359" s="358"/>
      <c r="X359" s="358" t="s">
        <v>36</v>
      </c>
      <c r="Y359" s="360">
        <v>56590735</v>
      </c>
      <c r="Z359" s="361"/>
      <c r="AA359" s="362"/>
      <c r="AB359" s="1" t="s">
        <v>867</v>
      </c>
    </row>
    <row r="360" spans="1:28" ht="15" x14ac:dyDescent="0.25">
      <c r="A360" s="344"/>
      <c r="B360" s="345"/>
      <c r="C360" s="346"/>
      <c r="D360" s="347">
        <v>44712</v>
      </c>
      <c r="E360" s="348" t="s">
        <v>917</v>
      </c>
      <c r="F360" s="348" t="s">
        <v>917</v>
      </c>
      <c r="G360" s="344"/>
      <c r="H360" s="6"/>
      <c r="I360" s="344"/>
      <c r="J360" s="349"/>
      <c r="K360" s="350"/>
      <c r="L360" s="344"/>
      <c r="M360" s="351"/>
      <c r="N360" s="352"/>
      <c r="O360" s="353"/>
      <c r="P360" s="353"/>
      <c r="Q360" s="354">
        <v>97990.93</v>
      </c>
      <c r="R360" s="355"/>
      <c r="S360" s="356"/>
      <c r="T360" s="357"/>
      <c r="U360" s="358"/>
      <c r="V360" s="359">
        <f t="shared" si="45"/>
        <v>97990.93</v>
      </c>
      <c r="W360" s="358"/>
      <c r="X360" s="358" t="s">
        <v>36</v>
      </c>
      <c r="Y360" s="360"/>
      <c r="Z360" s="361"/>
      <c r="AA360" s="362"/>
      <c r="AB360" s="1" t="s">
        <v>867</v>
      </c>
    </row>
    <row r="361" spans="1:28" ht="15" x14ac:dyDescent="0.25">
      <c r="A361" s="344"/>
      <c r="B361" s="345"/>
      <c r="C361" s="346"/>
      <c r="D361" s="347">
        <v>44712</v>
      </c>
      <c r="E361" s="348" t="s">
        <v>918</v>
      </c>
      <c r="F361" s="348" t="s">
        <v>918</v>
      </c>
      <c r="G361" s="344"/>
      <c r="H361" s="6"/>
      <c r="I361" s="344"/>
      <c r="J361" s="349"/>
      <c r="K361" s="350"/>
      <c r="L361" s="344"/>
      <c r="M361" s="351"/>
      <c r="N361" s="352"/>
      <c r="O361" s="353"/>
      <c r="P361" s="353"/>
      <c r="Q361" s="354">
        <v>308020.56</v>
      </c>
      <c r="R361" s="355"/>
      <c r="S361" s="356"/>
      <c r="T361" s="357"/>
      <c r="U361" s="358"/>
      <c r="V361" s="359">
        <f t="shared" si="45"/>
        <v>308020.56</v>
      </c>
      <c r="W361" s="358"/>
      <c r="X361" s="358" t="s">
        <v>36</v>
      </c>
      <c r="Y361" s="360"/>
      <c r="Z361" s="361"/>
      <c r="AA361" s="362"/>
      <c r="AB361" s="1" t="s">
        <v>867</v>
      </c>
    </row>
    <row r="362" spans="1:28" ht="15" x14ac:dyDescent="0.25">
      <c r="A362" s="344"/>
      <c r="B362" s="345"/>
      <c r="C362" s="346"/>
      <c r="D362" s="347">
        <v>44712</v>
      </c>
      <c r="E362" s="348" t="s">
        <v>950</v>
      </c>
      <c r="F362" s="348" t="s">
        <v>950</v>
      </c>
      <c r="G362" s="344"/>
      <c r="H362" s="6"/>
      <c r="I362" s="344"/>
      <c r="J362" s="349"/>
      <c r="K362" s="350"/>
      <c r="L362" s="344"/>
      <c r="M362" s="351"/>
      <c r="N362" s="352"/>
      <c r="O362" s="353"/>
      <c r="P362" s="353"/>
      <c r="Q362" s="354">
        <v>807022</v>
      </c>
      <c r="R362" s="355"/>
      <c r="S362" s="356"/>
      <c r="T362" s="357"/>
      <c r="U362" s="358"/>
      <c r="V362" s="359">
        <f t="shared" si="45"/>
        <v>807022</v>
      </c>
      <c r="W362" s="358"/>
      <c r="X362" s="358" t="s">
        <v>36</v>
      </c>
      <c r="Y362" s="360"/>
      <c r="Z362" s="361"/>
      <c r="AA362" s="362"/>
      <c r="AB362" s="1" t="s">
        <v>867</v>
      </c>
    </row>
    <row r="363" spans="1:28" ht="15" x14ac:dyDescent="0.25">
      <c r="A363" s="344"/>
      <c r="B363" s="345"/>
      <c r="C363" s="346"/>
      <c r="D363" s="347">
        <v>44712</v>
      </c>
      <c r="E363" s="348" t="s">
        <v>951</v>
      </c>
      <c r="F363" s="348" t="s">
        <v>951</v>
      </c>
      <c r="G363" s="344"/>
      <c r="H363" s="6"/>
      <c r="I363" s="344"/>
      <c r="J363" s="349"/>
      <c r="K363" s="350"/>
      <c r="L363" s="344"/>
      <c r="M363" s="351"/>
      <c r="N363" s="352"/>
      <c r="O363" s="353"/>
      <c r="P363" s="353"/>
      <c r="Q363" s="354">
        <v>900000</v>
      </c>
      <c r="R363" s="355"/>
      <c r="S363" s="356"/>
      <c r="T363" s="357"/>
      <c r="U363" s="358"/>
      <c r="V363" s="359">
        <f t="shared" si="45"/>
        <v>900000</v>
      </c>
      <c r="W363" s="358"/>
      <c r="X363" s="358" t="s">
        <v>36</v>
      </c>
      <c r="Y363" s="360"/>
      <c r="Z363" s="361"/>
      <c r="AA363" s="362"/>
      <c r="AB363" s="1" t="s">
        <v>867</v>
      </c>
    </row>
    <row r="364" spans="1:28" ht="15" x14ac:dyDescent="0.25">
      <c r="A364" s="344"/>
      <c r="B364" s="345"/>
      <c r="C364" s="346"/>
      <c r="D364" s="347">
        <v>44712</v>
      </c>
      <c r="E364" s="348" t="s">
        <v>952</v>
      </c>
      <c r="F364" s="348" t="s">
        <v>952</v>
      </c>
      <c r="G364" s="344"/>
      <c r="H364" s="6"/>
      <c r="I364" s="344"/>
      <c r="J364" s="349"/>
      <c r="K364" s="350"/>
      <c r="L364" s="344"/>
      <c r="M364" s="351"/>
      <c r="N364" s="352"/>
      <c r="O364" s="353"/>
      <c r="P364" s="353"/>
      <c r="Q364" s="354">
        <v>900000</v>
      </c>
      <c r="R364" s="355"/>
      <c r="S364" s="356"/>
      <c r="T364" s="357"/>
      <c r="U364" s="358"/>
      <c r="V364" s="359">
        <f t="shared" si="45"/>
        <v>900000</v>
      </c>
      <c r="W364" s="358"/>
      <c r="X364" s="358" t="s">
        <v>36</v>
      </c>
      <c r="Y364" s="360"/>
      <c r="Z364" s="361"/>
      <c r="AA364" s="362"/>
      <c r="AB364" s="1" t="s">
        <v>867</v>
      </c>
    </row>
    <row r="365" spans="1:28" x14ac:dyDescent="0.2">
      <c r="A365" s="20">
        <v>221</v>
      </c>
      <c r="B365" s="131">
        <v>44703</v>
      </c>
      <c r="C365" s="22">
        <v>44711</v>
      </c>
      <c r="D365" s="246">
        <v>44715</v>
      </c>
      <c r="E365" s="23" t="s">
        <v>513</v>
      </c>
      <c r="F365" s="23" t="s">
        <v>514</v>
      </c>
      <c r="G365" s="20" t="s">
        <v>515</v>
      </c>
      <c r="H365" s="6"/>
      <c r="I365" s="20" t="s">
        <v>516</v>
      </c>
      <c r="J365" s="78">
        <v>303553</v>
      </c>
      <c r="K365" s="103">
        <v>44553</v>
      </c>
      <c r="L365" s="20">
        <v>2292</v>
      </c>
      <c r="M365" s="38">
        <v>1326043</v>
      </c>
      <c r="N365" s="132">
        <v>0.17</v>
      </c>
      <c r="O365" s="31">
        <f t="shared" si="42"/>
        <v>225427.31000000003</v>
      </c>
      <c r="P365" s="31">
        <v>0</v>
      </c>
      <c r="Q365" s="35">
        <f t="shared" si="39"/>
        <v>1551470.31</v>
      </c>
      <c r="R365" s="109"/>
      <c r="S365" s="34"/>
      <c r="T365" s="110"/>
      <c r="U365" s="35"/>
      <c r="V365" s="32">
        <f t="shared" si="45"/>
        <v>1551470.31</v>
      </c>
      <c r="W365" s="181" t="s">
        <v>35</v>
      </c>
      <c r="X365" s="181" t="s">
        <v>36</v>
      </c>
      <c r="Y365" s="47">
        <v>56590745</v>
      </c>
      <c r="Z365" s="152" t="s">
        <v>33</v>
      </c>
      <c r="AA365" s="138">
        <f>V365+V366</f>
        <v>3125000.9699999997</v>
      </c>
    </row>
    <row r="366" spans="1:28" x14ac:dyDescent="0.2">
      <c r="A366" s="20">
        <v>222</v>
      </c>
      <c r="B366" s="131">
        <v>44703</v>
      </c>
      <c r="C366" s="22">
        <v>44711</v>
      </c>
      <c r="D366" s="246">
        <v>44715</v>
      </c>
      <c r="E366" s="23" t="s">
        <v>513</v>
      </c>
      <c r="F366" s="23" t="s">
        <v>514</v>
      </c>
      <c r="G366" s="20" t="s">
        <v>515</v>
      </c>
      <c r="H366" s="6"/>
      <c r="I366" s="20" t="s">
        <v>516</v>
      </c>
      <c r="J366" s="78">
        <v>303553</v>
      </c>
      <c r="K366" s="103">
        <v>44553</v>
      </c>
      <c r="L366" s="20" t="s">
        <v>33</v>
      </c>
      <c r="M366" s="38">
        <v>1344898</v>
      </c>
      <c r="N366" s="132">
        <v>0.17</v>
      </c>
      <c r="O366" s="31">
        <f t="shared" si="42"/>
        <v>228632.66</v>
      </c>
      <c r="P366" s="31">
        <v>0</v>
      </c>
      <c r="Q366" s="35">
        <f t="shared" si="39"/>
        <v>1573530.66</v>
      </c>
      <c r="R366" s="109"/>
      <c r="S366" s="34"/>
      <c r="T366" s="110"/>
      <c r="U366" s="35"/>
      <c r="V366" s="32">
        <f t="shared" si="45"/>
        <v>1573530.66</v>
      </c>
      <c r="W366" s="181" t="s">
        <v>35</v>
      </c>
      <c r="X366" s="181" t="s">
        <v>36</v>
      </c>
      <c r="Y366" s="47">
        <v>56590745</v>
      </c>
      <c r="Z366" s="152" t="s">
        <v>33</v>
      </c>
      <c r="AA366" s="138"/>
    </row>
    <row r="367" spans="1:28" ht="15" x14ac:dyDescent="0.25">
      <c r="A367" s="344"/>
      <c r="B367" s="345"/>
      <c r="C367" s="346"/>
      <c r="D367" s="347">
        <v>44566</v>
      </c>
      <c r="E367" s="348" t="s">
        <v>1091</v>
      </c>
      <c r="F367" s="348" t="s">
        <v>1091</v>
      </c>
      <c r="G367" s="344"/>
      <c r="H367" s="6"/>
      <c r="I367" s="344"/>
      <c r="J367" s="349"/>
      <c r="K367" s="387"/>
      <c r="L367" s="344"/>
      <c r="M367" s="351"/>
      <c r="N367" s="352"/>
      <c r="O367" s="353"/>
      <c r="P367" s="353"/>
      <c r="Q367" s="354">
        <v>6051</v>
      </c>
      <c r="R367" s="355"/>
      <c r="S367" s="356"/>
      <c r="T367" s="357"/>
      <c r="U367" s="358"/>
      <c r="V367" s="359">
        <f t="shared" si="45"/>
        <v>6051</v>
      </c>
      <c r="W367" s="369"/>
      <c r="X367" s="358" t="s">
        <v>222</v>
      </c>
      <c r="Y367" s="405">
        <v>54303410</v>
      </c>
      <c r="Z367" s="361"/>
      <c r="AA367" s="362"/>
      <c r="AB367" s="1" t="s">
        <v>867</v>
      </c>
    </row>
    <row r="368" spans="1:28" ht="15" x14ac:dyDescent="0.25">
      <c r="A368" s="344"/>
      <c r="B368" s="345"/>
      <c r="C368" s="346"/>
      <c r="D368" s="347">
        <v>44579</v>
      </c>
      <c r="E368" s="348" t="s">
        <v>1092</v>
      </c>
      <c r="F368" s="348" t="s">
        <v>1092</v>
      </c>
      <c r="G368" s="344"/>
      <c r="H368" s="6"/>
      <c r="I368" s="344"/>
      <c r="J368" s="349"/>
      <c r="K368" s="387"/>
      <c r="L368" s="344"/>
      <c r="M368" s="351"/>
      <c r="N368" s="352"/>
      <c r="O368" s="353"/>
      <c r="P368" s="353"/>
      <c r="Q368" s="354">
        <v>97950.56</v>
      </c>
      <c r="R368" s="355"/>
      <c r="S368" s="356"/>
      <c r="T368" s="357"/>
      <c r="U368" s="358"/>
      <c r="V368" s="359">
        <f t="shared" si="45"/>
        <v>97950.56</v>
      </c>
      <c r="W368" s="369"/>
      <c r="X368" s="358" t="s">
        <v>222</v>
      </c>
      <c r="Y368" s="405"/>
      <c r="Z368" s="361"/>
      <c r="AA368" s="362"/>
      <c r="AB368" s="1" t="s">
        <v>867</v>
      </c>
    </row>
    <row r="369" spans="1:28" ht="15" x14ac:dyDescent="0.25">
      <c r="A369" s="344"/>
      <c r="B369" s="345"/>
      <c r="C369" s="346"/>
      <c r="D369" s="347">
        <v>44579</v>
      </c>
      <c r="E369" s="348" t="s">
        <v>1093</v>
      </c>
      <c r="F369" s="348" t="s">
        <v>1093</v>
      </c>
      <c r="G369" s="344"/>
      <c r="H369" s="6"/>
      <c r="I369" s="344"/>
      <c r="J369" s="349"/>
      <c r="K369" s="387"/>
      <c r="L369" s="344"/>
      <c r="M369" s="351"/>
      <c r="N369" s="352"/>
      <c r="O369" s="353"/>
      <c r="P369" s="353"/>
      <c r="Q369" s="354">
        <v>297713.03000000003</v>
      </c>
      <c r="R369" s="355"/>
      <c r="S369" s="356"/>
      <c r="T369" s="357"/>
      <c r="U369" s="358"/>
      <c r="V369" s="359">
        <f t="shared" si="45"/>
        <v>297713.03000000003</v>
      </c>
      <c r="W369" s="369"/>
      <c r="X369" s="358" t="s">
        <v>222</v>
      </c>
      <c r="Y369" s="405"/>
      <c r="Z369" s="361"/>
      <c r="AA369" s="362"/>
      <c r="AB369" s="1" t="s">
        <v>867</v>
      </c>
    </row>
    <row r="370" spans="1:28" ht="15" x14ac:dyDescent="0.25">
      <c r="A370" s="344"/>
      <c r="B370" s="345"/>
      <c r="C370" s="346"/>
      <c r="D370" s="401">
        <v>44592</v>
      </c>
      <c r="E370" s="400" t="s">
        <v>1094</v>
      </c>
      <c r="F370" s="400" t="s">
        <v>1094</v>
      </c>
      <c r="G370" s="344"/>
      <c r="H370" s="6"/>
      <c r="I370" s="344"/>
      <c r="J370" s="407"/>
      <c r="K370" s="387"/>
      <c r="L370" s="344"/>
      <c r="M370" s="351"/>
      <c r="N370" s="352"/>
      <c r="O370" s="353"/>
      <c r="P370" s="353"/>
      <c r="Q370" s="408">
        <v>947.12</v>
      </c>
      <c r="R370" s="355"/>
      <c r="S370" s="356"/>
      <c r="T370" s="357"/>
      <c r="U370" s="358"/>
      <c r="V370" s="359">
        <f t="shared" si="45"/>
        <v>947.12</v>
      </c>
      <c r="W370" s="404"/>
      <c r="X370" s="358" t="s">
        <v>222</v>
      </c>
      <c r="Y370" s="405"/>
      <c r="Z370" s="361"/>
      <c r="AA370" s="362"/>
    </row>
    <row r="371" spans="1:28" x14ac:dyDescent="0.2">
      <c r="A371" s="20">
        <v>74</v>
      </c>
      <c r="B371" s="21">
        <v>44614</v>
      </c>
      <c r="C371" s="22">
        <v>44718</v>
      </c>
      <c r="D371" s="246">
        <v>44610</v>
      </c>
      <c r="E371" s="23" t="s">
        <v>75</v>
      </c>
      <c r="F371" s="23" t="s">
        <v>221</v>
      </c>
      <c r="G371" s="24" t="s">
        <v>33</v>
      </c>
      <c r="H371" s="6"/>
      <c r="I371" s="24" t="s">
        <v>33</v>
      </c>
      <c r="J371" s="53">
        <v>303394</v>
      </c>
      <c r="K371" s="27" t="s">
        <v>33</v>
      </c>
      <c r="L371" s="26" t="s">
        <v>33</v>
      </c>
      <c r="M371" s="38">
        <v>395569</v>
      </c>
      <c r="N371" s="30">
        <v>0</v>
      </c>
      <c r="O371" s="31">
        <f t="shared" ref="O371" si="46">M371*N371</f>
        <v>0</v>
      </c>
      <c r="P371" s="31">
        <v>0</v>
      </c>
      <c r="Q371" s="32">
        <f t="shared" ref="Q371" si="47">M371+O371+P371</f>
        <v>395569</v>
      </c>
      <c r="R371" s="33">
        <v>0</v>
      </c>
      <c r="S371" s="34">
        <f t="shared" ref="S371" si="48">-Q371*R371</f>
        <v>0</v>
      </c>
      <c r="T371" s="33"/>
      <c r="U371" s="35">
        <f t="shared" ref="U371" si="49">-O371*T371</f>
        <v>0</v>
      </c>
      <c r="V371" s="32">
        <f t="shared" si="45"/>
        <v>395569</v>
      </c>
      <c r="W371" s="36" t="s">
        <v>35</v>
      </c>
      <c r="X371" s="35" t="s">
        <v>222</v>
      </c>
      <c r="Y371" s="37" t="s">
        <v>33</v>
      </c>
      <c r="Z371" s="37" t="s">
        <v>33</v>
      </c>
      <c r="AA371" s="37"/>
    </row>
    <row r="372" spans="1:28" ht="15" x14ac:dyDescent="0.25">
      <c r="A372" s="344"/>
      <c r="B372" s="363"/>
      <c r="C372" s="346"/>
      <c r="D372" s="347">
        <v>44594</v>
      </c>
      <c r="E372" s="348" t="s">
        <v>868</v>
      </c>
      <c r="F372" s="348" t="s">
        <v>868</v>
      </c>
      <c r="G372" s="366"/>
      <c r="H372" s="6"/>
      <c r="I372" s="366"/>
      <c r="J372" s="344"/>
      <c r="K372" s="350"/>
      <c r="L372" s="365"/>
      <c r="M372" s="351"/>
      <c r="N372" s="410"/>
      <c r="O372" s="353"/>
      <c r="P372" s="353"/>
      <c r="Q372" s="389">
        <v>289.79000000000002</v>
      </c>
      <c r="R372" s="368"/>
      <c r="S372" s="356"/>
      <c r="T372" s="368"/>
      <c r="U372" s="358"/>
      <c r="V372" s="359">
        <f t="shared" si="45"/>
        <v>289.79000000000002</v>
      </c>
      <c r="W372" s="358"/>
      <c r="X372" s="358" t="s">
        <v>222</v>
      </c>
      <c r="Y372" s="392"/>
      <c r="Z372" s="392"/>
      <c r="AA372" s="392"/>
      <c r="AB372" s="1" t="s">
        <v>867</v>
      </c>
    </row>
    <row r="373" spans="1:28" ht="15" x14ac:dyDescent="0.25">
      <c r="A373" s="344"/>
      <c r="B373" s="363"/>
      <c r="C373" s="346"/>
      <c r="D373" s="347">
        <v>44594</v>
      </c>
      <c r="E373" s="348" t="s">
        <v>869</v>
      </c>
      <c r="F373" s="348" t="s">
        <v>869</v>
      </c>
      <c r="G373" s="366"/>
      <c r="H373" s="6"/>
      <c r="I373" s="366"/>
      <c r="J373" s="344"/>
      <c r="K373" s="350"/>
      <c r="L373" s="365"/>
      <c r="M373" s="351"/>
      <c r="N373" s="410"/>
      <c r="O373" s="353"/>
      <c r="P373" s="353"/>
      <c r="Q373" s="354">
        <v>2229.16</v>
      </c>
      <c r="R373" s="368"/>
      <c r="S373" s="356"/>
      <c r="T373" s="368"/>
      <c r="U373" s="358"/>
      <c r="V373" s="359">
        <f t="shared" si="45"/>
        <v>2229.16</v>
      </c>
      <c r="W373" s="358"/>
      <c r="X373" s="358" t="s">
        <v>222</v>
      </c>
      <c r="Y373" s="392"/>
      <c r="Z373" s="392"/>
      <c r="AA373" s="392"/>
      <c r="AB373" s="1" t="s">
        <v>867</v>
      </c>
    </row>
    <row r="374" spans="1:28" ht="15" x14ac:dyDescent="0.25">
      <c r="A374" s="344"/>
      <c r="B374" s="363"/>
      <c r="C374" s="346"/>
      <c r="D374" s="347">
        <v>44624</v>
      </c>
      <c r="E374" s="348" t="s">
        <v>1094</v>
      </c>
      <c r="F374" s="348" t="s">
        <v>1094</v>
      </c>
      <c r="G374" s="366"/>
      <c r="H374" s="6"/>
      <c r="I374" s="366"/>
      <c r="J374" s="344"/>
      <c r="K374" s="350"/>
      <c r="L374" s="365"/>
      <c r="M374" s="351"/>
      <c r="N374" s="410"/>
      <c r="O374" s="353"/>
      <c r="P374" s="353"/>
      <c r="Q374" s="389">
        <v>504</v>
      </c>
      <c r="R374" s="368"/>
      <c r="S374" s="356"/>
      <c r="T374" s="368"/>
      <c r="U374" s="358"/>
      <c r="V374" s="359">
        <f t="shared" si="45"/>
        <v>504</v>
      </c>
      <c r="W374" s="358"/>
      <c r="X374" s="358" t="s">
        <v>222</v>
      </c>
      <c r="Y374" s="392"/>
      <c r="Z374" s="392"/>
      <c r="AA374" s="392"/>
      <c r="AB374" s="1" t="s">
        <v>867</v>
      </c>
    </row>
    <row r="375" spans="1:28" ht="23.25" x14ac:dyDescent="0.25">
      <c r="A375" s="344"/>
      <c r="B375" s="363"/>
      <c r="C375" s="346"/>
      <c r="D375" s="347">
        <v>44635</v>
      </c>
      <c r="E375" s="348" t="s">
        <v>1095</v>
      </c>
      <c r="F375" s="348" t="s">
        <v>1095</v>
      </c>
      <c r="G375" s="366"/>
      <c r="H375" s="6"/>
      <c r="I375" s="366"/>
      <c r="J375" s="344"/>
      <c r="K375" s="350"/>
      <c r="L375" s="365"/>
      <c r="M375" s="351"/>
      <c r="N375" s="410"/>
      <c r="O375" s="353"/>
      <c r="P375" s="353"/>
      <c r="Q375" s="354">
        <v>54700</v>
      </c>
      <c r="R375" s="368"/>
      <c r="S375" s="356"/>
      <c r="T375" s="368"/>
      <c r="U375" s="358"/>
      <c r="V375" s="359">
        <f t="shared" si="45"/>
        <v>54700</v>
      </c>
      <c r="W375" s="358"/>
      <c r="X375" s="358" t="s">
        <v>222</v>
      </c>
      <c r="Y375" s="392"/>
      <c r="Z375" s="392"/>
      <c r="AA375" s="392"/>
      <c r="AB375" s="1" t="s">
        <v>867</v>
      </c>
    </row>
    <row r="376" spans="1:28" ht="15" x14ac:dyDescent="0.25">
      <c r="A376" s="344"/>
      <c r="B376" s="363"/>
      <c r="C376" s="346"/>
      <c r="D376" s="347">
        <v>44636</v>
      </c>
      <c r="E376" s="348" t="s">
        <v>949</v>
      </c>
      <c r="F376" s="348" t="s">
        <v>949</v>
      </c>
      <c r="G376" s="366"/>
      <c r="H376" s="6"/>
      <c r="I376" s="366"/>
      <c r="J376" s="344"/>
      <c r="K376" s="350"/>
      <c r="L376" s="365"/>
      <c r="M376" s="351"/>
      <c r="N376" s="410"/>
      <c r="O376" s="353"/>
      <c r="P376" s="353"/>
      <c r="Q376" s="354">
        <v>3760000</v>
      </c>
      <c r="R376" s="368"/>
      <c r="S376" s="356"/>
      <c r="T376" s="368"/>
      <c r="U376" s="358"/>
      <c r="V376" s="359">
        <f t="shared" si="45"/>
        <v>3760000</v>
      </c>
      <c r="W376" s="358"/>
      <c r="X376" s="358" t="s">
        <v>222</v>
      </c>
      <c r="Y376" s="392"/>
      <c r="Z376" s="392"/>
      <c r="AA376" s="392"/>
      <c r="AB376" s="1" t="s">
        <v>867</v>
      </c>
    </row>
    <row r="377" spans="1:28" ht="23.25" x14ac:dyDescent="0.25">
      <c r="A377" s="344"/>
      <c r="B377" s="363"/>
      <c r="C377" s="346"/>
      <c r="D377" s="347">
        <v>44638</v>
      </c>
      <c r="E377" s="348" t="s">
        <v>1095</v>
      </c>
      <c r="F377" s="348" t="s">
        <v>1095</v>
      </c>
      <c r="G377" s="366"/>
      <c r="H377" s="6"/>
      <c r="I377" s="366"/>
      <c r="J377" s="344"/>
      <c r="K377" s="350"/>
      <c r="L377" s="365"/>
      <c r="M377" s="351"/>
      <c r="N377" s="410"/>
      <c r="O377" s="353"/>
      <c r="P377" s="353"/>
      <c r="Q377" s="389">
        <v>200</v>
      </c>
      <c r="R377" s="368"/>
      <c r="S377" s="356"/>
      <c r="T377" s="368"/>
      <c r="U377" s="358"/>
      <c r="V377" s="359">
        <f t="shared" si="45"/>
        <v>200</v>
      </c>
      <c r="W377" s="358"/>
      <c r="X377" s="358" t="s">
        <v>222</v>
      </c>
      <c r="Y377" s="392"/>
      <c r="Z377" s="392"/>
      <c r="AA377" s="392"/>
      <c r="AB377" s="1" t="s">
        <v>867</v>
      </c>
    </row>
    <row r="378" spans="1:28" ht="15" x14ac:dyDescent="0.25">
      <c r="A378" s="409"/>
      <c r="B378" s="414"/>
      <c r="C378" s="415"/>
      <c r="D378" s="401">
        <v>44681</v>
      </c>
      <c r="E378" s="402" t="s">
        <v>1094</v>
      </c>
      <c r="F378" s="402" t="s">
        <v>1094</v>
      </c>
      <c r="G378" s="374"/>
      <c r="H378" s="6"/>
      <c r="I378" s="374"/>
      <c r="J378" s="409"/>
      <c r="K378" s="416"/>
      <c r="L378" s="372"/>
      <c r="M378" s="417"/>
      <c r="N378" s="418"/>
      <c r="O378" s="419"/>
      <c r="P378" s="419"/>
      <c r="Q378" s="411">
        <v>273.22000000000003</v>
      </c>
      <c r="R378" s="420"/>
      <c r="S378" s="421"/>
      <c r="T378" s="420"/>
      <c r="U378" s="406"/>
      <c r="V378" s="422">
        <f t="shared" si="45"/>
        <v>273.22000000000003</v>
      </c>
      <c r="W378" s="423"/>
      <c r="X378" s="406" t="s">
        <v>222</v>
      </c>
      <c r="Y378" s="413"/>
      <c r="Z378" s="413"/>
      <c r="AA378" s="413"/>
      <c r="AB378" s="1" t="s">
        <v>867</v>
      </c>
    </row>
    <row r="379" spans="1:28" ht="15" x14ac:dyDescent="0.25">
      <c r="A379" s="344"/>
      <c r="B379" s="363"/>
      <c r="C379" s="346"/>
      <c r="D379" s="347">
        <v>44712</v>
      </c>
      <c r="E379" s="348" t="s">
        <v>1094</v>
      </c>
      <c r="F379" s="348" t="s">
        <v>1094</v>
      </c>
      <c r="G379" s="366"/>
      <c r="H379" s="6"/>
      <c r="I379" s="366"/>
      <c r="J379" s="344"/>
      <c r="K379" s="350"/>
      <c r="L379" s="365"/>
      <c r="M379" s="351"/>
      <c r="N379" s="410"/>
      <c r="O379" s="353"/>
      <c r="P379" s="353"/>
      <c r="Q379" s="354">
        <v>2565.0300000000002</v>
      </c>
      <c r="R379" s="368"/>
      <c r="S379" s="356"/>
      <c r="T379" s="368"/>
      <c r="U379" s="358"/>
      <c r="V379" s="359">
        <f t="shared" si="45"/>
        <v>2565.0300000000002</v>
      </c>
      <c r="W379" s="358"/>
      <c r="X379" s="358" t="s">
        <v>222</v>
      </c>
      <c r="Y379" s="360"/>
      <c r="Z379" s="392"/>
      <c r="AA379" s="392"/>
      <c r="AB379" s="1" t="s">
        <v>867</v>
      </c>
    </row>
    <row r="380" spans="1:28" ht="15" x14ac:dyDescent="0.25">
      <c r="A380" s="344"/>
      <c r="B380" s="363"/>
      <c r="C380" s="346"/>
      <c r="D380" s="347">
        <v>44713</v>
      </c>
      <c r="E380" s="348" t="s">
        <v>893</v>
      </c>
      <c r="F380" s="348" t="s">
        <v>893</v>
      </c>
      <c r="G380" s="366"/>
      <c r="H380" s="6"/>
      <c r="I380" s="366"/>
      <c r="J380" s="344"/>
      <c r="K380" s="350"/>
      <c r="L380" s="365"/>
      <c r="M380" s="351"/>
      <c r="N380" s="410"/>
      <c r="O380" s="353"/>
      <c r="P380" s="353"/>
      <c r="Q380" s="354">
        <v>795842</v>
      </c>
      <c r="R380" s="368"/>
      <c r="S380" s="356"/>
      <c r="T380" s="368"/>
      <c r="U380" s="358"/>
      <c r="V380" s="359">
        <f t="shared" si="45"/>
        <v>795842</v>
      </c>
      <c r="W380" s="358"/>
      <c r="X380" s="358" t="s">
        <v>222</v>
      </c>
      <c r="Y380" s="360">
        <v>54303401</v>
      </c>
      <c r="Z380" s="392"/>
      <c r="AA380" s="392"/>
      <c r="AB380" s="1" t="s">
        <v>867</v>
      </c>
    </row>
    <row r="381" spans="1:28" ht="23.25" x14ac:dyDescent="0.25">
      <c r="A381" s="344"/>
      <c r="B381" s="363"/>
      <c r="C381" s="346"/>
      <c r="D381" s="347">
        <v>44713</v>
      </c>
      <c r="E381" s="348" t="s">
        <v>1096</v>
      </c>
      <c r="F381" s="348" t="s">
        <v>1096</v>
      </c>
      <c r="G381" s="366"/>
      <c r="H381" s="6"/>
      <c r="I381" s="366"/>
      <c r="J381" s="344"/>
      <c r="K381" s="350"/>
      <c r="L381" s="365"/>
      <c r="M381" s="351"/>
      <c r="N381" s="410"/>
      <c r="O381" s="353"/>
      <c r="P381" s="353"/>
      <c r="Q381" s="354">
        <v>5321231</v>
      </c>
      <c r="R381" s="368"/>
      <c r="S381" s="356"/>
      <c r="T381" s="368"/>
      <c r="U381" s="358"/>
      <c r="V381" s="359">
        <f t="shared" si="45"/>
        <v>5321231</v>
      </c>
      <c r="W381" s="358"/>
      <c r="X381" s="358" t="s">
        <v>222</v>
      </c>
      <c r="Y381" s="360">
        <v>54303418</v>
      </c>
      <c r="Z381" s="392"/>
      <c r="AA381" s="392"/>
      <c r="AB381" s="1" t="s">
        <v>867</v>
      </c>
    </row>
    <row r="382" spans="1:28" ht="15" x14ac:dyDescent="0.25">
      <c r="A382" s="344"/>
      <c r="B382" s="363"/>
      <c r="C382" s="346"/>
      <c r="D382" s="347">
        <v>44715</v>
      </c>
      <c r="E382" s="348" t="s">
        <v>1091</v>
      </c>
      <c r="F382" s="348" t="s">
        <v>1091</v>
      </c>
      <c r="G382" s="366"/>
      <c r="H382" s="6"/>
      <c r="I382" s="366"/>
      <c r="J382" s="344"/>
      <c r="K382" s="350"/>
      <c r="L382" s="365"/>
      <c r="M382" s="351"/>
      <c r="N382" s="410"/>
      <c r="O382" s="353"/>
      <c r="P382" s="353"/>
      <c r="Q382" s="354">
        <v>93203</v>
      </c>
      <c r="R382" s="368"/>
      <c r="S382" s="356"/>
      <c r="T382" s="368"/>
      <c r="U382" s="358"/>
      <c r="V382" s="359">
        <f t="shared" si="45"/>
        <v>93203</v>
      </c>
      <c r="W382" s="358"/>
      <c r="X382" s="358" t="s">
        <v>222</v>
      </c>
      <c r="Y382" s="360">
        <v>54303425</v>
      </c>
      <c r="Z382" s="392"/>
      <c r="AA382" s="392"/>
      <c r="AB382" s="1" t="s">
        <v>867</v>
      </c>
    </row>
    <row r="383" spans="1:28" ht="15" x14ac:dyDescent="0.25">
      <c r="A383" s="344"/>
      <c r="B383" s="363"/>
      <c r="C383" s="346"/>
      <c r="D383" s="347">
        <v>44720</v>
      </c>
      <c r="E383" s="348" t="s">
        <v>842</v>
      </c>
      <c r="F383" s="348" t="s">
        <v>842</v>
      </c>
      <c r="G383" s="366"/>
      <c r="H383" s="6"/>
      <c r="I383" s="366"/>
      <c r="J383" s="344"/>
      <c r="K383" s="350"/>
      <c r="L383" s="365"/>
      <c r="M383" s="351"/>
      <c r="N383" s="410"/>
      <c r="O383" s="353"/>
      <c r="P383" s="353"/>
      <c r="Q383" s="354">
        <v>170864</v>
      </c>
      <c r="R383" s="368"/>
      <c r="S383" s="356"/>
      <c r="T383" s="368"/>
      <c r="U383" s="358"/>
      <c r="V383" s="359">
        <f t="shared" si="45"/>
        <v>170864</v>
      </c>
      <c r="W383" s="358"/>
      <c r="X383" s="358" t="s">
        <v>222</v>
      </c>
      <c r="Y383" s="360">
        <v>54303431</v>
      </c>
      <c r="Z383" s="392"/>
      <c r="AA383" s="392"/>
      <c r="AB383" s="1" t="s">
        <v>867</v>
      </c>
    </row>
    <row r="384" spans="1:28" ht="15" x14ac:dyDescent="0.25">
      <c r="A384" s="344"/>
      <c r="B384" s="363"/>
      <c r="C384" s="346"/>
      <c r="D384" s="347">
        <v>44720</v>
      </c>
      <c r="E384" s="348" t="s">
        <v>838</v>
      </c>
      <c r="F384" s="348" t="s">
        <v>838</v>
      </c>
      <c r="G384" s="366"/>
      <c r="H384" s="6"/>
      <c r="I384" s="366"/>
      <c r="J384" s="344"/>
      <c r="K384" s="350"/>
      <c r="L384" s="365"/>
      <c r="M384" s="351"/>
      <c r="N384" s="410"/>
      <c r="O384" s="353"/>
      <c r="P384" s="353"/>
      <c r="Q384" s="354">
        <v>966401</v>
      </c>
      <c r="R384" s="368"/>
      <c r="S384" s="356"/>
      <c r="T384" s="368"/>
      <c r="U384" s="358"/>
      <c r="V384" s="359">
        <f t="shared" si="45"/>
        <v>966401</v>
      </c>
      <c r="W384" s="358"/>
      <c r="X384" s="358" t="s">
        <v>222</v>
      </c>
      <c r="Y384" s="360">
        <v>54303430</v>
      </c>
      <c r="Z384" s="392"/>
      <c r="AA384" s="392"/>
      <c r="AB384" s="1" t="s">
        <v>867</v>
      </c>
    </row>
    <row r="385" spans="1:28" ht="15" x14ac:dyDescent="0.25">
      <c r="A385" s="344"/>
      <c r="B385" s="363"/>
      <c r="C385" s="346"/>
      <c r="D385" s="347">
        <v>44720</v>
      </c>
      <c r="E385" s="348" t="s">
        <v>1097</v>
      </c>
      <c r="F385" s="348" t="s">
        <v>1097</v>
      </c>
      <c r="G385" s="366"/>
      <c r="H385" s="6"/>
      <c r="I385" s="366"/>
      <c r="J385" s="344"/>
      <c r="K385" s="350"/>
      <c r="L385" s="365"/>
      <c r="M385" s="351"/>
      <c r="N385" s="410"/>
      <c r="O385" s="353"/>
      <c r="P385" s="353"/>
      <c r="Q385" s="354">
        <v>66595</v>
      </c>
      <c r="R385" s="368"/>
      <c r="S385" s="356"/>
      <c r="T385" s="368"/>
      <c r="U385" s="358"/>
      <c r="V385" s="359">
        <f t="shared" si="45"/>
        <v>66595</v>
      </c>
      <c r="W385" s="358"/>
      <c r="X385" s="358" t="s">
        <v>222</v>
      </c>
      <c r="Y385" s="360">
        <v>54303429</v>
      </c>
      <c r="Z385" s="392"/>
      <c r="AA385" s="392"/>
      <c r="AB385" s="1" t="s">
        <v>867</v>
      </c>
    </row>
    <row r="386" spans="1:28" ht="15" x14ac:dyDescent="0.25">
      <c r="A386" s="344"/>
      <c r="B386" s="363"/>
      <c r="C386" s="346"/>
      <c r="D386" s="347">
        <v>44721</v>
      </c>
      <c r="E386" s="348" t="s">
        <v>1091</v>
      </c>
      <c r="F386" s="348" t="s">
        <v>1091</v>
      </c>
      <c r="G386" s="366"/>
      <c r="H386" s="6"/>
      <c r="I386" s="366"/>
      <c r="J386" s="344"/>
      <c r="K386" s="350"/>
      <c r="L386" s="365"/>
      <c r="M386" s="351"/>
      <c r="N386" s="410"/>
      <c r="O386" s="353"/>
      <c r="P386" s="353"/>
      <c r="Q386" s="354">
        <v>53174</v>
      </c>
      <c r="R386" s="368"/>
      <c r="S386" s="356"/>
      <c r="T386" s="368"/>
      <c r="U386" s="358"/>
      <c r="V386" s="359">
        <f t="shared" si="45"/>
        <v>53174</v>
      </c>
      <c r="W386" s="358"/>
      <c r="X386" s="358" t="s">
        <v>222</v>
      </c>
      <c r="Y386" s="360">
        <v>54303427</v>
      </c>
      <c r="Z386" s="392"/>
      <c r="AA386" s="392"/>
      <c r="AB386" s="1" t="s">
        <v>867</v>
      </c>
    </row>
    <row r="387" spans="1:28" ht="15" x14ac:dyDescent="0.25">
      <c r="A387" s="344"/>
      <c r="B387" s="363"/>
      <c r="C387" s="346"/>
      <c r="D387" s="347">
        <v>44722</v>
      </c>
      <c r="E387" s="348" t="s">
        <v>901</v>
      </c>
      <c r="F387" s="348" t="s">
        <v>901</v>
      </c>
      <c r="G387" s="366"/>
      <c r="H387" s="6"/>
      <c r="I387" s="366"/>
      <c r="J387" s="344"/>
      <c r="K387" s="350"/>
      <c r="L387" s="365"/>
      <c r="M387" s="351"/>
      <c r="N387" s="410"/>
      <c r="O387" s="353"/>
      <c r="P387" s="353"/>
      <c r="Q387" s="354">
        <v>338143</v>
      </c>
      <c r="R387" s="368"/>
      <c r="S387" s="356"/>
      <c r="T387" s="368"/>
      <c r="U387" s="358"/>
      <c r="V387" s="359">
        <f t="shared" si="45"/>
        <v>338143</v>
      </c>
      <c r="W387" s="358"/>
      <c r="X387" s="358" t="s">
        <v>222</v>
      </c>
      <c r="Y387" s="360">
        <v>54303436</v>
      </c>
      <c r="Z387" s="392"/>
      <c r="AA387" s="392"/>
      <c r="AB387" s="1" t="s">
        <v>867</v>
      </c>
    </row>
    <row r="388" spans="1:28" ht="15" x14ac:dyDescent="0.25">
      <c r="A388" s="344"/>
      <c r="B388" s="363"/>
      <c r="C388" s="346"/>
      <c r="D388" s="347">
        <v>44726</v>
      </c>
      <c r="E388" s="348" t="s">
        <v>1091</v>
      </c>
      <c r="F388" s="348" t="s">
        <v>1091</v>
      </c>
      <c r="G388" s="366"/>
      <c r="H388" s="6"/>
      <c r="I388" s="366"/>
      <c r="J388" s="344"/>
      <c r="K388" s="350"/>
      <c r="L388" s="365"/>
      <c r="M388" s="351"/>
      <c r="N388" s="410"/>
      <c r="O388" s="353"/>
      <c r="P388" s="353"/>
      <c r="Q388" s="354">
        <v>10302</v>
      </c>
      <c r="R388" s="368"/>
      <c r="S388" s="356"/>
      <c r="T388" s="368"/>
      <c r="U388" s="358"/>
      <c r="V388" s="359">
        <f t="shared" si="45"/>
        <v>10302</v>
      </c>
      <c r="W388" s="358"/>
      <c r="X388" s="358" t="s">
        <v>222</v>
      </c>
      <c r="Y388" s="360">
        <v>54303435</v>
      </c>
      <c r="Z388" s="392"/>
      <c r="AA388" s="392"/>
      <c r="AB388" s="1" t="s">
        <v>867</v>
      </c>
    </row>
    <row r="389" spans="1:28" ht="15" x14ac:dyDescent="0.25">
      <c r="A389" s="344"/>
      <c r="B389" s="363"/>
      <c r="C389" s="346"/>
      <c r="D389" s="347">
        <v>44727</v>
      </c>
      <c r="E389" s="348" t="s">
        <v>1091</v>
      </c>
      <c r="F389" s="348" t="s">
        <v>1091</v>
      </c>
      <c r="G389" s="366"/>
      <c r="H389" s="6"/>
      <c r="I389" s="366"/>
      <c r="J389" s="344"/>
      <c r="K389" s="350"/>
      <c r="L389" s="365"/>
      <c r="M389" s="351"/>
      <c r="N389" s="410"/>
      <c r="O389" s="353"/>
      <c r="P389" s="353"/>
      <c r="Q389" s="354">
        <v>84040</v>
      </c>
      <c r="R389" s="368"/>
      <c r="S389" s="356"/>
      <c r="T389" s="368"/>
      <c r="U389" s="358"/>
      <c r="V389" s="359">
        <f t="shared" si="45"/>
        <v>84040</v>
      </c>
      <c r="W389" s="358"/>
      <c r="X389" s="358" t="s">
        <v>222</v>
      </c>
      <c r="Y389" s="360">
        <v>54303433</v>
      </c>
      <c r="Z389" s="392"/>
      <c r="AA389" s="392"/>
      <c r="AB389" s="1" t="s">
        <v>867</v>
      </c>
    </row>
    <row r="390" spans="1:28" ht="15" x14ac:dyDescent="0.25">
      <c r="A390" s="344"/>
      <c r="B390" s="363"/>
      <c r="C390" s="346"/>
      <c r="D390" s="347">
        <v>44727</v>
      </c>
      <c r="E390" s="348" t="s">
        <v>1098</v>
      </c>
      <c r="F390" s="348" t="s">
        <v>1098</v>
      </c>
      <c r="G390" s="366"/>
      <c r="H390" s="6"/>
      <c r="I390" s="366"/>
      <c r="J390" s="344"/>
      <c r="K390" s="350"/>
      <c r="L390" s="365"/>
      <c r="M390" s="351"/>
      <c r="N390" s="410"/>
      <c r="O390" s="353"/>
      <c r="P390" s="353"/>
      <c r="Q390" s="354">
        <v>100709</v>
      </c>
      <c r="R390" s="368"/>
      <c r="S390" s="356"/>
      <c r="T390" s="368"/>
      <c r="U390" s="358"/>
      <c r="V390" s="359">
        <f t="shared" si="45"/>
        <v>100709</v>
      </c>
      <c r="W390" s="358"/>
      <c r="X390" s="358" t="s">
        <v>222</v>
      </c>
      <c r="Y390" s="360"/>
      <c r="Z390" s="392"/>
      <c r="AA390" s="392"/>
      <c r="AB390" s="1" t="s">
        <v>867</v>
      </c>
    </row>
    <row r="391" spans="1:28" ht="23.25" x14ac:dyDescent="0.25">
      <c r="A391" s="344"/>
      <c r="B391" s="363"/>
      <c r="C391" s="346"/>
      <c r="D391" s="347">
        <v>44727</v>
      </c>
      <c r="E391" s="348" t="s">
        <v>1099</v>
      </c>
      <c r="F391" s="348" t="s">
        <v>1099</v>
      </c>
      <c r="G391" s="366"/>
      <c r="H391" s="6"/>
      <c r="I391" s="366"/>
      <c r="J391" s="344"/>
      <c r="K391" s="350"/>
      <c r="L391" s="365"/>
      <c r="M391" s="351"/>
      <c r="N391" s="410"/>
      <c r="O391" s="353"/>
      <c r="P391" s="353"/>
      <c r="Q391" s="354">
        <v>83694</v>
      </c>
      <c r="R391" s="368"/>
      <c r="S391" s="356"/>
      <c r="T391" s="368"/>
      <c r="U391" s="358"/>
      <c r="V391" s="359">
        <f t="shared" si="45"/>
        <v>83694</v>
      </c>
      <c r="W391" s="358"/>
      <c r="X391" s="358" t="s">
        <v>222</v>
      </c>
      <c r="Y391" s="360"/>
      <c r="Z391" s="392"/>
      <c r="AA391" s="392"/>
      <c r="AB391" s="1" t="s">
        <v>867</v>
      </c>
    </row>
    <row r="392" spans="1:28" ht="15" x14ac:dyDescent="0.25">
      <c r="A392" s="344"/>
      <c r="B392" s="363"/>
      <c r="C392" s="346"/>
      <c r="D392" s="347">
        <v>44728</v>
      </c>
      <c r="E392" s="348" t="s">
        <v>1091</v>
      </c>
      <c r="F392" s="348" t="s">
        <v>1091</v>
      </c>
      <c r="G392" s="366"/>
      <c r="H392" s="6"/>
      <c r="I392" s="366"/>
      <c r="J392" s="344"/>
      <c r="K392" s="350"/>
      <c r="L392" s="365"/>
      <c r="M392" s="351"/>
      <c r="N392" s="410"/>
      <c r="O392" s="353"/>
      <c r="P392" s="353"/>
      <c r="Q392" s="354">
        <v>8447</v>
      </c>
      <c r="R392" s="368"/>
      <c r="S392" s="356"/>
      <c r="T392" s="368"/>
      <c r="U392" s="358"/>
      <c r="V392" s="359">
        <f t="shared" si="45"/>
        <v>8447</v>
      </c>
      <c r="W392" s="358"/>
      <c r="X392" s="358" t="s">
        <v>222</v>
      </c>
      <c r="Y392" s="360">
        <v>54303434</v>
      </c>
      <c r="Z392" s="392"/>
      <c r="AA392" s="392"/>
      <c r="AB392" s="1" t="s">
        <v>867</v>
      </c>
    </row>
    <row r="393" spans="1:28" ht="15" x14ac:dyDescent="0.25">
      <c r="A393" s="344"/>
      <c r="B393" s="363"/>
      <c r="C393" s="346"/>
      <c r="D393" s="347">
        <v>44734</v>
      </c>
      <c r="E393" s="348" t="s">
        <v>984</v>
      </c>
      <c r="F393" s="348" t="s">
        <v>984</v>
      </c>
      <c r="G393" s="366"/>
      <c r="H393" s="6"/>
      <c r="I393" s="366"/>
      <c r="J393" s="344"/>
      <c r="K393" s="350"/>
      <c r="L393" s="365"/>
      <c r="M393" s="351"/>
      <c r="N393" s="410"/>
      <c r="O393" s="353"/>
      <c r="P393" s="353"/>
      <c r="Q393" s="354">
        <v>100000</v>
      </c>
      <c r="R393" s="368"/>
      <c r="S393" s="356"/>
      <c r="T393" s="368"/>
      <c r="U393" s="358"/>
      <c r="V393" s="359">
        <f t="shared" si="45"/>
        <v>100000</v>
      </c>
      <c r="W393" s="358"/>
      <c r="X393" s="358" t="s">
        <v>222</v>
      </c>
      <c r="Y393" s="360">
        <v>54303438</v>
      </c>
      <c r="Z393" s="392"/>
      <c r="AA393" s="392"/>
      <c r="AB393" s="1" t="s">
        <v>867</v>
      </c>
    </row>
    <row r="394" spans="1:28" ht="15" x14ac:dyDescent="0.25">
      <c r="A394" s="344"/>
      <c r="B394" s="363"/>
      <c r="C394" s="346"/>
      <c r="D394" s="347">
        <v>44736</v>
      </c>
      <c r="E394" s="348" t="s">
        <v>1100</v>
      </c>
      <c r="F394" s="348" t="s">
        <v>1100</v>
      </c>
      <c r="G394" s="366"/>
      <c r="H394" s="6"/>
      <c r="I394" s="366"/>
      <c r="J394" s="344"/>
      <c r="K394" s="350"/>
      <c r="L394" s="365"/>
      <c r="M394" s="351"/>
      <c r="N394" s="410"/>
      <c r="O394" s="353"/>
      <c r="P394" s="353"/>
      <c r="Q394" s="354">
        <v>20000</v>
      </c>
      <c r="R394" s="368"/>
      <c r="S394" s="356"/>
      <c r="T394" s="368"/>
      <c r="U394" s="358"/>
      <c r="V394" s="359">
        <f t="shared" si="45"/>
        <v>20000</v>
      </c>
      <c r="W394" s="358"/>
      <c r="X394" s="358" t="s">
        <v>222</v>
      </c>
      <c r="Y394" s="360">
        <v>54303439</v>
      </c>
      <c r="Z394" s="392"/>
      <c r="AA394" s="392"/>
      <c r="AB394" s="1" t="s">
        <v>867</v>
      </c>
    </row>
    <row r="395" spans="1:28" ht="23.25" x14ac:dyDescent="0.25">
      <c r="A395" s="344"/>
      <c r="B395" s="363"/>
      <c r="C395" s="346"/>
      <c r="D395" s="347">
        <v>44741</v>
      </c>
      <c r="E395" s="348" t="s">
        <v>1101</v>
      </c>
      <c r="F395" s="348" t="s">
        <v>1101</v>
      </c>
      <c r="G395" s="366"/>
      <c r="H395" s="6"/>
      <c r="I395" s="366"/>
      <c r="J395" s="344"/>
      <c r="K395" s="350"/>
      <c r="L395" s="365"/>
      <c r="M395" s="351"/>
      <c r="N395" s="410"/>
      <c r="O395" s="353"/>
      <c r="P395" s="353"/>
      <c r="Q395" s="354">
        <v>752217</v>
      </c>
      <c r="R395" s="368"/>
      <c r="S395" s="356"/>
      <c r="T395" s="368"/>
      <c r="U395" s="358"/>
      <c r="V395" s="359">
        <f t="shared" si="45"/>
        <v>752217</v>
      </c>
      <c r="W395" s="358"/>
      <c r="X395" s="358" t="s">
        <v>222</v>
      </c>
      <c r="Y395" s="360">
        <v>54303440</v>
      </c>
      <c r="Z395" s="392"/>
      <c r="AA395" s="392"/>
      <c r="AB395" s="1" t="s">
        <v>867</v>
      </c>
    </row>
    <row r="396" spans="1:28" ht="15" x14ac:dyDescent="0.25">
      <c r="A396" s="344"/>
      <c r="B396" s="363"/>
      <c r="C396" s="346"/>
      <c r="D396" s="347">
        <v>44742</v>
      </c>
      <c r="E396" s="348" t="s">
        <v>1102</v>
      </c>
      <c r="F396" s="348" t="s">
        <v>1102</v>
      </c>
      <c r="G396" s="366"/>
      <c r="H396" s="6"/>
      <c r="I396" s="366"/>
      <c r="J396" s="344"/>
      <c r="K396" s="350"/>
      <c r="L396" s="365"/>
      <c r="M396" s="351"/>
      <c r="N396" s="410"/>
      <c r="O396" s="353"/>
      <c r="P396" s="353"/>
      <c r="Q396" s="354">
        <v>402958</v>
      </c>
      <c r="R396" s="368"/>
      <c r="S396" s="356"/>
      <c r="T396" s="368"/>
      <c r="U396" s="358"/>
      <c r="V396" s="359">
        <f t="shared" si="45"/>
        <v>402958</v>
      </c>
      <c r="W396" s="358"/>
      <c r="X396" s="358" t="s">
        <v>222</v>
      </c>
      <c r="Y396" s="360">
        <v>54303441</v>
      </c>
      <c r="Z396" s="392"/>
      <c r="AA396" s="392"/>
      <c r="AB396" s="1" t="s">
        <v>867</v>
      </c>
    </row>
    <row r="397" spans="1:28" ht="23.25" x14ac:dyDescent="0.25">
      <c r="A397" s="344"/>
      <c r="B397" s="363"/>
      <c r="C397" s="346"/>
      <c r="D397" s="347">
        <v>44742</v>
      </c>
      <c r="E397" s="348" t="s">
        <v>1103</v>
      </c>
      <c r="F397" s="348" t="s">
        <v>1103</v>
      </c>
      <c r="G397" s="366"/>
      <c r="H397" s="6"/>
      <c r="I397" s="366"/>
      <c r="J397" s="344"/>
      <c r="K397" s="350"/>
      <c r="L397" s="365"/>
      <c r="M397" s="351"/>
      <c r="N397" s="410"/>
      <c r="O397" s="353"/>
      <c r="P397" s="353"/>
      <c r="Q397" s="354">
        <v>4972369</v>
      </c>
      <c r="R397" s="368"/>
      <c r="S397" s="356"/>
      <c r="T397" s="368"/>
      <c r="U397" s="358"/>
      <c r="V397" s="359">
        <f t="shared" si="45"/>
        <v>4972369</v>
      </c>
      <c r="W397" s="358"/>
      <c r="X397" s="358" t="s">
        <v>222</v>
      </c>
      <c r="Y397" s="360">
        <v>54303442</v>
      </c>
      <c r="Z397" s="392"/>
      <c r="AA397" s="392"/>
      <c r="AB397" s="1" t="s">
        <v>867</v>
      </c>
    </row>
    <row r="398" spans="1:28" ht="15" x14ac:dyDescent="0.25">
      <c r="A398" s="344"/>
      <c r="B398" s="363"/>
      <c r="C398" s="346"/>
      <c r="D398" s="401">
        <v>44742</v>
      </c>
      <c r="E398" s="402" t="s">
        <v>1094</v>
      </c>
      <c r="F398" s="402" t="s">
        <v>1094</v>
      </c>
      <c r="G398" s="366"/>
      <c r="H398" s="6"/>
      <c r="I398" s="366"/>
      <c r="J398" s="344"/>
      <c r="K398" s="350"/>
      <c r="L398" s="365"/>
      <c r="M398" s="351"/>
      <c r="N398" s="410"/>
      <c r="O398" s="353"/>
      <c r="P398" s="353"/>
      <c r="Q398" s="403">
        <v>16381.57</v>
      </c>
      <c r="R398" s="368"/>
      <c r="S398" s="356"/>
      <c r="T398" s="368"/>
      <c r="U398" s="358"/>
      <c r="V398" s="359">
        <f t="shared" si="45"/>
        <v>16381.57</v>
      </c>
      <c r="W398" s="412"/>
      <c r="X398" s="358" t="s">
        <v>222</v>
      </c>
      <c r="Y398" s="360"/>
      <c r="Z398" s="413"/>
      <c r="AA398" s="392"/>
      <c r="AB398" s="1" t="s">
        <v>867</v>
      </c>
    </row>
    <row r="399" spans="1:28" x14ac:dyDescent="0.2">
      <c r="A399" s="20">
        <v>226</v>
      </c>
      <c r="B399" s="131">
        <v>44734</v>
      </c>
      <c r="C399" s="22">
        <v>44719</v>
      </c>
      <c r="D399" s="246">
        <v>44719</v>
      </c>
      <c r="E399" s="23" t="s">
        <v>519</v>
      </c>
      <c r="F399" s="23" t="s">
        <v>520</v>
      </c>
      <c r="G399" s="24" t="s">
        <v>370</v>
      </c>
      <c r="H399" s="6"/>
      <c r="I399" s="26" t="s">
        <v>521</v>
      </c>
      <c r="J399" s="26">
        <v>303564</v>
      </c>
      <c r="K399" s="27">
        <v>44719</v>
      </c>
      <c r="L399" s="26">
        <v>2255100530</v>
      </c>
      <c r="M399" s="38">
        <v>285000</v>
      </c>
      <c r="N399" s="132">
        <v>0.15</v>
      </c>
      <c r="O399" s="31">
        <f t="shared" si="42"/>
        <v>42750</v>
      </c>
      <c r="P399" s="31">
        <v>0</v>
      </c>
      <c r="Q399" s="35">
        <f t="shared" si="39"/>
        <v>327750</v>
      </c>
      <c r="R399" s="109">
        <v>0.03</v>
      </c>
      <c r="S399" s="34">
        <f>Q399*-R399</f>
        <v>-9832.5</v>
      </c>
      <c r="T399" s="110">
        <v>0.2</v>
      </c>
      <c r="U399" s="35">
        <f>O399*-T399</f>
        <v>-8550</v>
      </c>
      <c r="V399" s="32">
        <f t="shared" si="45"/>
        <v>309367.5</v>
      </c>
      <c r="W399" s="36" t="s">
        <v>59</v>
      </c>
      <c r="X399" s="137" t="s">
        <v>222</v>
      </c>
      <c r="Y399" s="35"/>
      <c r="Z399" s="233" t="s">
        <v>33</v>
      </c>
      <c r="AA399" s="148">
        <v>0</v>
      </c>
    </row>
    <row r="400" spans="1:28" x14ac:dyDescent="0.2">
      <c r="A400" s="20">
        <v>227</v>
      </c>
      <c r="B400" s="131">
        <v>44734</v>
      </c>
      <c r="C400" s="22">
        <v>44722</v>
      </c>
      <c r="D400" s="246">
        <v>44721</v>
      </c>
      <c r="E400" s="23" t="s">
        <v>522</v>
      </c>
      <c r="F400" s="23" t="s">
        <v>523</v>
      </c>
      <c r="G400" s="26" t="s">
        <v>524</v>
      </c>
      <c r="H400" s="6"/>
      <c r="I400" s="26" t="s">
        <v>525</v>
      </c>
      <c r="J400" s="26">
        <v>303568</v>
      </c>
      <c r="K400" s="27">
        <v>44698</v>
      </c>
      <c r="L400" s="26" t="s">
        <v>526</v>
      </c>
      <c r="M400" s="38">
        <v>70528</v>
      </c>
      <c r="N400" s="132">
        <v>0.13</v>
      </c>
      <c r="O400" s="31">
        <f t="shared" si="42"/>
        <v>9168.64</v>
      </c>
      <c r="P400" s="31">
        <v>0</v>
      </c>
      <c r="Q400" s="35">
        <f t="shared" si="39"/>
        <v>79696.639999999999</v>
      </c>
      <c r="R400" s="109">
        <v>0.03</v>
      </c>
      <c r="S400" s="34">
        <f>Q400*-R400</f>
        <v>-2390.8991999999998</v>
      </c>
      <c r="T400" s="110">
        <v>0.2</v>
      </c>
      <c r="U400" s="35">
        <f>O400*-T400</f>
        <v>-1833.7280000000001</v>
      </c>
      <c r="V400" s="32">
        <f t="shared" si="45"/>
        <v>75472.012799999997</v>
      </c>
      <c r="W400" s="35" t="s">
        <v>59</v>
      </c>
      <c r="X400" s="35" t="s">
        <v>222</v>
      </c>
      <c r="Y400" s="35"/>
      <c r="Z400" s="152" t="s">
        <v>33</v>
      </c>
      <c r="AA400" s="148">
        <v>0</v>
      </c>
    </row>
    <row r="401" spans="1:28" x14ac:dyDescent="0.2">
      <c r="A401" s="20">
        <v>232</v>
      </c>
      <c r="B401" s="131">
        <v>44734</v>
      </c>
      <c r="C401" s="22">
        <v>44721</v>
      </c>
      <c r="D401" s="246">
        <v>44721</v>
      </c>
      <c r="E401" s="23" t="s">
        <v>31</v>
      </c>
      <c r="F401" s="23" t="s">
        <v>535</v>
      </c>
      <c r="G401" s="24" t="s">
        <v>33</v>
      </c>
      <c r="H401" s="6"/>
      <c r="I401" s="24" t="s">
        <v>33</v>
      </c>
      <c r="J401" s="26">
        <v>303570</v>
      </c>
      <c r="K401" s="27">
        <v>44711</v>
      </c>
      <c r="L401" s="24">
        <v>12282353</v>
      </c>
      <c r="M401" s="29">
        <v>240424</v>
      </c>
      <c r="N401" s="132">
        <v>0</v>
      </c>
      <c r="O401" s="31">
        <f t="shared" si="42"/>
        <v>0</v>
      </c>
      <c r="P401" s="31">
        <v>0</v>
      </c>
      <c r="Q401" s="35">
        <f t="shared" si="39"/>
        <v>240424</v>
      </c>
      <c r="R401" s="109"/>
      <c r="S401" s="34">
        <f>Q401*-R401</f>
        <v>0</v>
      </c>
      <c r="T401" s="110"/>
      <c r="U401" s="35">
        <f>O401*-T401</f>
        <v>0</v>
      </c>
      <c r="V401" s="32">
        <f t="shared" si="45"/>
        <v>240424</v>
      </c>
      <c r="W401" s="35" t="s">
        <v>59</v>
      </c>
      <c r="X401" s="35" t="s">
        <v>222</v>
      </c>
      <c r="Y401" s="35"/>
      <c r="Z401" s="152" t="s">
        <v>33</v>
      </c>
      <c r="AA401" s="148">
        <v>0</v>
      </c>
    </row>
    <row r="402" spans="1:28" x14ac:dyDescent="0.2">
      <c r="A402" s="20">
        <v>223</v>
      </c>
      <c r="B402" s="131">
        <v>44703</v>
      </c>
      <c r="C402" s="22">
        <v>44719</v>
      </c>
      <c r="D402" s="246">
        <v>44725</v>
      </c>
      <c r="E402" s="23" t="s">
        <v>88</v>
      </c>
      <c r="F402" s="23" t="s">
        <v>517</v>
      </c>
      <c r="G402" s="20" t="s">
        <v>276</v>
      </c>
      <c r="H402" s="6"/>
      <c r="I402" s="20" t="s">
        <v>33</v>
      </c>
      <c r="J402" s="78">
        <v>303558</v>
      </c>
      <c r="K402" s="27">
        <v>44649</v>
      </c>
      <c r="L402" s="20" t="s">
        <v>33</v>
      </c>
      <c r="M402" s="38">
        <v>40837</v>
      </c>
      <c r="N402" s="132">
        <v>0</v>
      </c>
      <c r="O402" s="31">
        <f t="shared" si="42"/>
        <v>0</v>
      </c>
      <c r="P402" s="31">
        <v>0</v>
      </c>
      <c r="Q402" s="35">
        <f t="shared" si="39"/>
        <v>40837</v>
      </c>
      <c r="R402" s="109"/>
      <c r="S402" s="34"/>
      <c r="T402" s="110"/>
      <c r="U402" s="35"/>
      <c r="V402" s="32">
        <f t="shared" si="45"/>
        <v>40837</v>
      </c>
      <c r="W402" s="181" t="s">
        <v>35</v>
      </c>
      <c r="X402" s="181" t="s">
        <v>36</v>
      </c>
      <c r="Y402" s="47" t="s">
        <v>518</v>
      </c>
      <c r="Z402" s="152" t="s">
        <v>33</v>
      </c>
      <c r="AA402" s="134">
        <f>V402+V403+V405</f>
        <v>126162</v>
      </c>
    </row>
    <row r="403" spans="1:28" x14ac:dyDescent="0.2">
      <c r="A403" s="20">
        <v>224</v>
      </c>
      <c r="B403" s="131">
        <v>44703</v>
      </c>
      <c r="C403" s="22">
        <v>44719</v>
      </c>
      <c r="D403" s="246">
        <v>44725</v>
      </c>
      <c r="E403" s="23" t="s">
        <v>88</v>
      </c>
      <c r="F403" s="23" t="s">
        <v>517</v>
      </c>
      <c r="G403" s="20" t="s">
        <v>276</v>
      </c>
      <c r="H403" s="6"/>
      <c r="I403" s="20" t="s">
        <v>33</v>
      </c>
      <c r="J403" s="78">
        <v>303558</v>
      </c>
      <c r="K403" s="27">
        <v>44646</v>
      </c>
      <c r="L403" s="20" t="s">
        <v>33</v>
      </c>
      <c r="M403" s="38">
        <v>17825</v>
      </c>
      <c r="N403" s="132">
        <v>0</v>
      </c>
      <c r="O403" s="31">
        <f t="shared" si="42"/>
        <v>0</v>
      </c>
      <c r="P403" s="31">
        <v>0</v>
      </c>
      <c r="Q403" s="35">
        <f t="shared" si="39"/>
        <v>17825</v>
      </c>
      <c r="R403" s="109"/>
      <c r="S403" s="34"/>
      <c r="T403" s="110"/>
      <c r="U403" s="35"/>
      <c r="V403" s="32">
        <f t="shared" si="45"/>
        <v>17825</v>
      </c>
      <c r="W403" s="181" t="s">
        <v>35</v>
      </c>
      <c r="X403" s="181" t="s">
        <v>36</v>
      </c>
      <c r="Y403" s="47" t="s">
        <v>518</v>
      </c>
      <c r="Z403" s="152" t="s">
        <v>33</v>
      </c>
      <c r="AA403" s="134"/>
    </row>
    <row r="404" spans="1:28" x14ac:dyDescent="0.2">
      <c r="A404" s="20"/>
      <c r="B404" s="131">
        <v>44703</v>
      </c>
      <c r="C404" s="22">
        <v>44712</v>
      </c>
      <c r="D404" s="246">
        <v>44720</v>
      </c>
      <c r="E404" s="23" t="s">
        <v>831</v>
      </c>
      <c r="F404" s="23" t="s">
        <v>832</v>
      </c>
      <c r="G404" s="20"/>
      <c r="H404" s="6"/>
      <c r="I404" s="20"/>
      <c r="J404" s="78">
        <v>303393</v>
      </c>
      <c r="K404" s="27"/>
      <c r="L404" s="20"/>
      <c r="M404" s="38">
        <v>1200169</v>
      </c>
      <c r="N404" s="132"/>
      <c r="O404" s="31"/>
      <c r="P404" s="31"/>
      <c r="Q404" s="35">
        <f t="shared" si="39"/>
        <v>1200169</v>
      </c>
      <c r="R404" s="109"/>
      <c r="S404" s="34"/>
      <c r="T404" s="110"/>
      <c r="U404" s="35"/>
      <c r="V404" s="32">
        <f t="shared" si="45"/>
        <v>1200169</v>
      </c>
      <c r="W404" s="181" t="s">
        <v>35</v>
      </c>
      <c r="X404" s="181" t="s">
        <v>36</v>
      </c>
      <c r="Y404" s="47" t="s">
        <v>833</v>
      </c>
      <c r="Z404" s="152" t="s">
        <v>33</v>
      </c>
      <c r="AA404" s="134"/>
    </row>
    <row r="405" spans="1:28" ht="15.6" customHeight="1" x14ac:dyDescent="0.2">
      <c r="A405" s="20">
        <v>225</v>
      </c>
      <c r="B405" s="131">
        <v>44703</v>
      </c>
      <c r="C405" s="22">
        <v>44719</v>
      </c>
      <c r="D405" s="246">
        <v>44725</v>
      </c>
      <c r="E405" s="23" t="s">
        <v>88</v>
      </c>
      <c r="F405" s="23" t="s">
        <v>517</v>
      </c>
      <c r="G405" s="20" t="s">
        <v>276</v>
      </c>
      <c r="H405" s="6"/>
      <c r="I405" s="20" t="s">
        <v>33</v>
      </c>
      <c r="J405" s="78">
        <v>303558</v>
      </c>
      <c r="K405" s="27">
        <v>44646</v>
      </c>
      <c r="L405" s="20" t="s">
        <v>33</v>
      </c>
      <c r="M405" s="38">
        <v>75000</v>
      </c>
      <c r="N405" s="132">
        <v>0</v>
      </c>
      <c r="O405" s="31">
        <f t="shared" ref="O405:O412" si="50">M405*N405</f>
        <v>0</v>
      </c>
      <c r="P405" s="31">
        <v>0</v>
      </c>
      <c r="Q405" s="35">
        <f t="shared" si="39"/>
        <v>75000</v>
      </c>
      <c r="R405" s="109">
        <v>0.1</v>
      </c>
      <c r="S405" s="34">
        <f t="shared" ref="S405:S410" si="51">Q405*-R405</f>
        <v>-7500</v>
      </c>
      <c r="T405" s="110"/>
      <c r="U405" s="35"/>
      <c r="V405" s="32">
        <f t="shared" si="45"/>
        <v>67500</v>
      </c>
      <c r="W405" s="181" t="s">
        <v>35</v>
      </c>
      <c r="X405" s="181" t="s">
        <v>36</v>
      </c>
      <c r="Y405" s="47"/>
      <c r="Z405" s="152" t="s">
        <v>33</v>
      </c>
      <c r="AA405" s="134"/>
    </row>
    <row r="406" spans="1:28" x14ac:dyDescent="0.2">
      <c r="A406" s="20">
        <v>219</v>
      </c>
      <c r="B406" s="131">
        <v>44703</v>
      </c>
      <c r="C406" s="22">
        <v>44708</v>
      </c>
      <c r="D406" s="246">
        <v>44726</v>
      </c>
      <c r="E406" s="23" t="s">
        <v>1188</v>
      </c>
      <c r="F406" s="23" t="s">
        <v>510</v>
      </c>
      <c r="G406" s="24" t="s">
        <v>33</v>
      </c>
      <c r="H406" s="6"/>
      <c r="I406" s="20">
        <v>1901</v>
      </c>
      <c r="J406" s="78">
        <v>303551</v>
      </c>
      <c r="K406" s="27">
        <v>44657</v>
      </c>
      <c r="L406" s="219" t="s">
        <v>511</v>
      </c>
      <c r="M406" s="38">
        <v>36000</v>
      </c>
      <c r="N406" s="132">
        <v>0</v>
      </c>
      <c r="O406" s="31">
        <f t="shared" si="50"/>
        <v>0</v>
      </c>
      <c r="P406" s="31">
        <v>0</v>
      </c>
      <c r="Q406" s="35">
        <f t="shared" si="39"/>
        <v>36000</v>
      </c>
      <c r="R406" s="109">
        <v>4.4999999999999998E-2</v>
      </c>
      <c r="S406" s="34">
        <f t="shared" si="51"/>
        <v>-1620</v>
      </c>
      <c r="T406" s="110">
        <v>0.05</v>
      </c>
      <c r="U406" s="35">
        <v>-7200</v>
      </c>
      <c r="V406" s="32">
        <f t="shared" si="45"/>
        <v>27180</v>
      </c>
      <c r="W406" s="181" t="s">
        <v>35</v>
      </c>
      <c r="X406" s="181" t="s">
        <v>102</v>
      </c>
      <c r="Y406" s="47" t="s">
        <v>512</v>
      </c>
      <c r="Z406" s="152" t="s">
        <v>33</v>
      </c>
      <c r="AA406" s="134">
        <f>V406+V407</f>
        <v>130320</v>
      </c>
    </row>
    <row r="407" spans="1:28" x14ac:dyDescent="0.2">
      <c r="A407" s="20">
        <v>220</v>
      </c>
      <c r="B407" s="131">
        <v>44703</v>
      </c>
      <c r="C407" s="22">
        <v>44708</v>
      </c>
      <c r="D407" s="246">
        <v>44726</v>
      </c>
      <c r="E407" s="23" t="s">
        <v>1188</v>
      </c>
      <c r="F407" s="23" t="s">
        <v>510</v>
      </c>
      <c r="G407" s="24" t="s">
        <v>33</v>
      </c>
      <c r="H407" s="6"/>
      <c r="I407" s="20">
        <v>1899</v>
      </c>
      <c r="J407" s="78">
        <v>303551</v>
      </c>
      <c r="K407" s="27">
        <v>44615</v>
      </c>
      <c r="L407" s="20">
        <v>181</v>
      </c>
      <c r="M407" s="38">
        <v>108000</v>
      </c>
      <c r="N407" s="132">
        <v>0</v>
      </c>
      <c r="O407" s="31">
        <f t="shared" si="50"/>
        <v>0</v>
      </c>
      <c r="P407" s="31">
        <v>0</v>
      </c>
      <c r="Q407" s="35">
        <f t="shared" si="39"/>
        <v>108000</v>
      </c>
      <c r="R407" s="109">
        <v>4.4999999999999998E-2</v>
      </c>
      <c r="S407" s="34">
        <f t="shared" si="51"/>
        <v>-4860</v>
      </c>
      <c r="T407" s="110"/>
      <c r="U407" s="35"/>
      <c r="V407" s="32">
        <f t="shared" si="45"/>
        <v>103140</v>
      </c>
      <c r="W407" s="181" t="s">
        <v>35</v>
      </c>
      <c r="X407" s="181" t="s">
        <v>102</v>
      </c>
      <c r="Y407" s="47" t="s">
        <v>512</v>
      </c>
      <c r="Z407" s="152" t="s">
        <v>33</v>
      </c>
      <c r="AA407" s="134"/>
    </row>
    <row r="408" spans="1:28" x14ac:dyDescent="0.2">
      <c r="A408" s="20">
        <v>228</v>
      </c>
      <c r="B408" s="131">
        <v>44734</v>
      </c>
      <c r="C408" s="22">
        <v>44727</v>
      </c>
      <c r="D408" s="246">
        <v>44727</v>
      </c>
      <c r="E408" s="23" t="s">
        <v>522</v>
      </c>
      <c r="F408" s="23" t="s">
        <v>527</v>
      </c>
      <c r="G408" s="26" t="s">
        <v>524</v>
      </c>
      <c r="H408" s="6"/>
      <c r="I408" s="26" t="s">
        <v>525</v>
      </c>
      <c r="J408" s="26">
        <v>303584</v>
      </c>
      <c r="K408" s="27">
        <v>44725</v>
      </c>
      <c r="L408" s="26" t="s">
        <v>528</v>
      </c>
      <c r="M408" s="38">
        <v>277980</v>
      </c>
      <c r="N408" s="132">
        <v>0.13</v>
      </c>
      <c r="O408" s="31">
        <f t="shared" si="50"/>
        <v>36137.4</v>
      </c>
      <c r="P408" s="31">
        <v>0</v>
      </c>
      <c r="Q408" s="35">
        <f t="shared" si="39"/>
        <v>314117.40000000002</v>
      </c>
      <c r="R408" s="109">
        <v>0.03</v>
      </c>
      <c r="S408" s="34">
        <f t="shared" si="51"/>
        <v>-9423.5220000000008</v>
      </c>
      <c r="T408" s="110">
        <v>0.2</v>
      </c>
      <c r="U408" s="35">
        <f>O408*-T408</f>
        <v>-7227.4800000000005</v>
      </c>
      <c r="V408" s="32">
        <f t="shared" si="45"/>
        <v>297466.39800000004</v>
      </c>
      <c r="W408" s="36" t="s">
        <v>59</v>
      </c>
      <c r="X408" s="35" t="s">
        <v>222</v>
      </c>
      <c r="Y408" s="35"/>
      <c r="Z408" s="233" t="s">
        <v>33</v>
      </c>
      <c r="AA408" s="148">
        <v>0</v>
      </c>
    </row>
    <row r="409" spans="1:28" x14ac:dyDescent="0.2">
      <c r="A409" s="20">
        <v>229</v>
      </c>
      <c r="B409" s="131">
        <v>44734</v>
      </c>
      <c r="C409" s="22">
        <v>44727</v>
      </c>
      <c r="D409" s="246">
        <v>44727</v>
      </c>
      <c r="E409" s="23" t="s">
        <v>529</v>
      </c>
      <c r="F409" s="23" t="s">
        <v>530</v>
      </c>
      <c r="G409" s="24" t="s">
        <v>531</v>
      </c>
      <c r="H409" s="6"/>
      <c r="I409" s="26" t="s">
        <v>532</v>
      </c>
      <c r="J409" s="26">
        <v>303582</v>
      </c>
      <c r="K409" s="27">
        <v>44636</v>
      </c>
      <c r="L409" s="26">
        <v>2509</v>
      </c>
      <c r="M409" s="38">
        <v>576000</v>
      </c>
      <c r="N409" s="132">
        <v>0.17</v>
      </c>
      <c r="O409" s="31">
        <f t="shared" si="50"/>
        <v>97920</v>
      </c>
      <c r="P409" s="31">
        <v>0</v>
      </c>
      <c r="Q409" s="35">
        <f t="shared" si="39"/>
        <v>673920</v>
      </c>
      <c r="R409" s="109">
        <v>4.4999999999999998E-2</v>
      </c>
      <c r="S409" s="34">
        <f t="shared" si="51"/>
        <v>-30326.399999999998</v>
      </c>
      <c r="T409" s="110">
        <v>0</v>
      </c>
      <c r="U409" s="35">
        <f>O409*-T409</f>
        <v>0</v>
      </c>
      <c r="V409" s="32">
        <f t="shared" si="45"/>
        <v>643593.6</v>
      </c>
      <c r="W409" s="36" t="s">
        <v>59</v>
      </c>
      <c r="X409" s="35" t="s">
        <v>222</v>
      </c>
      <c r="Y409" s="35"/>
      <c r="Z409" s="152" t="s">
        <v>33</v>
      </c>
      <c r="AA409" s="148">
        <v>0</v>
      </c>
    </row>
    <row r="410" spans="1:28" x14ac:dyDescent="0.2">
      <c r="A410" s="20">
        <v>230</v>
      </c>
      <c r="B410" s="131">
        <v>44734</v>
      </c>
      <c r="C410" s="22">
        <v>44727</v>
      </c>
      <c r="D410" s="246">
        <v>44727</v>
      </c>
      <c r="E410" s="43" t="s">
        <v>437</v>
      </c>
      <c r="F410" s="23" t="s">
        <v>533</v>
      </c>
      <c r="G410" s="24" t="s">
        <v>33</v>
      </c>
      <c r="H410" s="6"/>
      <c r="I410" s="26" t="s">
        <v>33</v>
      </c>
      <c r="J410" s="26">
        <v>303581</v>
      </c>
      <c r="K410" s="27">
        <v>44726</v>
      </c>
      <c r="L410" s="27" t="s">
        <v>33</v>
      </c>
      <c r="M410" s="54">
        <v>810072</v>
      </c>
      <c r="N410" s="132">
        <v>0</v>
      </c>
      <c r="O410" s="31">
        <f t="shared" si="50"/>
        <v>0</v>
      </c>
      <c r="P410" s="31">
        <v>0</v>
      </c>
      <c r="Q410" s="35">
        <f t="shared" si="39"/>
        <v>810072</v>
      </c>
      <c r="R410" s="109"/>
      <c r="S410" s="34">
        <f t="shared" si="51"/>
        <v>0</v>
      </c>
      <c r="T410" s="110"/>
      <c r="U410" s="35">
        <f>O410*-T410</f>
        <v>0</v>
      </c>
      <c r="V410" s="32">
        <f t="shared" si="45"/>
        <v>810072</v>
      </c>
      <c r="W410" s="36" t="s">
        <v>59</v>
      </c>
      <c r="X410" s="35" t="s">
        <v>222</v>
      </c>
      <c r="Y410" s="35"/>
      <c r="Z410" s="152" t="s">
        <v>33</v>
      </c>
      <c r="AA410" s="148">
        <v>0</v>
      </c>
    </row>
    <row r="411" spans="1:28" x14ac:dyDescent="0.2">
      <c r="A411" s="20">
        <v>217</v>
      </c>
      <c r="B411" s="131">
        <v>44703</v>
      </c>
      <c r="C411" s="22">
        <v>44706</v>
      </c>
      <c r="D411" s="246">
        <v>44735</v>
      </c>
      <c r="E411" s="23" t="s">
        <v>502</v>
      </c>
      <c r="F411" s="23" t="s">
        <v>47</v>
      </c>
      <c r="G411" s="20" t="s">
        <v>503</v>
      </c>
      <c r="H411" s="6"/>
      <c r="I411" s="20" t="s">
        <v>33</v>
      </c>
      <c r="J411" s="78">
        <v>303544</v>
      </c>
      <c r="K411" s="27">
        <v>44652</v>
      </c>
      <c r="L411" s="20" t="s">
        <v>504</v>
      </c>
      <c r="M411" s="38">
        <v>202500</v>
      </c>
      <c r="N411" s="139">
        <v>0.19500000000000001</v>
      </c>
      <c r="O411" s="31">
        <f t="shared" si="50"/>
        <v>39487.5</v>
      </c>
      <c r="P411" s="31">
        <v>36298</v>
      </c>
      <c r="Q411" s="35">
        <f t="shared" si="39"/>
        <v>278285.5</v>
      </c>
      <c r="R411" s="109">
        <v>0.03</v>
      </c>
      <c r="S411" s="34">
        <v>-7259.59</v>
      </c>
      <c r="T411" s="110"/>
      <c r="U411" s="35">
        <f>O411*-T411</f>
        <v>0</v>
      </c>
      <c r="V411" s="32">
        <f t="shared" si="45"/>
        <v>271025.90999999997</v>
      </c>
      <c r="W411" s="36" t="s">
        <v>35</v>
      </c>
      <c r="X411" s="35" t="s">
        <v>102</v>
      </c>
      <c r="Y411" s="37" t="s">
        <v>505</v>
      </c>
      <c r="Z411" s="152" t="s">
        <v>33</v>
      </c>
      <c r="AA411" s="138">
        <v>0</v>
      </c>
    </row>
    <row r="412" spans="1:28" x14ac:dyDescent="0.2">
      <c r="A412" s="20">
        <v>218</v>
      </c>
      <c r="B412" s="131">
        <v>44703</v>
      </c>
      <c r="C412" s="22">
        <v>44708</v>
      </c>
      <c r="D412" s="246">
        <v>44735</v>
      </c>
      <c r="E412" s="23" t="s">
        <v>120</v>
      </c>
      <c r="F412" s="23" t="s">
        <v>506</v>
      </c>
      <c r="G412" s="20" t="s">
        <v>122</v>
      </c>
      <c r="H412" s="6"/>
      <c r="I412" s="20" t="s">
        <v>33</v>
      </c>
      <c r="J412" s="78">
        <v>303549</v>
      </c>
      <c r="K412" s="27">
        <v>44652</v>
      </c>
      <c r="L412" s="20" t="s">
        <v>507</v>
      </c>
      <c r="M412" s="38">
        <v>12000</v>
      </c>
      <c r="N412" s="139">
        <v>0.19500000000000001</v>
      </c>
      <c r="O412" s="31">
        <f t="shared" si="50"/>
        <v>2340</v>
      </c>
      <c r="P412" s="31">
        <v>2151</v>
      </c>
      <c r="Q412" s="35">
        <f t="shared" si="39"/>
        <v>16491</v>
      </c>
      <c r="R412" s="109">
        <v>0.03</v>
      </c>
      <c r="S412" s="34">
        <v>-430</v>
      </c>
      <c r="T412" s="110"/>
      <c r="U412" s="35"/>
      <c r="V412" s="32">
        <f t="shared" si="45"/>
        <v>16061</v>
      </c>
      <c r="W412" s="35" t="s">
        <v>35</v>
      </c>
      <c r="X412" s="35" t="s">
        <v>102</v>
      </c>
      <c r="Y412" s="37" t="s">
        <v>508</v>
      </c>
      <c r="Z412" s="152" t="s">
        <v>33</v>
      </c>
      <c r="AA412" s="138">
        <v>0</v>
      </c>
    </row>
    <row r="413" spans="1:28" ht="15" x14ac:dyDescent="0.25">
      <c r="A413" s="344"/>
      <c r="B413" s="345"/>
      <c r="C413" s="346"/>
      <c r="D413" s="347">
        <v>44746</v>
      </c>
      <c r="E413" s="348" t="s">
        <v>893</v>
      </c>
      <c r="F413" s="348" t="s">
        <v>893</v>
      </c>
      <c r="G413" s="344"/>
      <c r="H413" s="6"/>
      <c r="I413" s="344"/>
      <c r="J413" s="349"/>
      <c r="K413" s="350"/>
      <c r="L413" s="344"/>
      <c r="M413" s="351"/>
      <c r="N413" s="426"/>
      <c r="O413" s="353"/>
      <c r="P413" s="353"/>
      <c r="Q413" s="354">
        <v>77100000</v>
      </c>
      <c r="R413" s="355"/>
      <c r="S413" s="356"/>
      <c r="T413" s="357"/>
      <c r="U413" s="358"/>
      <c r="V413" s="359">
        <f t="shared" si="45"/>
        <v>77100000</v>
      </c>
      <c r="W413" s="358"/>
      <c r="X413" s="358" t="s">
        <v>222</v>
      </c>
      <c r="Y413" s="360">
        <v>54303447</v>
      </c>
      <c r="Z413" s="361"/>
      <c r="AA413" s="362"/>
      <c r="AB413" s="1" t="s">
        <v>867</v>
      </c>
    </row>
    <row r="414" spans="1:28" ht="15" x14ac:dyDescent="0.25">
      <c r="A414" s="344"/>
      <c r="B414" s="345"/>
      <c r="C414" s="346"/>
      <c r="D414" s="347">
        <v>44746</v>
      </c>
      <c r="E414" s="348" t="s">
        <v>842</v>
      </c>
      <c r="F414" s="348" t="s">
        <v>842</v>
      </c>
      <c r="G414" s="344"/>
      <c r="H414" s="6"/>
      <c r="I414" s="344"/>
      <c r="J414" s="349"/>
      <c r="K414" s="350"/>
      <c r="L414" s="344"/>
      <c r="M414" s="351"/>
      <c r="N414" s="426"/>
      <c r="O414" s="353"/>
      <c r="P414" s="353"/>
      <c r="Q414" s="354">
        <v>33430</v>
      </c>
      <c r="R414" s="355"/>
      <c r="S414" s="356"/>
      <c r="T414" s="357"/>
      <c r="U414" s="358"/>
      <c r="V414" s="359">
        <f t="shared" si="45"/>
        <v>33430</v>
      </c>
      <c r="W414" s="358"/>
      <c r="X414" s="358" t="s">
        <v>222</v>
      </c>
      <c r="Y414" s="360">
        <v>54303444</v>
      </c>
      <c r="Z414" s="361"/>
      <c r="AA414" s="362"/>
      <c r="AB414" s="1" t="s">
        <v>867</v>
      </c>
    </row>
    <row r="415" spans="1:28" ht="15" x14ac:dyDescent="0.25">
      <c r="A415" s="344"/>
      <c r="B415" s="345"/>
      <c r="C415" s="346"/>
      <c r="D415" s="347">
        <v>44746</v>
      </c>
      <c r="E415" s="348" t="s">
        <v>918</v>
      </c>
      <c r="F415" s="348" t="s">
        <v>918</v>
      </c>
      <c r="G415" s="344"/>
      <c r="H415" s="6"/>
      <c r="I415" s="344"/>
      <c r="J415" s="349"/>
      <c r="K415" s="350"/>
      <c r="L415" s="344"/>
      <c r="M415" s="351"/>
      <c r="N415" s="426"/>
      <c r="O415" s="353"/>
      <c r="P415" s="353"/>
      <c r="Q415" s="354">
        <v>619687.82999999996</v>
      </c>
      <c r="R415" s="355"/>
      <c r="S415" s="356"/>
      <c r="T415" s="357"/>
      <c r="U415" s="358"/>
      <c r="V415" s="359">
        <f t="shared" si="45"/>
        <v>619687.82999999996</v>
      </c>
      <c r="W415" s="358"/>
      <c r="X415" s="358" t="s">
        <v>222</v>
      </c>
      <c r="Y415" s="360"/>
      <c r="Z415" s="361"/>
      <c r="AA415" s="362"/>
      <c r="AB415" s="1" t="s">
        <v>867</v>
      </c>
    </row>
    <row r="416" spans="1:28" ht="15" x14ac:dyDescent="0.25">
      <c r="A416" s="344"/>
      <c r="B416" s="345"/>
      <c r="C416" s="346"/>
      <c r="D416" s="347">
        <v>44746</v>
      </c>
      <c r="E416" s="348" t="s">
        <v>917</v>
      </c>
      <c r="F416" s="348" t="s">
        <v>917</v>
      </c>
      <c r="G416" s="344"/>
      <c r="H416" s="6"/>
      <c r="I416" s="344"/>
      <c r="J416" s="349"/>
      <c r="K416" s="350"/>
      <c r="L416" s="344"/>
      <c r="M416" s="351"/>
      <c r="N416" s="426"/>
      <c r="O416" s="353"/>
      <c r="P416" s="353"/>
      <c r="Q416" s="354">
        <v>5136.96</v>
      </c>
      <c r="R416" s="355"/>
      <c r="S416" s="356"/>
      <c r="T416" s="357"/>
      <c r="U416" s="358"/>
      <c r="V416" s="359">
        <f t="shared" si="45"/>
        <v>5136.96</v>
      </c>
      <c r="W416" s="358"/>
      <c r="X416" s="358" t="s">
        <v>222</v>
      </c>
      <c r="Y416" s="360"/>
      <c r="Z416" s="361"/>
      <c r="AA416" s="362"/>
      <c r="AB416" s="1" t="s">
        <v>867</v>
      </c>
    </row>
    <row r="417" spans="1:28" ht="15" x14ac:dyDescent="0.25">
      <c r="A417" s="344"/>
      <c r="B417" s="345"/>
      <c r="C417" s="346"/>
      <c r="D417" s="347">
        <v>44746</v>
      </c>
      <c r="E417" s="348" t="s">
        <v>918</v>
      </c>
      <c r="F417" s="348" t="s">
        <v>918</v>
      </c>
      <c r="G417" s="344"/>
      <c r="H417" s="6"/>
      <c r="I417" s="344"/>
      <c r="J417" s="349"/>
      <c r="K417" s="350"/>
      <c r="L417" s="344"/>
      <c r="M417" s="351"/>
      <c r="N417" s="426"/>
      <c r="O417" s="353"/>
      <c r="P417" s="353"/>
      <c r="Q417" s="354">
        <v>343405</v>
      </c>
      <c r="R417" s="355"/>
      <c r="S417" s="356"/>
      <c r="T417" s="357"/>
      <c r="U417" s="358"/>
      <c r="V417" s="359">
        <f t="shared" si="45"/>
        <v>343405</v>
      </c>
      <c r="W417" s="358"/>
      <c r="X417" s="358" t="s">
        <v>222</v>
      </c>
      <c r="Y417" s="360"/>
      <c r="Z417" s="361"/>
      <c r="AA417" s="362"/>
      <c r="AB417" s="1" t="s">
        <v>867</v>
      </c>
    </row>
    <row r="418" spans="1:28" ht="15" x14ac:dyDescent="0.25">
      <c r="A418" s="344"/>
      <c r="B418" s="345"/>
      <c r="C418" s="346"/>
      <c r="D418" s="347">
        <v>44746</v>
      </c>
      <c r="E418" s="348" t="s">
        <v>917</v>
      </c>
      <c r="F418" s="348" t="s">
        <v>917</v>
      </c>
      <c r="G418" s="344"/>
      <c r="H418" s="6"/>
      <c r="I418" s="344"/>
      <c r="J418" s="349"/>
      <c r="K418" s="350"/>
      <c r="L418" s="344"/>
      <c r="M418" s="351"/>
      <c r="N418" s="426"/>
      <c r="O418" s="353"/>
      <c r="P418" s="353"/>
      <c r="Q418" s="354">
        <v>84142.18</v>
      </c>
      <c r="R418" s="355"/>
      <c r="S418" s="356"/>
      <c r="T418" s="357"/>
      <c r="U418" s="358"/>
      <c r="V418" s="359">
        <f t="shared" si="45"/>
        <v>84142.18</v>
      </c>
      <c r="W418" s="358"/>
      <c r="X418" s="358" t="s">
        <v>222</v>
      </c>
      <c r="Y418" s="360"/>
      <c r="Z418" s="361"/>
      <c r="AA418" s="362"/>
      <c r="AB418" s="1" t="s">
        <v>867</v>
      </c>
    </row>
    <row r="419" spans="1:28" ht="15" x14ac:dyDescent="0.25">
      <c r="A419" s="344"/>
      <c r="B419" s="345"/>
      <c r="C419" s="346"/>
      <c r="D419" s="347">
        <v>44746</v>
      </c>
      <c r="E419" s="348" t="s">
        <v>918</v>
      </c>
      <c r="F419" s="348" t="s">
        <v>918</v>
      </c>
      <c r="G419" s="344"/>
      <c r="H419" s="6"/>
      <c r="I419" s="344"/>
      <c r="J419" s="349"/>
      <c r="K419" s="350"/>
      <c r="L419" s="344"/>
      <c r="M419" s="351"/>
      <c r="N419" s="426"/>
      <c r="O419" s="353"/>
      <c r="P419" s="353"/>
      <c r="Q419" s="354">
        <v>5624889</v>
      </c>
      <c r="R419" s="355"/>
      <c r="S419" s="356"/>
      <c r="T419" s="357"/>
      <c r="U419" s="358"/>
      <c r="V419" s="359">
        <f t="shared" si="45"/>
        <v>5624889</v>
      </c>
      <c r="W419" s="358"/>
      <c r="X419" s="358" t="s">
        <v>222</v>
      </c>
      <c r="Y419" s="360"/>
      <c r="Z419" s="361"/>
      <c r="AA419" s="362"/>
      <c r="AB419" s="1" t="s">
        <v>867</v>
      </c>
    </row>
    <row r="420" spans="1:28" ht="15" x14ac:dyDescent="0.25">
      <c r="A420" s="344"/>
      <c r="B420" s="345"/>
      <c r="C420" s="346"/>
      <c r="D420" s="347">
        <v>44746</v>
      </c>
      <c r="E420" s="348" t="s">
        <v>917</v>
      </c>
      <c r="F420" s="348" t="s">
        <v>917</v>
      </c>
      <c r="G420" s="344"/>
      <c r="H420" s="6"/>
      <c r="I420" s="344"/>
      <c r="J420" s="349"/>
      <c r="K420" s="350"/>
      <c r="L420" s="344"/>
      <c r="M420" s="351"/>
      <c r="N420" s="426"/>
      <c r="O420" s="353"/>
      <c r="P420" s="353"/>
      <c r="Q420" s="354">
        <v>5869.78</v>
      </c>
      <c r="R420" s="355"/>
      <c r="S420" s="356"/>
      <c r="T420" s="357"/>
      <c r="U420" s="358"/>
      <c r="V420" s="359">
        <f t="shared" si="45"/>
        <v>5869.78</v>
      </c>
      <c r="W420" s="358"/>
      <c r="X420" s="358" t="s">
        <v>222</v>
      </c>
      <c r="Y420" s="360"/>
      <c r="Z420" s="361"/>
      <c r="AA420" s="362"/>
      <c r="AB420" s="1" t="s">
        <v>867</v>
      </c>
    </row>
    <row r="421" spans="1:28" ht="15" x14ac:dyDescent="0.25">
      <c r="A421" s="344"/>
      <c r="B421" s="345"/>
      <c r="C421" s="346"/>
      <c r="D421" s="347">
        <v>44746</v>
      </c>
      <c r="E421" s="348" t="s">
        <v>918</v>
      </c>
      <c r="F421" s="348" t="s">
        <v>918</v>
      </c>
      <c r="G421" s="344"/>
      <c r="H421" s="6"/>
      <c r="I421" s="344"/>
      <c r="J421" s="349"/>
      <c r="K421" s="350"/>
      <c r="L421" s="344"/>
      <c r="M421" s="351"/>
      <c r="N421" s="426"/>
      <c r="O421" s="353"/>
      <c r="P421" s="353"/>
      <c r="Q421" s="354">
        <v>392395</v>
      </c>
      <c r="R421" s="355"/>
      <c r="S421" s="356"/>
      <c r="T421" s="357"/>
      <c r="U421" s="358"/>
      <c r="V421" s="359">
        <f t="shared" si="45"/>
        <v>392395</v>
      </c>
      <c r="W421" s="358"/>
      <c r="X421" s="358" t="s">
        <v>222</v>
      </c>
      <c r="Y421" s="360"/>
      <c r="Z421" s="361"/>
      <c r="AA421" s="362"/>
      <c r="AB421" s="1" t="s">
        <v>867</v>
      </c>
    </row>
    <row r="422" spans="1:28" ht="15" x14ac:dyDescent="0.25">
      <c r="A422" s="344"/>
      <c r="B422" s="345"/>
      <c r="C422" s="346"/>
      <c r="D422" s="347">
        <v>44746</v>
      </c>
      <c r="E422" s="348" t="s">
        <v>917</v>
      </c>
      <c r="F422" s="348" t="s">
        <v>917</v>
      </c>
      <c r="G422" s="344"/>
      <c r="H422" s="6"/>
      <c r="I422" s="344"/>
      <c r="J422" s="349"/>
      <c r="K422" s="350"/>
      <c r="L422" s="344"/>
      <c r="M422" s="351"/>
      <c r="N422" s="426"/>
      <c r="O422" s="353"/>
      <c r="P422" s="353"/>
      <c r="Q422" s="354">
        <v>20909.259999999998</v>
      </c>
      <c r="R422" s="355"/>
      <c r="S422" s="356"/>
      <c r="T422" s="357"/>
      <c r="U422" s="358"/>
      <c r="V422" s="359">
        <f t="shared" si="45"/>
        <v>20909.259999999998</v>
      </c>
      <c r="W422" s="358"/>
      <c r="X422" s="358" t="s">
        <v>222</v>
      </c>
      <c r="Y422" s="360"/>
      <c r="Z422" s="361"/>
      <c r="AA422" s="362"/>
      <c r="AB422" s="1" t="s">
        <v>867</v>
      </c>
    </row>
    <row r="423" spans="1:28" ht="15" x14ac:dyDescent="0.25">
      <c r="A423" s="344"/>
      <c r="B423" s="345"/>
      <c r="C423" s="346"/>
      <c r="D423" s="347">
        <v>44746</v>
      </c>
      <c r="E423" s="348" t="s">
        <v>918</v>
      </c>
      <c r="F423" s="348" t="s">
        <v>918</v>
      </c>
      <c r="G423" s="344"/>
      <c r="H423" s="6"/>
      <c r="I423" s="344"/>
      <c r="J423" s="349"/>
      <c r="K423" s="350"/>
      <c r="L423" s="344"/>
      <c r="M423" s="351"/>
      <c r="N423" s="426"/>
      <c r="O423" s="353"/>
      <c r="P423" s="353"/>
      <c r="Q423" s="354">
        <v>1397781</v>
      </c>
      <c r="R423" s="355"/>
      <c r="S423" s="356"/>
      <c r="T423" s="357"/>
      <c r="U423" s="358"/>
      <c r="V423" s="359">
        <f t="shared" si="45"/>
        <v>1397781</v>
      </c>
      <c r="W423" s="358"/>
      <c r="X423" s="358" t="s">
        <v>222</v>
      </c>
      <c r="Y423" s="360"/>
      <c r="Z423" s="361"/>
      <c r="AA423" s="362"/>
      <c r="AB423" s="1" t="s">
        <v>867</v>
      </c>
    </row>
    <row r="424" spans="1:28" ht="15" x14ac:dyDescent="0.25">
      <c r="A424" s="344"/>
      <c r="B424" s="345"/>
      <c r="C424" s="346"/>
      <c r="D424" s="347">
        <v>44746</v>
      </c>
      <c r="E424" s="348" t="s">
        <v>917</v>
      </c>
      <c r="F424" s="348" t="s">
        <v>917</v>
      </c>
      <c r="G424" s="344"/>
      <c r="H424" s="6"/>
      <c r="I424" s="344"/>
      <c r="J424" s="349"/>
      <c r="K424" s="350"/>
      <c r="L424" s="344"/>
      <c r="M424" s="351"/>
      <c r="N424" s="426"/>
      <c r="O424" s="353"/>
      <c r="P424" s="353"/>
      <c r="Q424" s="354">
        <v>25400.95</v>
      </c>
      <c r="R424" s="355"/>
      <c r="S424" s="356"/>
      <c r="T424" s="357"/>
      <c r="U424" s="358"/>
      <c r="V424" s="359">
        <f t="shared" si="45"/>
        <v>25400.95</v>
      </c>
      <c r="W424" s="358"/>
      <c r="X424" s="358" t="s">
        <v>222</v>
      </c>
      <c r="Y424" s="360"/>
      <c r="Z424" s="361"/>
      <c r="AA424" s="362"/>
      <c r="AB424" s="1" t="s">
        <v>867</v>
      </c>
    </row>
    <row r="425" spans="1:28" ht="15" x14ac:dyDescent="0.25">
      <c r="A425" s="344"/>
      <c r="B425" s="345"/>
      <c r="C425" s="346"/>
      <c r="D425" s="347">
        <v>44746</v>
      </c>
      <c r="E425" s="348" t="s">
        <v>918</v>
      </c>
      <c r="F425" s="348" t="s">
        <v>918</v>
      </c>
      <c r="G425" s="344"/>
      <c r="H425" s="6"/>
      <c r="I425" s="344"/>
      <c r="J425" s="349"/>
      <c r="K425" s="350"/>
      <c r="L425" s="344"/>
      <c r="M425" s="351"/>
      <c r="N425" s="426"/>
      <c r="O425" s="353"/>
      <c r="P425" s="353"/>
      <c r="Q425" s="354">
        <v>1698049</v>
      </c>
      <c r="R425" s="355"/>
      <c r="S425" s="356"/>
      <c r="T425" s="357"/>
      <c r="U425" s="358"/>
      <c r="V425" s="359">
        <f t="shared" si="45"/>
        <v>1698049</v>
      </c>
      <c r="W425" s="358"/>
      <c r="X425" s="358" t="s">
        <v>222</v>
      </c>
      <c r="Y425" s="360"/>
      <c r="Z425" s="361"/>
      <c r="AA425" s="362"/>
      <c r="AB425" s="1" t="s">
        <v>867</v>
      </c>
    </row>
    <row r="426" spans="1:28" ht="15" x14ac:dyDescent="0.25">
      <c r="A426" s="344"/>
      <c r="B426" s="345"/>
      <c r="C426" s="346"/>
      <c r="D426" s="347">
        <v>44756</v>
      </c>
      <c r="E426" s="348" t="s">
        <v>1091</v>
      </c>
      <c r="F426" s="348" t="s">
        <v>1091</v>
      </c>
      <c r="G426" s="344"/>
      <c r="H426" s="6"/>
      <c r="I426" s="344"/>
      <c r="J426" s="349"/>
      <c r="K426" s="350"/>
      <c r="L426" s="344"/>
      <c r="M426" s="351"/>
      <c r="N426" s="426"/>
      <c r="O426" s="353"/>
      <c r="P426" s="353"/>
      <c r="Q426" s="354">
        <v>8833092</v>
      </c>
      <c r="R426" s="355"/>
      <c r="S426" s="356"/>
      <c r="T426" s="357"/>
      <c r="U426" s="358"/>
      <c r="V426" s="359">
        <f t="shared" si="45"/>
        <v>8833092</v>
      </c>
      <c r="W426" s="358"/>
      <c r="X426" s="358" t="s">
        <v>222</v>
      </c>
      <c r="Y426" s="360">
        <v>54303448</v>
      </c>
      <c r="Z426" s="361"/>
      <c r="AA426" s="362"/>
      <c r="AB426" s="1" t="s">
        <v>867</v>
      </c>
    </row>
    <row r="427" spans="1:28" ht="15" x14ac:dyDescent="0.25">
      <c r="A427" s="344"/>
      <c r="B427" s="345"/>
      <c r="C427" s="346"/>
      <c r="D427" s="347">
        <v>44756</v>
      </c>
      <c r="E427" s="348" t="s">
        <v>901</v>
      </c>
      <c r="F427" s="348" t="s">
        <v>901</v>
      </c>
      <c r="G427" s="344"/>
      <c r="H427" s="6"/>
      <c r="I427" s="344"/>
      <c r="J427" s="349"/>
      <c r="K427" s="350"/>
      <c r="L427" s="344"/>
      <c r="M427" s="351"/>
      <c r="N427" s="426"/>
      <c r="O427" s="353"/>
      <c r="P427" s="353"/>
      <c r="Q427" s="354">
        <v>304038</v>
      </c>
      <c r="R427" s="355"/>
      <c r="S427" s="356"/>
      <c r="T427" s="357"/>
      <c r="U427" s="358"/>
      <c r="V427" s="359">
        <f t="shared" si="45"/>
        <v>304038</v>
      </c>
      <c r="W427" s="358"/>
      <c r="X427" s="358" t="s">
        <v>222</v>
      </c>
      <c r="Y427" s="360">
        <v>54303449</v>
      </c>
      <c r="Z427" s="361"/>
      <c r="AA427" s="362"/>
      <c r="AB427" s="1" t="s">
        <v>867</v>
      </c>
    </row>
    <row r="428" spans="1:28" ht="23.25" x14ac:dyDescent="0.25">
      <c r="A428" s="344"/>
      <c r="B428" s="345"/>
      <c r="C428" s="346"/>
      <c r="D428" s="347">
        <v>44757</v>
      </c>
      <c r="E428" s="348" t="s">
        <v>1104</v>
      </c>
      <c r="F428" s="348" t="s">
        <v>1104</v>
      </c>
      <c r="G428" s="344"/>
      <c r="H428" s="6"/>
      <c r="I428" s="344"/>
      <c r="J428" s="349"/>
      <c r="K428" s="350"/>
      <c r="L428" s="344"/>
      <c r="M428" s="351"/>
      <c r="N428" s="426"/>
      <c r="O428" s="353"/>
      <c r="P428" s="353"/>
      <c r="Q428" s="389">
        <v>100</v>
      </c>
      <c r="R428" s="355"/>
      <c r="S428" s="356"/>
      <c r="T428" s="357"/>
      <c r="U428" s="358"/>
      <c r="V428" s="359">
        <f t="shared" si="45"/>
        <v>100</v>
      </c>
      <c r="W428" s="358"/>
      <c r="X428" s="358" t="s">
        <v>222</v>
      </c>
      <c r="Y428" s="360"/>
      <c r="Z428" s="361"/>
      <c r="AA428" s="362"/>
      <c r="AB428" s="1" t="s">
        <v>867</v>
      </c>
    </row>
    <row r="429" spans="1:28" ht="23.25" x14ac:dyDescent="0.25">
      <c r="A429" s="344"/>
      <c r="B429" s="345"/>
      <c r="C429" s="346"/>
      <c r="D429" s="347">
        <v>44757</v>
      </c>
      <c r="E429" s="348" t="s">
        <v>1105</v>
      </c>
      <c r="F429" s="348" t="s">
        <v>1105</v>
      </c>
      <c r="G429" s="344"/>
      <c r="H429" s="6"/>
      <c r="I429" s="344"/>
      <c r="J429" s="349"/>
      <c r="K429" s="350"/>
      <c r="L429" s="344"/>
      <c r="M429" s="351"/>
      <c r="N429" s="426"/>
      <c r="O429" s="353"/>
      <c r="P429" s="353"/>
      <c r="Q429" s="354">
        <v>1000000</v>
      </c>
      <c r="R429" s="355"/>
      <c r="S429" s="356"/>
      <c r="T429" s="357"/>
      <c r="U429" s="358"/>
      <c r="V429" s="359">
        <f t="shared" si="45"/>
        <v>1000000</v>
      </c>
      <c r="W429" s="358"/>
      <c r="X429" s="358" t="s">
        <v>222</v>
      </c>
      <c r="Y429" s="360"/>
      <c r="Z429" s="361"/>
      <c r="AA429" s="362"/>
      <c r="AB429" s="1" t="s">
        <v>867</v>
      </c>
    </row>
    <row r="430" spans="1:28" ht="23.25" x14ac:dyDescent="0.25">
      <c r="A430" s="344"/>
      <c r="B430" s="345"/>
      <c r="C430" s="346"/>
      <c r="D430" s="347">
        <v>44757</v>
      </c>
      <c r="E430" s="348" t="s">
        <v>1106</v>
      </c>
      <c r="F430" s="348" t="s">
        <v>1106</v>
      </c>
      <c r="G430" s="344"/>
      <c r="H430" s="6"/>
      <c r="I430" s="344"/>
      <c r="J430" s="349"/>
      <c r="K430" s="350"/>
      <c r="L430" s="344"/>
      <c r="M430" s="351"/>
      <c r="N430" s="426"/>
      <c r="O430" s="353"/>
      <c r="P430" s="353"/>
      <c r="Q430" s="354">
        <v>1000000</v>
      </c>
      <c r="R430" s="355"/>
      <c r="S430" s="356"/>
      <c r="T430" s="357"/>
      <c r="U430" s="358"/>
      <c r="V430" s="359">
        <f t="shared" si="45"/>
        <v>1000000</v>
      </c>
      <c r="W430" s="358"/>
      <c r="X430" s="358" t="s">
        <v>222</v>
      </c>
      <c r="Y430" s="360"/>
      <c r="Z430" s="361"/>
      <c r="AA430" s="362"/>
      <c r="AB430" s="1" t="s">
        <v>867</v>
      </c>
    </row>
    <row r="431" spans="1:28" ht="23.25" x14ac:dyDescent="0.25">
      <c r="A431" s="344"/>
      <c r="B431" s="345"/>
      <c r="C431" s="346"/>
      <c r="D431" s="347">
        <v>44757</v>
      </c>
      <c r="E431" s="348" t="s">
        <v>1107</v>
      </c>
      <c r="F431" s="348" t="s">
        <v>1107</v>
      </c>
      <c r="G431" s="344"/>
      <c r="H431" s="6"/>
      <c r="I431" s="344"/>
      <c r="J431" s="349"/>
      <c r="K431" s="350"/>
      <c r="L431" s="344"/>
      <c r="M431" s="351"/>
      <c r="N431" s="426"/>
      <c r="O431" s="353"/>
      <c r="P431" s="353"/>
      <c r="Q431" s="354">
        <v>1000000</v>
      </c>
      <c r="R431" s="355"/>
      <c r="S431" s="356"/>
      <c r="T431" s="357"/>
      <c r="U431" s="358"/>
      <c r="V431" s="359">
        <f t="shared" si="45"/>
        <v>1000000</v>
      </c>
      <c r="W431" s="358"/>
      <c r="X431" s="358" t="s">
        <v>222</v>
      </c>
      <c r="Y431" s="360"/>
      <c r="Z431" s="361"/>
      <c r="AA431" s="362"/>
      <c r="AB431" s="1" t="s">
        <v>867</v>
      </c>
    </row>
    <row r="432" spans="1:28" ht="23.25" x14ac:dyDescent="0.25">
      <c r="A432" s="344"/>
      <c r="B432" s="345"/>
      <c r="C432" s="346"/>
      <c r="D432" s="347">
        <v>44757</v>
      </c>
      <c r="E432" s="348" t="s">
        <v>1108</v>
      </c>
      <c r="F432" s="348" t="s">
        <v>1108</v>
      </c>
      <c r="G432" s="344"/>
      <c r="H432" s="6"/>
      <c r="I432" s="344"/>
      <c r="J432" s="349"/>
      <c r="K432" s="350"/>
      <c r="L432" s="344"/>
      <c r="M432" s="351"/>
      <c r="N432" s="426"/>
      <c r="O432" s="353"/>
      <c r="P432" s="353"/>
      <c r="Q432" s="354">
        <v>1000000</v>
      </c>
      <c r="R432" s="355"/>
      <c r="S432" s="356"/>
      <c r="T432" s="357"/>
      <c r="U432" s="358"/>
      <c r="V432" s="359">
        <f t="shared" si="45"/>
        <v>1000000</v>
      </c>
      <c r="W432" s="358"/>
      <c r="X432" s="358" t="s">
        <v>222</v>
      </c>
      <c r="Y432" s="360"/>
      <c r="Z432" s="361"/>
      <c r="AA432" s="362"/>
      <c r="AB432" s="1" t="s">
        <v>867</v>
      </c>
    </row>
    <row r="433" spans="1:28" ht="23.25" x14ac:dyDescent="0.25">
      <c r="A433" s="344"/>
      <c r="B433" s="345"/>
      <c r="C433" s="346"/>
      <c r="D433" s="347">
        <v>44757</v>
      </c>
      <c r="E433" s="348" t="s">
        <v>1109</v>
      </c>
      <c r="F433" s="348" t="s">
        <v>1109</v>
      </c>
      <c r="G433" s="344"/>
      <c r="H433" s="6"/>
      <c r="I433" s="344"/>
      <c r="J433" s="349"/>
      <c r="K433" s="350"/>
      <c r="L433" s="344"/>
      <c r="M433" s="351"/>
      <c r="N433" s="426"/>
      <c r="O433" s="353"/>
      <c r="P433" s="353"/>
      <c r="Q433" s="354">
        <v>1000000</v>
      </c>
      <c r="R433" s="355"/>
      <c r="S433" s="356"/>
      <c r="T433" s="357"/>
      <c r="U433" s="358"/>
      <c r="V433" s="359">
        <f t="shared" si="45"/>
        <v>1000000</v>
      </c>
      <c r="W433" s="358"/>
      <c r="X433" s="358" t="s">
        <v>222</v>
      </c>
      <c r="Y433" s="360"/>
      <c r="Z433" s="361"/>
      <c r="AA433" s="362"/>
      <c r="AB433" s="1" t="s">
        <v>867</v>
      </c>
    </row>
    <row r="434" spans="1:28" ht="23.25" x14ac:dyDescent="0.25">
      <c r="A434" s="344"/>
      <c r="B434" s="345"/>
      <c r="C434" s="346"/>
      <c r="D434" s="347">
        <v>44757</v>
      </c>
      <c r="E434" s="348" t="s">
        <v>1110</v>
      </c>
      <c r="F434" s="348" t="s">
        <v>1110</v>
      </c>
      <c r="G434" s="344"/>
      <c r="H434" s="6"/>
      <c r="I434" s="344"/>
      <c r="J434" s="349"/>
      <c r="K434" s="350"/>
      <c r="L434" s="344"/>
      <c r="M434" s="351"/>
      <c r="N434" s="426"/>
      <c r="O434" s="353"/>
      <c r="P434" s="353"/>
      <c r="Q434" s="354">
        <v>241167</v>
      </c>
      <c r="R434" s="355"/>
      <c r="S434" s="356"/>
      <c r="T434" s="357"/>
      <c r="U434" s="358"/>
      <c r="V434" s="359">
        <f t="shared" si="45"/>
        <v>241167</v>
      </c>
      <c r="W434" s="358"/>
      <c r="X434" s="358" t="s">
        <v>222</v>
      </c>
      <c r="Y434" s="360"/>
      <c r="Z434" s="361"/>
      <c r="AA434" s="362"/>
      <c r="AB434" s="1" t="s">
        <v>867</v>
      </c>
    </row>
    <row r="435" spans="1:28" ht="15" x14ac:dyDescent="0.25">
      <c r="A435" s="344"/>
      <c r="B435" s="345"/>
      <c r="C435" s="346"/>
      <c r="D435" s="347">
        <v>44757</v>
      </c>
      <c r="E435" s="348" t="s">
        <v>1111</v>
      </c>
      <c r="F435" s="348" t="s">
        <v>1111</v>
      </c>
      <c r="G435" s="344"/>
      <c r="H435" s="6"/>
      <c r="I435" s="344"/>
      <c r="J435" s="349"/>
      <c r="K435" s="350"/>
      <c r="L435" s="344"/>
      <c r="M435" s="351"/>
      <c r="N435" s="426"/>
      <c r="O435" s="353"/>
      <c r="P435" s="353"/>
      <c r="Q435" s="354">
        <v>1000000</v>
      </c>
      <c r="R435" s="355"/>
      <c r="S435" s="356"/>
      <c r="T435" s="357"/>
      <c r="U435" s="358"/>
      <c r="V435" s="359">
        <f t="shared" si="45"/>
        <v>1000000</v>
      </c>
      <c r="W435" s="358"/>
      <c r="X435" s="358" t="s">
        <v>222</v>
      </c>
      <c r="Y435" s="360"/>
      <c r="Z435" s="361"/>
      <c r="AA435" s="362"/>
      <c r="AB435" s="1" t="s">
        <v>867</v>
      </c>
    </row>
    <row r="436" spans="1:28" ht="15" x14ac:dyDescent="0.25">
      <c r="A436" s="344"/>
      <c r="B436" s="345"/>
      <c r="C436" s="346"/>
      <c r="D436" s="347">
        <v>44757</v>
      </c>
      <c r="E436" s="348" t="s">
        <v>1111</v>
      </c>
      <c r="F436" s="348" t="s">
        <v>1111</v>
      </c>
      <c r="G436" s="344"/>
      <c r="H436" s="6"/>
      <c r="I436" s="344"/>
      <c r="J436" s="349"/>
      <c r="K436" s="350"/>
      <c r="L436" s="344"/>
      <c r="M436" s="351"/>
      <c r="N436" s="426"/>
      <c r="O436" s="353"/>
      <c r="P436" s="353"/>
      <c r="Q436" s="354">
        <v>1000000</v>
      </c>
      <c r="R436" s="355"/>
      <c r="S436" s="356"/>
      <c r="T436" s="357"/>
      <c r="U436" s="358"/>
      <c r="V436" s="359">
        <f t="shared" si="45"/>
        <v>1000000</v>
      </c>
      <c r="W436" s="358"/>
      <c r="X436" s="358" t="s">
        <v>222</v>
      </c>
      <c r="Y436" s="360"/>
      <c r="Z436" s="361"/>
      <c r="AA436" s="362"/>
      <c r="AB436" s="1" t="s">
        <v>867</v>
      </c>
    </row>
    <row r="437" spans="1:28" ht="15" x14ac:dyDescent="0.25">
      <c r="A437" s="344"/>
      <c r="B437" s="345"/>
      <c r="C437" s="346"/>
      <c r="D437" s="347">
        <v>44757</v>
      </c>
      <c r="E437" s="348" t="s">
        <v>905</v>
      </c>
      <c r="F437" s="348" t="s">
        <v>905</v>
      </c>
      <c r="G437" s="344"/>
      <c r="H437" s="6"/>
      <c r="I437" s="344"/>
      <c r="J437" s="349"/>
      <c r="K437" s="350"/>
      <c r="L437" s="344"/>
      <c r="M437" s="351"/>
      <c r="N437" s="426"/>
      <c r="O437" s="353"/>
      <c r="P437" s="353"/>
      <c r="Q437" s="354">
        <v>3714681.64</v>
      </c>
      <c r="R437" s="355"/>
      <c r="S437" s="356"/>
      <c r="T437" s="357"/>
      <c r="U437" s="358"/>
      <c r="V437" s="359">
        <f t="shared" si="45"/>
        <v>3714681.64</v>
      </c>
      <c r="W437" s="358"/>
      <c r="X437" s="358" t="s">
        <v>222</v>
      </c>
      <c r="Y437" s="360"/>
      <c r="Z437" s="361"/>
      <c r="AA437" s="362"/>
      <c r="AB437" s="1" t="s">
        <v>867</v>
      </c>
    </row>
    <row r="438" spans="1:28" ht="15" x14ac:dyDescent="0.25">
      <c r="A438" s="344"/>
      <c r="B438" s="345"/>
      <c r="C438" s="346"/>
      <c r="D438" s="347">
        <v>44761</v>
      </c>
      <c r="E438" s="348" t="s">
        <v>1112</v>
      </c>
      <c r="F438" s="348" t="s">
        <v>1112</v>
      </c>
      <c r="G438" s="344"/>
      <c r="H438" s="6"/>
      <c r="I438" s="344"/>
      <c r="J438" s="349"/>
      <c r="K438" s="350"/>
      <c r="L438" s="344"/>
      <c r="M438" s="351"/>
      <c r="N438" s="426"/>
      <c r="O438" s="353"/>
      <c r="P438" s="353"/>
      <c r="Q438" s="389">
        <v>100</v>
      </c>
      <c r="R438" s="355"/>
      <c r="S438" s="356"/>
      <c r="T438" s="357"/>
      <c r="U438" s="358"/>
      <c r="V438" s="359">
        <f t="shared" si="45"/>
        <v>100</v>
      </c>
      <c r="W438" s="358"/>
      <c r="X438" s="358" t="s">
        <v>222</v>
      </c>
      <c r="Y438" s="360"/>
      <c r="Z438" s="361"/>
      <c r="AA438" s="362"/>
      <c r="AB438" s="1" t="s">
        <v>867</v>
      </c>
    </row>
    <row r="439" spans="1:28" ht="15" x14ac:dyDescent="0.25">
      <c r="A439" s="344"/>
      <c r="B439" s="345"/>
      <c r="C439" s="346"/>
      <c r="D439" s="347">
        <v>44761</v>
      </c>
      <c r="E439" s="348" t="s">
        <v>1113</v>
      </c>
      <c r="F439" s="348" t="s">
        <v>1113</v>
      </c>
      <c r="G439" s="344"/>
      <c r="H439" s="6"/>
      <c r="I439" s="344"/>
      <c r="J439" s="349"/>
      <c r="K439" s="350"/>
      <c r="L439" s="344"/>
      <c r="M439" s="351"/>
      <c r="N439" s="426"/>
      <c r="O439" s="353"/>
      <c r="P439" s="353"/>
      <c r="Q439" s="354">
        <v>16380</v>
      </c>
      <c r="R439" s="355"/>
      <c r="S439" s="356"/>
      <c r="T439" s="357"/>
      <c r="U439" s="358"/>
      <c r="V439" s="359">
        <f t="shared" si="45"/>
        <v>16380</v>
      </c>
      <c r="W439" s="358"/>
      <c r="X439" s="358" t="s">
        <v>222</v>
      </c>
      <c r="Y439" s="360"/>
      <c r="Z439" s="361"/>
      <c r="AA439" s="362"/>
      <c r="AB439" s="1" t="s">
        <v>867</v>
      </c>
    </row>
    <row r="440" spans="1:28" ht="15" x14ac:dyDescent="0.25">
      <c r="A440" s="344"/>
      <c r="B440" s="345"/>
      <c r="C440" s="346"/>
      <c r="D440" s="347">
        <v>44761</v>
      </c>
      <c r="E440" s="348" t="s">
        <v>1114</v>
      </c>
      <c r="F440" s="348" t="s">
        <v>1114</v>
      </c>
      <c r="G440" s="344"/>
      <c r="H440" s="6"/>
      <c r="I440" s="344"/>
      <c r="J440" s="349"/>
      <c r="K440" s="350"/>
      <c r="L440" s="344"/>
      <c r="M440" s="351"/>
      <c r="N440" s="426"/>
      <c r="O440" s="353"/>
      <c r="P440" s="353"/>
      <c r="Q440" s="354">
        <v>126000</v>
      </c>
      <c r="R440" s="355"/>
      <c r="S440" s="356"/>
      <c r="T440" s="357"/>
      <c r="U440" s="358"/>
      <c r="V440" s="359">
        <f t="shared" si="45"/>
        <v>126000</v>
      </c>
      <c r="W440" s="358"/>
      <c r="X440" s="358" t="s">
        <v>222</v>
      </c>
      <c r="Y440" s="360"/>
      <c r="Z440" s="361"/>
      <c r="AA440" s="362"/>
      <c r="AB440" s="1" t="s">
        <v>867</v>
      </c>
    </row>
    <row r="441" spans="1:28" ht="15" x14ac:dyDescent="0.25">
      <c r="A441" s="344"/>
      <c r="B441" s="345"/>
      <c r="C441" s="346"/>
      <c r="D441" s="347">
        <v>44761</v>
      </c>
      <c r="E441" s="348" t="s">
        <v>1113</v>
      </c>
      <c r="F441" s="348" t="s">
        <v>1113</v>
      </c>
      <c r="G441" s="344"/>
      <c r="H441" s="6"/>
      <c r="I441" s="344"/>
      <c r="J441" s="349"/>
      <c r="K441" s="350"/>
      <c r="L441" s="344"/>
      <c r="M441" s="351"/>
      <c r="N441" s="426"/>
      <c r="O441" s="353"/>
      <c r="P441" s="353"/>
      <c r="Q441" s="389">
        <v>468</v>
      </c>
      <c r="R441" s="355"/>
      <c r="S441" s="356"/>
      <c r="T441" s="357"/>
      <c r="U441" s="358"/>
      <c r="V441" s="359">
        <f t="shared" si="45"/>
        <v>468</v>
      </c>
      <c r="W441" s="358"/>
      <c r="X441" s="358" t="s">
        <v>222</v>
      </c>
      <c r="Y441" s="360"/>
      <c r="Z441" s="361"/>
      <c r="AA441" s="362"/>
      <c r="AB441" s="1" t="s">
        <v>867</v>
      </c>
    </row>
    <row r="442" spans="1:28" ht="15" x14ac:dyDescent="0.25">
      <c r="A442" s="344"/>
      <c r="B442" s="345"/>
      <c r="C442" s="346"/>
      <c r="D442" s="347">
        <v>44761</v>
      </c>
      <c r="E442" s="348" t="s">
        <v>1114</v>
      </c>
      <c r="F442" s="348" t="s">
        <v>1114</v>
      </c>
      <c r="G442" s="344"/>
      <c r="H442" s="6"/>
      <c r="I442" s="344"/>
      <c r="J442" s="349"/>
      <c r="K442" s="350"/>
      <c r="L442" s="344"/>
      <c r="M442" s="351"/>
      <c r="N442" s="426"/>
      <c r="O442" s="353"/>
      <c r="P442" s="353"/>
      <c r="Q442" s="354">
        <v>3600</v>
      </c>
      <c r="R442" s="355"/>
      <c r="S442" s="356"/>
      <c r="T442" s="357"/>
      <c r="U442" s="358"/>
      <c r="V442" s="359">
        <f t="shared" si="45"/>
        <v>3600</v>
      </c>
      <c r="W442" s="358"/>
      <c r="X442" s="358" t="s">
        <v>222</v>
      </c>
      <c r="Y442" s="360"/>
      <c r="Z442" s="361"/>
      <c r="AA442" s="362"/>
      <c r="AB442" s="1" t="s">
        <v>867</v>
      </c>
    </row>
    <row r="443" spans="1:28" ht="15" x14ac:dyDescent="0.25">
      <c r="A443" s="344"/>
      <c r="B443" s="345"/>
      <c r="C443" s="346"/>
      <c r="D443" s="347">
        <v>44764</v>
      </c>
      <c r="E443" s="348" t="s">
        <v>1115</v>
      </c>
      <c r="F443" s="348" t="s">
        <v>1115</v>
      </c>
      <c r="G443" s="344"/>
      <c r="H443" s="6"/>
      <c r="I443" s="344"/>
      <c r="J443" s="349"/>
      <c r="K443" s="350"/>
      <c r="L443" s="344"/>
      <c r="M443" s="351"/>
      <c r="N443" s="426"/>
      <c r="O443" s="353"/>
      <c r="P443" s="353"/>
      <c r="Q443" s="354">
        <v>3506</v>
      </c>
      <c r="R443" s="355"/>
      <c r="S443" s="356"/>
      <c r="T443" s="357"/>
      <c r="U443" s="358"/>
      <c r="V443" s="359">
        <f t="shared" si="45"/>
        <v>3506</v>
      </c>
      <c r="W443" s="358"/>
      <c r="X443" s="358" t="s">
        <v>222</v>
      </c>
      <c r="Y443" s="360"/>
      <c r="Z443" s="361"/>
      <c r="AA443" s="362"/>
      <c r="AB443" s="1" t="s">
        <v>867</v>
      </c>
    </row>
    <row r="444" spans="1:28" ht="15" x14ac:dyDescent="0.25">
      <c r="A444" s="344"/>
      <c r="B444" s="345"/>
      <c r="C444" s="346"/>
      <c r="D444" s="347">
        <v>44764</v>
      </c>
      <c r="E444" s="348" t="s">
        <v>1116</v>
      </c>
      <c r="F444" s="348" t="s">
        <v>1116</v>
      </c>
      <c r="G444" s="344"/>
      <c r="H444" s="6"/>
      <c r="I444" s="344"/>
      <c r="J444" s="349"/>
      <c r="K444" s="350"/>
      <c r="L444" s="344"/>
      <c r="M444" s="351"/>
      <c r="N444" s="426"/>
      <c r="O444" s="353"/>
      <c r="P444" s="353"/>
      <c r="Q444" s="354">
        <v>26437</v>
      </c>
      <c r="R444" s="355"/>
      <c r="S444" s="356"/>
      <c r="T444" s="357"/>
      <c r="U444" s="358"/>
      <c r="V444" s="359">
        <f t="shared" si="45"/>
        <v>26437</v>
      </c>
      <c r="W444" s="358"/>
      <c r="X444" s="358" t="s">
        <v>222</v>
      </c>
      <c r="Y444" s="360"/>
      <c r="Z444" s="361"/>
      <c r="AA444" s="362"/>
      <c r="AB444" s="1" t="s">
        <v>867</v>
      </c>
    </row>
    <row r="445" spans="1:28" ht="15" x14ac:dyDescent="0.25">
      <c r="A445" s="344"/>
      <c r="B445" s="345"/>
      <c r="C445" s="346"/>
      <c r="D445" s="347">
        <v>44764</v>
      </c>
      <c r="E445" s="348" t="s">
        <v>1117</v>
      </c>
      <c r="F445" s="348" t="s">
        <v>1117</v>
      </c>
      <c r="G445" s="344"/>
      <c r="H445" s="6"/>
      <c r="I445" s="344"/>
      <c r="J445" s="349"/>
      <c r="K445" s="350"/>
      <c r="L445" s="344"/>
      <c r="M445" s="351"/>
      <c r="N445" s="426"/>
      <c r="O445" s="353"/>
      <c r="P445" s="353"/>
      <c r="Q445" s="354">
        <v>101151</v>
      </c>
      <c r="R445" s="355"/>
      <c r="S445" s="356"/>
      <c r="T445" s="357"/>
      <c r="U445" s="358"/>
      <c r="V445" s="359">
        <f t="shared" si="45"/>
        <v>101151</v>
      </c>
      <c r="W445" s="358"/>
      <c r="X445" s="358" t="s">
        <v>222</v>
      </c>
      <c r="Y445" s="360"/>
      <c r="Z445" s="361"/>
      <c r="AA445" s="362"/>
      <c r="AB445" s="1" t="s">
        <v>867</v>
      </c>
    </row>
    <row r="446" spans="1:28" ht="15" x14ac:dyDescent="0.25">
      <c r="A446" s="344"/>
      <c r="B446" s="345"/>
      <c r="C446" s="346"/>
      <c r="D446" s="347">
        <v>44764</v>
      </c>
      <c r="E446" s="348" t="s">
        <v>1118</v>
      </c>
      <c r="F446" s="348" t="s">
        <v>1118</v>
      </c>
      <c r="G446" s="344"/>
      <c r="H446" s="6"/>
      <c r="I446" s="344"/>
      <c r="J446" s="349"/>
      <c r="K446" s="350"/>
      <c r="L446" s="344"/>
      <c r="M446" s="351"/>
      <c r="N446" s="426"/>
      <c r="O446" s="353"/>
      <c r="P446" s="353"/>
      <c r="Q446" s="354">
        <v>53860</v>
      </c>
      <c r="R446" s="355"/>
      <c r="S446" s="356"/>
      <c r="T446" s="357"/>
      <c r="U446" s="358"/>
      <c r="V446" s="359">
        <f t="shared" si="45"/>
        <v>53860</v>
      </c>
      <c r="W446" s="358"/>
      <c r="X446" s="358" t="s">
        <v>222</v>
      </c>
      <c r="Y446" s="360"/>
      <c r="Z446" s="361"/>
      <c r="AA446" s="362"/>
      <c r="AB446" s="1" t="s">
        <v>867</v>
      </c>
    </row>
    <row r="447" spans="1:28" ht="15" x14ac:dyDescent="0.25">
      <c r="A447" s="344"/>
      <c r="B447" s="345"/>
      <c r="C447" s="346"/>
      <c r="D447" s="347">
        <v>44764</v>
      </c>
      <c r="E447" s="348" t="s">
        <v>1119</v>
      </c>
      <c r="F447" s="348" t="s">
        <v>1119</v>
      </c>
      <c r="G447" s="344"/>
      <c r="H447" s="6"/>
      <c r="I447" s="344"/>
      <c r="J447" s="349"/>
      <c r="K447" s="350"/>
      <c r="L447" s="344"/>
      <c r="M447" s="351"/>
      <c r="N447" s="426"/>
      <c r="O447" s="353"/>
      <c r="P447" s="353"/>
      <c r="Q447" s="354">
        <v>17913</v>
      </c>
      <c r="R447" s="355"/>
      <c r="S447" s="356"/>
      <c r="T447" s="357"/>
      <c r="U447" s="358"/>
      <c r="V447" s="359">
        <f t="shared" si="45"/>
        <v>17913</v>
      </c>
      <c r="W447" s="358"/>
      <c r="X447" s="358" t="s">
        <v>222</v>
      </c>
      <c r="Y447" s="360"/>
      <c r="Z447" s="361"/>
      <c r="AA447" s="362"/>
      <c r="AB447" s="1" t="s">
        <v>867</v>
      </c>
    </row>
    <row r="448" spans="1:28" ht="15" x14ac:dyDescent="0.25">
      <c r="A448" s="344"/>
      <c r="B448" s="345"/>
      <c r="C448" s="346"/>
      <c r="D448" s="347">
        <v>44764</v>
      </c>
      <c r="E448" s="348" t="s">
        <v>1120</v>
      </c>
      <c r="F448" s="348" t="s">
        <v>1120</v>
      </c>
      <c r="G448" s="344"/>
      <c r="H448" s="6"/>
      <c r="I448" s="344"/>
      <c r="J448" s="349"/>
      <c r="K448" s="350"/>
      <c r="L448" s="344"/>
      <c r="M448" s="351"/>
      <c r="N448" s="426"/>
      <c r="O448" s="353"/>
      <c r="P448" s="353"/>
      <c r="Q448" s="389">
        <v>624</v>
      </c>
      <c r="R448" s="355"/>
      <c r="S448" s="356"/>
      <c r="T448" s="357"/>
      <c r="U448" s="358"/>
      <c r="V448" s="359">
        <f t="shared" si="45"/>
        <v>624</v>
      </c>
      <c r="W448" s="358"/>
      <c r="X448" s="358" t="s">
        <v>222</v>
      </c>
      <c r="Y448" s="360"/>
      <c r="Z448" s="361"/>
      <c r="AA448" s="362"/>
      <c r="AB448" s="1" t="s">
        <v>867</v>
      </c>
    </row>
    <row r="449" spans="1:28" ht="23.25" x14ac:dyDescent="0.25">
      <c r="A449" s="344"/>
      <c r="B449" s="345"/>
      <c r="C449" s="346"/>
      <c r="D449" s="347">
        <v>44764</v>
      </c>
      <c r="E449" s="348" t="s">
        <v>1121</v>
      </c>
      <c r="F449" s="348" t="s">
        <v>1121</v>
      </c>
      <c r="G449" s="344"/>
      <c r="H449" s="6"/>
      <c r="I449" s="344"/>
      <c r="J449" s="349"/>
      <c r="K449" s="350"/>
      <c r="L449" s="344"/>
      <c r="M449" s="351"/>
      <c r="N449" s="426"/>
      <c r="O449" s="353"/>
      <c r="P449" s="353"/>
      <c r="Q449" s="354">
        <v>110545</v>
      </c>
      <c r="R449" s="355"/>
      <c r="S449" s="356"/>
      <c r="T449" s="357"/>
      <c r="U449" s="358"/>
      <c r="V449" s="359">
        <f t="shared" si="45"/>
        <v>110545</v>
      </c>
      <c r="W449" s="358"/>
      <c r="X449" s="358" t="s">
        <v>222</v>
      </c>
      <c r="Y449" s="360"/>
      <c r="Z449" s="361"/>
      <c r="AA449" s="362"/>
      <c r="AB449" s="1" t="s">
        <v>867</v>
      </c>
    </row>
    <row r="450" spans="1:28" ht="15" x14ac:dyDescent="0.25">
      <c r="A450" s="344"/>
      <c r="B450" s="345"/>
      <c r="C450" s="346"/>
      <c r="D450" s="347">
        <v>44764</v>
      </c>
      <c r="E450" s="348" t="s">
        <v>1122</v>
      </c>
      <c r="F450" s="348" t="s">
        <v>1122</v>
      </c>
      <c r="G450" s="344"/>
      <c r="H450" s="6"/>
      <c r="I450" s="344"/>
      <c r="J450" s="349"/>
      <c r="K450" s="350"/>
      <c r="L450" s="344"/>
      <c r="M450" s="351"/>
      <c r="N450" s="426"/>
      <c r="O450" s="353"/>
      <c r="P450" s="353"/>
      <c r="Q450" s="354">
        <v>7902</v>
      </c>
      <c r="R450" s="355"/>
      <c r="S450" s="356"/>
      <c r="T450" s="357"/>
      <c r="U450" s="358"/>
      <c r="V450" s="359">
        <f t="shared" si="45"/>
        <v>7902</v>
      </c>
      <c r="W450" s="358"/>
      <c r="X450" s="358" t="s">
        <v>222</v>
      </c>
      <c r="Y450" s="360"/>
      <c r="Z450" s="361"/>
      <c r="AA450" s="362"/>
      <c r="AB450" s="1" t="s">
        <v>867</v>
      </c>
    </row>
    <row r="451" spans="1:28" ht="15" x14ac:dyDescent="0.25">
      <c r="A451" s="344"/>
      <c r="B451" s="345"/>
      <c r="C451" s="346"/>
      <c r="D451" s="347">
        <v>44764</v>
      </c>
      <c r="E451" s="348" t="s">
        <v>1123</v>
      </c>
      <c r="F451" s="348" t="s">
        <v>1123</v>
      </c>
      <c r="G451" s="344"/>
      <c r="H451" s="6"/>
      <c r="I451" s="344"/>
      <c r="J451" s="349"/>
      <c r="K451" s="350"/>
      <c r="L451" s="344"/>
      <c r="M451" s="351"/>
      <c r="N451" s="426"/>
      <c r="O451" s="353"/>
      <c r="P451" s="353"/>
      <c r="Q451" s="354">
        <v>111565</v>
      </c>
      <c r="R451" s="355"/>
      <c r="S451" s="356"/>
      <c r="T451" s="357"/>
      <c r="U451" s="358"/>
      <c r="V451" s="359">
        <f t="shared" si="45"/>
        <v>111565</v>
      </c>
      <c r="W451" s="358"/>
      <c r="X451" s="358" t="s">
        <v>222</v>
      </c>
      <c r="Y451" s="360"/>
      <c r="Z451" s="361"/>
      <c r="AA451" s="362"/>
      <c r="AB451" s="1" t="s">
        <v>867</v>
      </c>
    </row>
    <row r="452" spans="1:28" ht="15" x14ac:dyDescent="0.25">
      <c r="A452" s="344"/>
      <c r="B452" s="345"/>
      <c r="C452" s="346"/>
      <c r="D452" s="347">
        <v>44764</v>
      </c>
      <c r="E452" s="348" t="s">
        <v>1124</v>
      </c>
      <c r="F452" s="348" t="s">
        <v>1124</v>
      </c>
      <c r="G452" s="344"/>
      <c r="H452" s="6"/>
      <c r="I452" s="344"/>
      <c r="J452" s="349"/>
      <c r="K452" s="350"/>
      <c r="L452" s="344"/>
      <c r="M452" s="351"/>
      <c r="N452" s="426"/>
      <c r="O452" s="353"/>
      <c r="P452" s="353"/>
      <c r="Q452" s="354">
        <v>63925</v>
      </c>
      <c r="R452" s="355"/>
      <c r="S452" s="356"/>
      <c r="T452" s="357"/>
      <c r="U452" s="358"/>
      <c r="V452" s="359">
        <f t="shared" si="45"/>
        <v>63925</v>
      </c>
      <c r="W452" s="358"/>
      <c r="X452" s="358" t="s">
        <v>222</v>
      </c>
      <c r="Y452" s="360"/>
      <c r="Z452" s="361"/>
      <c r="AA452" s="362"/>
      <c r="AB452" s="1" t="s">
        <v>867</v>
      </c>
    </row>
    <row r="453" spans="1:28" ht="15" x14ac:dyDescent="0.25">
      <c r="A453" s="344"/>
      <c r="B453" s="345"/>
      <c r="C453" s="346"/>
      <c r="D453" s="347">
        <v>44764</v>
      </c>
      <c r="E453" s="348" t="s">
        <v>1125</v>
      </c>
      <c r="F453" s="348" t="s">
        <v>1125</v>
      </c>
      <c r="G453" s="344"/>
      <c r="H453" s="6"/>
      <c r="I453" s="344"/>
      <c r="J453" s="349"/>
      <c r="K453" s="350"/>
      <c r="L453" s="344"/>
      <c r="M453" s="351"/>
      <c r="N453" s="426"/>
      <c r="O453" s="353"/>
      <c r="P453" s="353"/>
      <c r="Q453" s="354">
        <v>258447</v>
      </c>
      <c r="R453" s="355"/>
      <c r="S453" s="356"/>
      <c r="T453" s="357"/>
      <c r="U453" s="358"/>
      <c r="V453" s="359">
        <f t="shared" si="45"/>
        <v>258447</v>
      </c>
      <c r="W453" s="358"/>
      <c r="X453" s="358" t="s">
        <v>222</v>
      </c>
      <c r="Y453" s="360"/>
      <c r="Z453" s="361"/>
      <c r="AA453" s="362"/>
      <c r="AB453" s="1" t="s">
        <v>867</v>
      </c>
    </row>
    <row r="454" spans="1:28" ht="23.25" x14ac:dyDescent="0.25">
      <c r="A454" s="344"/>
      <c r="B454" s="345"/>
      <c r="C454" s="346"/>
      <c r="D454" s="347">
        <v>44771</v>
      </c>
      <c r="E454" s="348" t="s">
        <v>1126</v>
      </c>
      <c r="F454" s="348" t="s">
        <v>1126</v>
      </c>
      <c r="G454" s="344"/>
      <c r="H454" s="6"/>
      <c r="I454" s="344"/>
      <c r="J454" s="349"/>
      <c r="K454" s="350"/>
      <c r="L454" s="344"/>
      <c r="M454" s="351"/>
      <c r="N454" s="426"/>
      <c r="O454" s="353"/>
      <c r="P454" s="353"/>
      <c r="Q454" s="389">
        <v>19.5</v>
      </c>
      <c r="R454" s="355"/>
      <c r="S454" s="356"/>
      <c r="T454" s="357"/>
      <c r="U454" s="358"/>
      <c r="V454" s="359">
        <f t="shared" si="45"/>
        <v>19.5</v>
      </c>
      <c r="W454" s="358"/>
      <c r="X454" s="358" t="s">
        <v>222</v>
      </c>
      <c r="Y454" s="360"/>
      <c r="Z454" s="361"/>
      <c r="AA454" s="362"/>
      <c r="AB454" s="1" t="s">
        <v>867</v>
      </c>
    </row>
    <row r="455" spans="1:28" ht="15" x14ac:dyDescent="0.25">
      <c r="A455" s="344"/>
      <c r="B455" s="345"/>
      <c r="C455" s="346"/>
      <c r="D455" s="347">
        <v>44771</v>
      </c>
      <c r="E455" s="348" t="s">
        <v>1127</v>
      </c>
      <c r="F455" s="348" t="s">
        <v>1127</v>
      </c>
      <c r="G455" s="344"/>
      <c r="H455" s="6"/>
      <c r="I455" s="344"/>
      <c r="J455" s="349"/>
      <c r="K455" s="350"/>
      <c r="L455" s="344"/>
      <c r="M455" s="351"/>
      <c r="N455" s="426"/>
      <c r="O455" s="353"/>
      <c r="P455" s="353"/>
      <c r="Q455" s="389">
        <v>150</v>
      </c>
      <c r="R455" s="355"/>
      <c r="S455" s="356"/>
      <c r="T455" s="357"/>
      <c r="U455" s="358"/>
      <c r="V455" s="359">
        <f t="shared" si="45"/>
        <v>150</v>
      </c>
      <c r="W455" s="358"/>
      <c r="X455" s="358" t="s">
        <v>222</v>
      </c>
      <c r="Y455" s="360"/>
      <c r="Z455" s="361"/>
      <c r="AA455" s="362"/>
      <c r="AB455" s="1" t="s">
        <v>867</v>
      </c>
    </row>
    <row r="456" spans="1:28" ht="15" x14ac:dyDescent="0.25">
      <c r="A456" s="344"/>
      <c r="B456" s="345"/>
      <c r="C456" s="346"/>
      <c r="D456" s="401">
        <v>44772</v>
      </c>
      <c r="E456" s="402" t="s">
        <v>1094</v>
      </c>
      <c r="F456" s="402" t="s">
        <v>1094</v>
      </c>
      <c r="G456" s="344"/>
      <c r="H456" s="6"/>
      <c r="I456" s="344"/>
      <c r="J456" s="349"/>
      <c r="K456" s="350"/>
      <c r="L456" s="344"/>
      <c r="M456" s="351"/>
      <c r="N456" s="426"/>
      <c r="O456" s="353"/>
      <c r="P456" s="353"/>
      <c r="Q456" s="403">
        <v>29228.84</v>
      </c>
      <c r="R456" s="355"/>
      <c r="S456" s="356"/>
      <c r="T456" s="357"/>
      <c r="U456" s="358"/>
      <c r="V456" s="359">
        <f t="shared" si="45"/>
        <v>29228.84</v>
      </c>
      <c r="W456" s="358"/>
      <c r="X456" s="358" t="s">
        <v>222</v>
      </c>
      <c r="Y456" s="360"/>
      <c r="Z456" s="361"/>
      <c r="AA456" s="362"/>
      <c r="AB456" s="1" t="s">
        <v>867</v>
      </c>
    </row>
    <row r="457" spans="1:28" x14ac:dyDescent="0.2">
      <c r="A457" s="20">
        <v>235</v>
      </c>
      <c r="B457" s="21">
        <v>44764</v>
      </c>
      <c r="C457" s="22">
        <v>44749</v>
      </c>
      <c r="D457" s="246">
        <v>44749</v>
      </c>
      <c r="E457" s="23" t="s">
        <v>61</v>
      </c>
      <c r="F457" s="23" t="s">
        <v>536</v>
      </c>
      <c r="G457" s="24" t="s">
        <v>537</v>
      </c>
      <c r="H457" s="6"/>
      <c r="I457" s="26" t="s">
        <v>33</v>
      </c>
      <c r="J457" s="26" t="s">
        <v>239</v>
      </c>
      <c r="K457" s="108" t="s">
        <v>538</v>
      </c>
      <c r="L457" s="26" t="s">
        <v>539</v>
      </c>
      <c r="M457" s="29">
        <v>110000</v>
      </c>
      <c r="N457" s="132">
        <v>0.1</v>
      </c>
      <c r="O457" s="31">
        <v>2800</v>
      </c>
      <c r="P457" s="31">
        <v>0</v>
      </c>
      <c r="Q457" s="35">
        <f t="shared" si="39"/>
        <v>112800</v>
      </c>
      <c r="R457" s="109">
        <v>0.03</v>
      </c>
      <c r="S457" s="34">
        <f>Q457*-R457</f>
        <v>-3384</v>
      </c>
      <c r="T457" s="110">
        <v>0.2</v>
      </c>
      <c r="U457" s="35">
        <f t="shared" ref="U457:U484" si="52">IFERROR(O457*-T457,0)</f>
        <v>-560</v>
      </c>
      <c r="V457" s="32">
        <f t="shared" si="45"/>
        <v>108856</v>
      </c>
      <c r="W457" s="35" t="s">
        <v>59</v>
      </c>
      <c r="X457" s="35" t="s">
        <v>222</v>
      </c>
      <c r="Y457" s="37"/>
      <c r="Z457" s="152" t="s">
        <v>33</v>
      </c>
      <c r="AA457" s="148">
        <v>0</v>
      </c>
    </row>
    <row r="458" spans="1:28" x14ac:dyDescent="0.2">
      <c r="A458" s="20">
        <v>236</v>
      </c>
      <c r="B458" s="21">
        <v>44764</v>
      </c>
      <c r="C458" s="22">
        <v>44749</v>
      </c>
      <c r="D458" s="246">
        <v>44749</v>
      </c>
      <c r="E458" s="23" t="s">
        <v>31</v>
      </c>
      <c r="F458" s="23" t="s">
        <v>540</v>
      </c>
      <c r="G458" s="26" t="s">
        <v>541</v>
      </c>
      <c r="I458" s="26" t="s">
        <v>33</v>
      </c>
      <c r="J458" s="26">
        <v>303652</v>
      </c>
      <c r="K458" s="108">
        <v>44784</v>
      </c>
      <c r="L458" s="24" t="s">
        <v>33</v>
      </c>
      <c r="M458" s="29">
        <v>322043.08</v>
      </c>
      <c r="N458" s="132">
        <v>0</v>
      </c>
      <c r="O458" s="31">
        <f t="shared" ref="O458:O465" si="53">M458*N458</f>
        <v>0</v>
      </c>
      <c r="P458" s="31">
        <v>0</v>
      </c>
      <c r="Q458" s="35">
        <f t="shared" si="39"/>
        <v>322043.08</v>
      </c>
      <c r="R458" s="109"/>
      <c r="S458" s="34">
        <f>Q458*-R458</f>
        <v>0</v>
      </c>
      <c r="T458" s="110"/>
      <c r="U458" s="35">
        <f t="shared" si="52"/>
        <v>0</v>
      </c>
      <c r="V458" s="32">
        <f t="shared" si="45"/>
        <v>322043.08</v>
      </c>
      <c r="W458" s="36" t="s">
        <v>59</v>
      </c>
      <c r="X458" s="36" t="s">
        <v>222</v>
      </c>
      <c r="Y458" s="220"/>
      <c r="Z458" s="133" t="s">
        <v>33</v>
      </c>
      <c r="AA458" s="39">
        <v>0</v>
      </c>
    </row>
    <row r="459" spans="1:28" x14ac:dyDescent="0.2">
      <c r="A459" s="20">
        <v>238</v>
      </c>
      <c r="B459" s="21">
        <v>44764</v>
      </c>
      <c r="C459" s="22">
        <v>44749</v>
      </c>
      <c r="D459" s="246">
        <v>44749</v>
      </c>
      <c r="E459" s="23" t="s">
        <v>236</v>
      </c>
      <c r="F459" s="23" t="s">
        <v>543</v>
      </c>
      <c r="G459" s="26" t="s">
        <v>544</v>
      </c>
      <c r="I459" s="26" t="s">
        <v>33</v>
      </c>
      <c r="J459" s="26" t="s">
        <v>239</v>
      </c>
      <c r="K459" s="27" t="s">
        <v>545</v>
      </c>
      <c r="L459" s="424" t="s">
        <v>546</v>
      </c>
      <c r="M459" s="29">
        <v>38738</v>
      </c>
      <c r="N459" s="132">
        <v>0.17</v>
      </c>
      <c r="O459" s="31">
        <f t="shared" si="53"/>
        <v>6585.46</v>
      </c>
      <c r="P459" s="31">
        <v>0</v>
      </c>
      <c r="Q459" s="35">
        <f t="shared" si="39"/>
        <v>45323.46</v>
      </c>
      <c r="R459" s="109">
        <v>0.03</v>
      </c>
      <c r="S459" s="34">
        <v>-1645</v>
      </c>
      <c r="T459" s="110"/>
      <c r="U459" s="35">
        <f t="shared" si="52"/>
        <v>0</v>
      </c>
      <c r="V459" s="32">
        <f t="shared" si="45"/>
        <v>43678.46</v>
      </c>
      <c r="W459" s="225" t="s">
        <v>59</v>
      </c>
      <c r="X459" s="225" t="s">
        <v>222</v>
      </c>
      <c r="Y459" s="378"/>
      <c r="Z459" s="133" t="s">
        <v>33</v>
      </c>
      <c r="AA459" s="379">
        <f>V459+V460</f>
        <v>70925.041599999997</v>
      </c>
    </row>
    <row r="460" spans="1:28" x14ac:dyDescent="0.2">
      <c r="A460" s="20">
        <v>239</v>
      </c>
      <c r="B460" s="21">
        <v>44764</v>
      </c>
      <c r="C460" s="22">
        <v>44749</v>
      </c>
      <c r="D460" s="246">
        <v>44749</v>
      </c>
      <c r="E460" s="23" t="s">
        <v>236</v>
      </c>
      <c r="F460" s="23" t="s">
        <v>547</v>
      </c>
      <c r="G460" s="26" t="s">
        <v>544</v>
      </c>
      <c r="I460" s="26" t="s">
        <v>33</v>
      </c>
      <c r="J460" s="26" t="s">
        <v>239</v>
      </c>
      <c r="K460" s="27" t="s">
        <v>545</v>
      </c>
      <c r="L460" s="26" t="s">
        <v>546</v>
      </c>
      <c r="M460" s="29">
        <v>26881</v>
      </c>
      <c r="N460" s="132">
        <v>0.13</v>
      </c>
      <c r="O460" s="31">
        <f t="shared" si="53"/>
        <v>3494.53</v>
      </c>
      <c r="P460" s="31">
        <v>0</v>
      </c>
      <c r="Q460" s="35">
        <f t="shared" si="39"/>
        <v>30375.53</v>
      </c>
      <c r="R460" s="109">
        <v>0.08</v>
      </c>
      <c r="S460" s="34">
        <f>Q460*-R460</f>
        <v>-2430.0423999999998</v>
      </c>
      <c r="T460" s="110">
        <v>0.2</v>
      </c>
      <c r="U460" s="35">
        <f t="shared" si="52"/>
        <v>-698.90600000000006</v>
      </c>
      <c r="V460" s="32">
        <f t="shared" si="45"/>
        <v>27246.581600000001</v>
      </c>
      <c r="W460" s="181" t="s">
        <v>59</v>
      </c>
      <c r="X460" s="181" t="s">
        <v>222</v>
      </c>
      <c r="Y460" s="425"/>
      <c r="Z460" s="133" t="s">
        <v>33</v>
      </c>
      <c r="AA460" s="379"/>
    </row>
    <row r="461" spans="1:28" x14ac:dyDescent="0.2">
      <c r="A461" s="20">
        <v>240</v>
      </c>
      <c r="B461" s="21">
        <v>44764</v>
      </c>
      <c r="C461" s="22">
        <v>44749</v>
      </c>
      <c r="D461" s="246">
        <v>44749</v>
      </c>
      <c r="E461" s="23" t="s">
        <v>548</v>
      </c>
      <c r="F461" s="23" t="s">
        <v>549</v>
      </c>
      <c r="G461" s="26" t="s">
        <v>550</v>
      </c>
      <c r="I461" s="26">
        <v>1905</v>
      </c>
      <c r="J461" s="26" t="s">
        <v>239</v>
      </c>
      <c r="K461" s="27" t="s">
        <v>551</v>
      </c>
      <c r="L461" s="24" t="s">
        <v>552</v>
      </c>
      <c r="M461" s="29">
        <v>90000</v>
      </c>
      <c r="N461" s="132">
        <v>0.13</v>
      </c>
      <c r="O461" s="31">
        <f t="shared" si="53"/>
        <v>11700</v>
      </c>
      <c r="P461" s="31">
        <v>0</v>
      </c>
      <c r="Q461" s="35">
        <f t="shared" si="39"/>
        <v>101700</v>
      </c>
      <c r="R461" s="109">
        <v>0.03</v>
      </c>
      <c r="S461" s="34">
        <f>Q461*-R461</f>
        <v>-3051</v>
      </c>
      <c r="T461" s="110">
        <v>0.2</v>
      </c>
      <c r="U461" s="35">
        <f t="shared" si="52"/>
        <v>-2340</v>
      </c>
      <c r="V461" s="32">
        <f t="shared" si="45"/>
        <v>96309</v>
      </c>
      <c r="W461" s="35" t="s">
        <v>59</v>
      </c>
      <c r="X461" s="35" t="s">
        <v>222</v>
      </c>
      <c r="Y461" s="48"/>
      <c r="Z461" s="133" t="s">
        <v>33</v>
      </c>
      <c r="AA461" s="39">
        <v>0</v>
      </c>
    </row>
    <row r="462" spans="1:28" x14ac:dyDescent="0.2">
      <c r="A462" s="20">
        <v>242</v>
      </c>
      <c r="B462" s="21">
        <v>44764</v>
      </c>
      <c r="C462" s="22">
        <v>44749</v>
      </c>
      <c r="D462" s="246">
        <v>44749</v>
      </c>
      <c r="E462" s="23" t="s">
        <v>350</v>
      </c>
      <c r="F462" s="23" t="s">
        <v>554</v>
      </c>
      <c r="G462" s="26" t="s">
        <v>555</v>
      </c>
      <c r="I462" s="26" t="s">
        <v>33</v>
      </c>
      <c r="J462" s="26" t="s">
        <v>239</v>
      </c>
      <c r="K462" s="27" t="s">
        <v>556</v>
      </c>
      <c r="L462" s="24">
        <v>68</v>
      </c>
      <c r="M462" s="29">
        <v>155500</v>
      </c>
      <c r="N462" s="132">
        <v>0.15</v>
      </c>
      <c r="O462" s="31">
        <f t="shared" si="53"/>
        <v>23325</v>
      </c>
      <c r="P462" s="31">
        <v>0</v>
      </c>
      <c r="Q462" s="35">
        <f t="shared" ref="Q462:Q602" si="54">M462+O462+P462</f>
        <v>178825</v>
      </c>
      <c r="R462" s="109">
        <v>0.03</v>
      </c>
      <c r="S462" s="34">
        <f>Q462*-R462</f>
        <v>-5364.75</v>
      </c>
      <c r="T462" s="110">
        <v>0.2</v>
      </c>
      <c r="U462" s="35">
        <f t="shared" si="52"/>
        <v>-4665</v>
      </c>
      <c r="V462" s="32">
        <f t="shared" si="45"/>
        <v>168795.25</v>
      </c>
      <c r="W462" s="35" t="s">
        <v>59</v>
      </c>
      <c r="X462" s="35" t="s">
        <v>222</v>
      </c>
      <c r="Y462" s="37"/>
      <c r="Z462" s="133" t="s">
        <v>33</v>
      </c>
      <c r="AA462" s="39">
        <v>0</v>
      </c>
    </row>
    <row r="463" spans="1:28" x14ac:dyDescent="0.2">
      <c r="A463" s="20">
        <v>244</v>
      </c>
      <c r="B463" s="21">
        <v>44764</v>
      </c>
      <c r="C463" s="22">
        <v>44749</v>
      </c>
      <c r="D463" s="246">
        <v>44749</v>
      </c>
      <c r="E463" s="23" t="s">
        <v>61</v>
      </c>
      <c r="F463" s="23" t="s">
        <v>559</v>
      </c>
      <c r="G463" s="136" t="s">
        <v>62</v>
      </c>
      <c r="I463" s="26" t="s">
        <v>33</v>
      </c>
      <c r="J463" s="136" t="s">
        <v>239</v>
      </c>
      <c r="K463" s="27">
        <v>44614</v>
      </c>
      <c r="L463" s="24" t="s">
        <v>560</v>
      </c>
      <c r="M463" s="29">
        <v>778333</v>
      </c>
      <c r="N463" s="132">
        <v>0.15</v>
      </c>
      <c r="O463" s="31">
        <f t="shared" si="53"/>
        <v>116749.95</v>
      </c>
      <c r="P463" s="31">
        <v>0</v>
      </c>
      <c r="Q463" s="35">
        <f t="shared" si="54"/>
        <v>895082.95</v>
      </c>
      <c r="R463" s="109">
        <v>0.03</v>
      </c>
      <c r="S463" s="34">
        <f>Q463*-R463</f>
        <v>-26852.488499999996</v>
      </c>
      <c r="T463" s="110">
        <v>0.2</v>
      </c>
      <c r="U463" s="35">
        <f t="shared" si="52"/>
        <v>-23349.99</v>
      </c>
      <c r="V463" s="32">
        <f t="shared" si="45"/>
        <v>844880.47149999999</v>
      </c>
      <c r="W463" s="137" t="s">
        <v>59</v>
      </c>
      <c r="X463" s="137" t="s">
        <v>222</v>
      </c>
      <c r="Y463" s="48"/>
      <c r="Z463" s="133" t="s">
        <v>33</v>
      </c>
      <c r="AA463" s="148">
        <v>0</v>
      </c>
    </row>
    <row r="464" spans="1:28" x14ac:dyDescent="0.2">
      <c r="A464" s="20">
        <v>246</v>
      </c>
      <c r="B464" s="21">
        <v>44764</v>
      </c>
      <c r="C464" s="22">
        <v>44749</v>
      </c>
      <c r="D464" s="246">
        <v>44749</v>
      </c>
      <c r="E464" s="23" t="s">
        <v>42</v>
      </c>
      <c r="F464" s="23" t="s">
        <v>483</v>
      </c>
      <c r="G464" s="136" t="s">
        <v>44</v>
      </c>
      <c r="I464" s="26" t="s">
        <v>33</v>
      </c>
      <c r="J464" s="136" t="s">
        <v>239</v>
      </c>
      <c r="K464" s="27">
        <v>44614</v>
      </c>
      <c r="L464" s="24" t="s">
        <v>564</v>
      </c>
      <c r="M464" s="29">
        <v>16848</v>
      </c>
      <c r="N464" s="132">
        <v>0.15</v>
      </c>
      <c r="O464" s="31">
        <f t="shared" si="53"/>
        <v>2527.1999999999998</v>
      </c>
      <c r="P464" s="31">
        <v>105300</v>
      </c>
      <c r="Q464" s="35">
        <f t="shared" si="54"/>
        <v>124675.2</v>
      </c>
      <c r="R464" s="109">
        <v>0.03</v>
      </c>
      <c r="S464" s="34">
        <v>-581</v>
      </c>
      <c r="T464" s="110">
        <v>0.2</v>
      </c>
      <c r="U464" s="35">
        <f t="shared" si="52"/>
        <v>-505.44</v>
      </c>
      <c r="V464" s="32">
        <f t="shared" si="45"/>
        <v>123588.76</v>
      </c>
      <c r="W464" s="137" t="s">
        <v>59</v>
      </c>
      <c r="X464" s="137" t="s">
        <v>222</v>
      </c>
      <c r="Y464" s="48"/>
      <c r="Z464" s="133" t="s">
        <v>33</v>
      </c>
      <c r="AA464" s="148">
        <v>0</v>
      </c>
    </row>
    <row r="465" spans="1:28" x14ac:dyDescent="0.2">
      <c r="A465" s="20">
        <v>237</v>
      </c>
      <c r="B465" s="21">
        <v>44764</v>
      </c>
      <c r="C465" s="22">
        <v>44749</v>
      </c>
      <c r="D465" s="246">
        <v>44764</v>
      </c>
      <c r="E465" s="43" t="s">
        <v>346</v>
      </c>
      <c r="F465" s="23" t="s">
        <v>542</v>
      </c>
      <c r="G465" s="136" t="s">
        <v>348</v>
      </c>
      <c r="I465" s="136" t="s">
        <v>33</v>
      </c>
      <c r="J465" s="136" t="s">
        <v>239</v>
      </c>
      <c r="K465" s="27">
        <v>44682</v>
      </c>
      <c r="L465" s="24">
        <v>50</v>
      </c>
      <c r="M465" s="177">
        <v>50000</v>
      </c>
      <c r="N465" s="132">
        <v>0.15</v>
      </c>
      <c r="O465" s="31">
        <f t="shared" si="53"/>
        <v>7500</v>
      </c>
      <c r="P465" s="31">
        <v>0</v>
      </c>
      <c r="Q465" s="35">
        <f t="shared" si="54"/>
        <v>57500</v>
      </c>
      <c r="R465" s="109">
        <v>0.03</v>
      </c>
      <c r="S465" s="34">
        <f>Q465*-R465</f>
        <v>-1725</v>
      </c>
      <c r="T465" s="110">
        <v>0.2</v>
      </c>
      <c r="U465" s="35">
        <f t="shared" si="52"/>
        <v>-1500</v>
      </c>
      <c r="V465" s="32">
        <f t="shared" si="45"/>
        <v>54275</v>
      </c>
      <c r="W465" s="137" t="s">
        <v>59</v>
      </c>
      <c r="X465" s="137" t="s">
        <v>222</v>
      </c>
      <c r="Y465" s="48"/>
      <c r="Z465" s="133" t="s">
        <v>33</v>
      </c>
      <c r="AA465" s="148">
        <v>0</v>
      </c>
    </row>
    <row r="466" spans="1:28" x14ac:dyDescent="0.2">
      <c r="A466" s="20">
        <v>243</v>
      </c>
      <c r="B466" s="21">
        <v>44764</v>
      </c>
      <c r="C466" s="22">
        <v>44749</v>
      </c>
      <c r="D466" s="246">
        <v>44764</v>
      </c>
      <c r="E466" s="23" t="s">
        <v>61</v>
      </c>
      <c r="F466" s="23" t="s">
        <v>557</v>
      </c>
      <c r="G466" s="136" t="s">
        <v>273</v>
      </c>
      <c r="I466" s="136" t="s">
        <v>33</v>
      </c>
      <c r="J466" s="136" t="s">
        <v>239</v>
      </c>
      <c r="K466" s="27">
        <v>44740</v>
      </c>
      <c r="L466" s="135" t="s">
        <v>558</v>
      </c>
      <c r="M466" s="29">
        <v>66769</v>
      </c>
      <c r="N466" s="132">
        <v>0.13</v>
      </c>
      <c r="O466" s="31">
        <v>585</v>
      </c>
      <c r="P466" s="31">
        <v>0</v>
      </c>
      <c r="Q466" s="35">
        <f t="shared" si="54"/>
        <v>67354</v>
      </c>
      <c r="R466" s="109">
        <v>0.03</v>
      </c>
      <c r="S466" s="34">
        <v>-153</v>
      </c>
      <c r="T466" s="110">
        <v>0.2</v>
      </c>
      <c r="U466" s="35">
        <f t="shared" si="52"/>
        <v>-117</v>
      </c>
      <c r="V466" s="32">
        <f t="shared" si="45"/>
        <v>67084</v>
      </c>
      <c r="W466" s="137" t="s">
        <v>59</v>
      </c>
      <c r="X466" s="137" t="s">
        <v>222</v>
      </c>
      <c r="Y466" s="48"/>
      <c r="Z466" s="133" t="s">
        <v>33</v>
      </c>
      <c r="AA466" s="148">
        <v>0</v>
      </c>
    </row>
    <row r="467" spans="1:28" x14ac:dyDescent="0.2">
      <c r="A467" s="20">
        <v>245</v>
      </c>
      <c r="B467" s="21">
        <v>44764</v>
      </c>
      <c r="C467" s="22">
        <v>44749</v>
      </c>
      <c r="D467" s="246">
        <v>44764</v>
      </c>
      <c r="E467" s="23" t="s">
        <v>92</v>
      </c>
      <c r="F467" s="23" t="s">
        <v>93</v>
      </c>
      <c r="G467" s="136" t="s">
        <v>561</v>
      </c>
      <c r="I467" s="26" t="s">
        <v>33</v>
      </c>
      <c r="J467" s="136" t="s">
        <v>239</v>
      </c>
      <c r="K467" s="27" t="s">
        <v>562</v>
      </c>
      <c r="L467" s="135" t="s">
        <v>563</v>
      </c>
      <c r="M467" s="29">
        <v>2540</v>
      </c>
      <c r="N467" s="132">
        <v>0.13</v>
      </c>
      <c r="O467" s="31">
        <f>M467*N467</f>
        <v>330.2</v>
      </c>
      <c r="P467" s="31">
        <v>0</v>
      </c>
      <c r="Q467" s="35">
        <f t="shared" si="54"/>
        <v>2870.2</v>
      </c>
      <c r="R467" s="109">
        <v>0.03</v>
      </c>
      <c r="S467" s="34">
        <f>Q467*-R467</f>
        <v>-86.105999999999995</v>
      </c>
      <c r="T467" s="110"/>
      <c r="U467" s="35">
        <f t="shared" si="52"/>
        <v>0</v>
      </c>
      <c r="V467" s="32">
        <f t="shared" si="45"/>
        <v>2784.0940000000001</v>
      </c>
      <c r="W467" s="137" t="s">
        <v>59</v>
      </c>
      <c r="X467" s="137" t="s">
        <v>222</v>
      </c>
      <c r="Y467" s="37"/>
      <c r="Z467" s="133" t="s">
        <v>33</v>
      </c>
      <c r="AA467" s="148">
        <v>0</v>
      </c>
    </row>
    <row r="468" spans="1:28" ht="15" x14ac:dyDescent="0.2">
      <c r="A468" s="320"/>
      <c r="B468" s="481">
        <v>44734</v>
      </c>
      <c r="C468" s="323"/>
      <c r="D468" s="457">
        <v>44713</v>
      </c>
      <c r="E468" s="458" t="s">
        <v>1193</v>
      </c>
      <c r="F468" s="444" t="s">
        <v>1193</v>
      </c>
      <c r="G468" s="463"/>
      <c r="I468" s="325"/>
      <c r="J468" s="463"/>
      <c r="K468" s="445"/>
      <c r="L468" s="464"/>
      <c r="M468" s="453"/>
      <c r="N468" s="465"/>
      <c r="O468" s="333"/>
      <c r="P468" s="333"/>
      <c r="Q468" s="448">
        <v>11702</v>
      </c>
      <c r="R468" s="460"/>
      <c r="S468" s="336"/>
      <c r="T468" s="461"/>
      <c r="U468" s="337"/>
      <c r="V468" s="338">
        <f t="shared" si="45"/>
        <v>11702</v>
      </c>
      <c r="W468" s="452"/>
      <c r="X468" s="337" t="s">
        <v>102</v>
      </c>
      <c r="Y468" s="340"/>
      <c r="Z468" s="466"/>
      <c r="AA468" s="467"/>
      <c r="AB468" s="1" t="s">
        <v>867</v>
      </c>
    </row>
    <row r="469" spans="1:28" ht="15" x14ac:dyDescent="0.2">
      <c r="A469" s="320"/>
      <c r="B469" s="481">
        <v>44734</v>
      </c>
      <c r="C469" s="323"/>
      <c r="D469" s="457">
        <v>44721</v>
      </c>
      <c r="E469" s="458" t="s">
        <v>1194</v>
      </c>
      <c r="F469" s="444" t="s">
        <v>1194</v>
      </c>
      <c r="G469" s="463"/>
      <c r="I469" s="325"/>
      <c r="J469" s="463"/>
      <c r="K469" s="445"/>
      <c r="L469" s="464"/>
      <c r="M469" s="453"/>
      <c r="N469" s="465"/>
      <c r="O469" s="333"/>
      <c r="P469" s="333"/>
      <c r="Q469" s="448">
        <v>10950</v>
      </c>
      <c r="R469" s="460"/>
      <c r="S469" s="336"/>
      <c r="T469" s="461"/>
      <c r="U469" s="337"/>
      <c r="V469" s="338">
        <f t="shared" si="45"/>
        <v>10950</v>
      </c>
      <c r="W469" s="452"/>
      <c r="X469" s="337" t="s">
        <v>102</v>
      </c>
      <c r="Y469" s="340"/>
      <c r="Z469" s="466"/>
      <c r="AA469" s="467"/>
      <c r="AB469" s="1" t="s">
        <v>867</v>
      </c>
    </row>
    <row r="470" spans="1:28" ht="15" x14ac:dyDescent="0.2">
      <c r="A470" s="320"/>
      <c r="B470" s="481">
        <v>44734</v>
      </c>
      <c r="C470" s="323"/>
      <c r="D470" s="457">
        <v>44727</v>
      </c>
      <c r="E470" s="458" t="s">
        <v>1195</v>
      </c>
      <c r="F470" s="444" t="s">
        <v>1195</v>
      </c>
      <c r="G470" s="463"/>
      <c r="I470" s="325"/>
      <c r="J470" s="463"/>
      <c r="K470" s="445"/>
      <c r="L470" s="464"/>
      <c r="M470" s="453"/>
      <c r="N470" s="465"/>
      <c r="O470" s="333"/>
      <c r="P470" s="333"/>
      <c r="Q470" s="448">
        <v>9072</v>
      </c>
      <c r="R470" s="460"/>
      <c r="S470" s="336"/>
      <c r="T470" s="461"/>
      <c r="U470" s="337"/>
      <c r="V470" s="338">
        <f t="shared" si="45"/>
        <v>9072</v>
      </c>
      <c r="W470" s="452"/>
      <c r="X470" s="337" t="s">
        <v>102</v>
      </c>
      <c r="Y470" s="340"/>
      <c r="Z470" s="466"/>
      <c r="AA470" s="467"/>
      <c r="AB470" s="1" t="s">
        <v>867</v>
      </c>
    </row>
    <row r="471" spans="1:28" ht="15" x14ac:dyDescent="0.2">
      <c r="A471" s="320"/>
      <c r="B471" s="481">
        <v>44734</v>
      </c>
      <c r="C471" s="323"/>
      <c r="D471" s="457">
        <v>44727</v>
      </c>
      <c r="E471" s="458" t="s">
        <v>1195</v>
      </c>
      <c r="F471" s="444" t="s">
        <v>1195</v>
      </c>
      <c r="G471" s="463"/>
      <c r="I471" s="325"/>
      <c r="J471" s="463"/>
      <c r="K471" s="445"/>
      <c r="L471" s="464"/>
      <c r="M471" s="453"/>
      <c r="N471" s="465"/>
      <c r="O471" s="333"/>
      <c r="P471" s="333"/>
      <c r="Q471" s="448">
        <v>27500</v>
      </c>
      <c r="R471" s="460"/>
      <c r="S471" s="336"/>
      <c r="T471" s="461"/>
      <c r="U471" s="337"/>
      <c r="V471" s="338">
        <f t="shared" si="45"/>
        <v>27500</v>
      </c>
      <c r="W471" s="452"/>
      <c r="X471" s="337" t="s">
        <v>102</v>
      </c>
      <c r="Y471" s="340"/>
      <c r="Z471" s="466"/>
      <c r="AA471" s="467"/>
      <c r="AB471" s="1" t="s">
        <v>867</v>
      </c>
    </row>
    <row r="472" spans="1:28" ht="15" x14ac:dyDescent="0.2">
      <c r="A472" s="320"/>
      <c r="B472" s="481">
        <v>44734</v>
      </c>
      <c r="C472" s="323"/>
      <c r="D472" s="457">
        <v>44727</v>
      </c>
      <c r="E472" s="458" t="s">
        <v>1196</v>
      </c>
      <c r="F472" s="444" t="s">
        <v>1196</v>
      </c>
      <c r="G472" s="463"/>
      <c r="I472" s="325"/>
      <c r="J472" s="463"/>
      <c r="K472" s="445"/>
      <c r="L472" s="464"/>
      <c r="M472" s="453"/>
      <c r="N472" s="465"/>
      <c r="O472" s="333"/>
      <c r="P472" s="333"/>
      <c r="Q472" s="448">
        <v>24960</v>
      </c>
      <c r="R472" s="460"/>
      <c r="S472" s="336"/>
      <c r="T472" s="461"/>
      <c r="U472" s="337"/>
      <c r="V472" s="338">
        <f t="shared" si="45"/>
        <v>24960</v>
      </c>
      <c r="W472" s="452"/>
      <c r="X472" s="337" t="s">
        <v>102</v>
      </c>
      <c r="Y472" s="340"/>
      <c r="Z472" s="466"/>
      <c r="AA472" s="467"/>
      <c r="AB472" s="1" t="s">
        <v>867</v>
      </c>
    </row>
    <row r="473" spans="1:28" ht="15" x14ac:dyDescent="0.2">
      <c r="A473" s="320"/>
      <c r="B473" s="481">
        <v>44734</v>
      </c>
      <c r="C473" s="323"/>
      <c r="D473" s="457">
        <v>44729</v>
      </c>
      <c r="E473" s="458" t="s">
        <v>1196</v>
      </c>
      <c r="F473" s="444" t="s">
        <v>1196</v>
      </c>
      <c r="G473" s="463"/>
      <c r="I473" s="325"/>
      <c r="J473" s="463"/>
      <c r="K473" s="445"/>
      <c r="L473" s="464"/>
      <c r="M473" s="453"/>
      <c r="N473" s="465"/>
      <c r="O473" s="333"/>
      <c r="P473" s="333"/>
      <c r="Q473" s="448">
        <v>7200</v>
      </c>
      <c r="R473" s="460"/>
      <c r="S473" s="336"/>
      <c r="T473" s="461"/>
      <c r="U473" s="337"/>
      <c r="V473" s="338">
        <f t="shared" si="45"/>
        <v>7200</v>
      </c>
      <c r="W473" s="452"/>
      <c r="X473" s="337" t="s">
        <v>102</v>
      </c>
      <c r="Y473" s="340"/>
      <c r="Z473" s="466"/>
      <c r="AA473" s="467"/>
      <c r="AB473" s="1" t="s">
        <v>867</v>
      </c>
    </row>
    <row r="474" spans="1:28" ht="15" x14ac:dyDescent="0.2">
      <c r="A474" s="320"/>
      <c r="B474" s="481">
        <v>44734</v>
      </c>
      <c r="C474" s="323"/>
      <c r="D474" s="457">
        <v>44733</v>
      </c>
      <c r="E474" s="458" t="s">
        <v>1195</v>
      </c>
      <c r="F474" s="444" t="s">
        <v>1195</v>
      </c>
      <c r="G474" s="463"/>
      <c r="I474" s="325"/>
      <c r="J474" s="463"/>
      <c r="K474" s="445"/>
      <c r="L474" s="464"/>
      <c r="M474" s="453"/>
      <c r="N474" s="465"/>
      <c r="O474" s="333"/>
      <c r="P474" s="333"/>
      <c r="Q474" s="448">
        <v>34740</v>
      </c>
      <c r="R474" s="460"/>
      <c r="S474" s="336"/>
      <c r="T474" s="461"/>
      <c r="U474" s="337"/>
      <c r="V474" s="338">
        <f t="shared" si="45"/>
        <v>34740</v>
      </c>
      <c r="W474" s="452"/>
      <c r="X474" s="337" t="s">
        <v>102</v>
      </c>
      <c r="Y474" s="340"/>
      <c r="Z474" s="466"/>
      <c r="AA474" s="467"/>
      <c r="AB474" s="1" t="s">
        <v>867</v>
      </c>
    </row>
    <row r="475" spans="1:28" ht="15" x14ac:dyDescent="0.2">
      <c r="A475" s="451"/>
      <c r="B475" s="481">
        <v>44734</v>
      </c>
      <c r="C475" s="468"/>
      <c r="D475" s="457">
        <v>44742</v>
      </c>
      <c r="E475" s="458" t="s">
        <v>1189</v>
      </c>
      <c r="F475" s="444" t="s">
        <v>1189</v>
      </c>
      <c r="G475" s="463"/>
      <c r="I475" s="325"/>
      <c r="J475" s="463"/>
      <c r="K475" s="445"/>
      <c r="L475" s="464"/>
      <c r="M475" s="453"/>
      <c r="N475" s="465"/>
      <c r="O475" s="333"/>
      <c r="P475" s="333"/>
      <c r="Q475" s="448">
        <v>490299.88</v>
      </c>
      <c r="R475" s="460"/>
      <c r="S475" s="336"/>
      <c r="T475" s="461"/>
      <c r="U475" s="337"/>
      <c r="V475" s="338">
        <f t="shared" si="45"/>
        <v>490299.88</v>
      </c>
      <c r="W475" s="452"/>
      <c r="X475" s="337" t="s">
        <v>102</v>
      </c>
      <c r="Y475" s="340"/>
      <c r="Z475" s="466"/>
      <c r="AA475" s="467"/>
      <c r="AB475" s="1" t="s">
        <v>867</v>
      </c>
    </row>
    <row r="476" spans="1:28" ht="15" x14ac:dyDescent="0.2">
      <c r="A476" s="320"/>
      <c r="B476" s="481">
        <v>44764</v>
      </c>
      <c r="C476" s="323"/>
      <c r="D476" s="457">
        <v>44761</v>
      </c>
      <c r="E476" s="458" t="s">
        <v>1190</v>
      </c>
      <c r="F476" s="458" t="s">
        <v>1190</v>
      </c>
      <c r="G476" s="463"/>
      <c r="I476" s="325"/>
      <c r="J476" s="463"/>
      <c r="K476" s="445"/>
      <c r="L476" s="464"/>
      <c r="M476" s="453"/>
      <c r="N476" s="465"/>
      <c r="O476" s="333"/>
      <c r="P476" s="333"/>
      <c r="Q476" s="448">
        <v>203604.96</v>
      </c>
      <c r="R476" s="460"/>
      <c r="S476" s="336"/>
      <c r="T476" s="461"/>
      <c r="U476" s="337"/>
      <c r="V476" s="338">
        <f t="shared" si="45"/>
        <v>203604.96</v>
      </c>
      <c r="W476" s="452"/>
      <c r="X476" s="337" t="s">
        <v>102</v>
      </c>
      <c r="Y476" s="340"/>
      <c r="Z476" s="466"/>
      <c r="AA476" s="467"/>
      <c r="AB476" s="1" t="s">
        <v>867</v>
      </c>
    </row>
    <row r="477" spans="1:28" ht="15" x14ac:dyDescent="0.2">
      <c r="A477" s="320"/>
      <c r="B477" s="481">
        <v>44764</v>
      </c>
      <c r="C477" s="323"/>
      <c r="D477" s="457">
        <v>44761</v>
      </c>
      <c r="E477" s="458" t="s">
        <v>1197</v>
      </c>
      <c r="F477" s="458" t="s">
        <v>1197</v>
      </c>
      <c r="G477" s="463"/>
      <c r="I477" s="325"/>
      <c r="J477" s="463"/>
      <c r="K477" s="445"/>
      <c r="L477" s="464"/>
      <c r="M477" s="453"/>
      <c r="N477" s="465"/>
      <c r="O477" s="333"/>
      <c r="P477" s="333"/>
      <c r="Q477" s="448">
        <v>1272531</v>
      </c>
      <c r="R477" s="460"/>
      <c r="S477" s="336"/>
      <c r="T477" s="461"/>
      <c r="U477" s="337"/>
      <c r="V477" s="338">
        <f t="shared" si="45"/>
        <v>1272531</v>
      </c>
      <c r="W477" s="452"/>
      <c r="X477" s="337" t="s">
        <v>102</v>
      </c>
      <c r="Y477" s="340"/>
      <c r="Z477" s="466"/>
      <c r="AA477" s="467"/>
      <c r="AB477" s="1" t="s">
        <v>867</v>
      </c>
    </row>
    <row r="478" spans="1:28" ht="15" x14ac:dyDescent="0.2">
      <c r="A478" s="320"/>
      <c r="B478" s="481">
        <v>44764</v>
      </c>
      <c r="C478" s="323"/>
      <c r="D478" s="457">
        <v>44764</v>
      </c>
      <c r="E478" s="458" t="s">
        <v>1195</v>
      </c>
      <c r="F478" s="458" t="s">
        <v>1195</v>
      </c>
      <c r="G478" s="463"/>
      <c r="I478" s="325"/>
      <c r="J478" s="463"/>
      <c r="K478" s="445"/>
      <c r="L478" s="464"/>
      <c r="M478" s="453"/>
      <c r="N478" s="465"/>
      <c r="O478" s="333"/>
      <c r="P478" s="333"/>
      <c r="Q478" s="448">
        <v>146750</v>
      </c>
      <c r="R478" s="460"/>
      <c r="S478" s="336"/>
      <c r="T478" s="461"/>
      <c r="U478" s="337"/>
      <c r="V478" s="338">
        <f t="shared" si="45"/>
        <v>146750</v>
      </c>
      <c r="W478" s="452"/>
      <c r="X478" s="337" t="s">
        <v>102</v>
      </c>
      <c r="Y478" s="340"/>
      <c r="Z478" s="466"/>
      <c r="AA478" s="467"/>
      <c r="AB478" s="1" t="s">
        <v>867</v>
      </c>
    </row>
    <row r="479" spans="1:28" ht="15" x14ac:dyDescent="0.2">
      <c r="A479" s="320"/>
      <c r="B479" s="481">
        <v>44764</v>
      </c>
      <c r="C479" s="323"/>
      <c r="D479" s="457">
        <v>44769</v>
      </c>
      <c r="E479" s="458" t="s">
        <v>1195</v>
      </c>
      <c r="F479" s="458" t="s">
        <v>1195</v>
      </c>
      <c r="G479" s="463"/>
      <c r="I479" s="325"/>
      <c r="J479" s="463"/>
      <c r="K479" s="445"/>
      <c r="L479" s="464"/>
      <c r="M479" s="453"/>
      <c r="N479" s="465"/>
      <c r="O479" s="333"/>
      <c r="P479" s="333"/>
      <c r="Q479" s="448">
        <v>240781</v>
      </c>
      <c r="R479" s="460"/>
      <c r="S479" s="336"/>
      <c r="T479" s="461"/>
      <c r="U479" s="337"/>
      <c r="V479" s="338">
        <f t="shared" si="45"/>
        <v>240781</v>
      </c>
      <c r="W479" s="452"/>
      <c r="X479" s="337" t="s">
        <v>102</v>
      </c>
      <c r="Y479" s="340"/>
      <c r="Z479" s="466"/>
      <c r="AA479" s="467"/>
      <c r="AB479" s="1" t="s">
        <v>867</v>
      </c>
    </row>
    <row r="480" spans="1:28" ht="15" x14ac:dyDescent="0.2">
      <c r="A480" s="320"/>
      <c r="B480" s="481">
        <v>44764</v>
      </c>
      <c r="C480" s="323"/>
      <c r="D480" s="457">
        <v>44771</v>
      </c>
      <c r="E480" s="458" t="s">
        <v>1195</v>
      </c>
      <c r="F480" s="458" t="s">
        <v>1195</v>
      </c>
      <c r="G480" s="463"/>
      <c r="I480" s="325"/>
      <c r="J480" s="463"/>
      <c r="K480" s="445"/>
      <c r="L480" s="464"/>
      <c r="M480" s="453"/>
      <c r="N480" s="465"/>
      <c r="O480" s="333"/>
      <c r="P480" s="333"/>
      <c r="Q480" s="448">
        <v>75693</v>
      </c>
      <c r="R480" s="460"/>
      <c r="S480" s="336"/>
      <c r="T480" s="461"/>
      <c r="U480" s="337"/>
      <c r="V480" s="338">
        <f t="shared" si="45"/>
        <v>75693</v>
      </c>
      <c r="W480" s="452"/>
      <c r="X480" s="337" t="s">
        <v>102</v>
      </c>
      <c r="Y480" s="340"/>
      <c r="Z480" s="466"/>
      <c r="AA480" s="467"/>
      <c r="AB480" s="1" t="s">
        <v>867</v>
      </c>
    </row>
    <row r="481" spans="1:28" ht="15" x14ac:dyDescent="0.2">
      <c r="A481" s="320"/>
      <c r="B481" s="481">
        <v>44764</v>
      </c>
      <c r="C481" s="323"/>
      <c r="D481" s="457">
        <v>44771</v>
      </c>
      <c r="E481" s="458" t="s">
        <v>1196</v>
      </c>
      <c r="F481" s="458" t="s">
        <v>1196</v>
      </c>
      <c r="G481" s="463"/>
      <c r="I481" s="325"/>
      <c r="J481" s="463"/>
      <c r="K481" s="445"/>
      <c r="L481" s="464"/>
      <c r="M481" s="453"/>
      <c r="N481" s="465"/>
      <c r="O481" s="333"/>
      <c r="P481" s="333"/>
      <c r="Q481" s="448">
        <v>671404</v>
      </c>
      <c r="R481" s="460"/>
      <c r="S481" s="336"/>
      <c r="T481" s="461"/>
      <c r="U481" s="337"/>
      <c r="V481" s="338">
        <f t="shared" si="45"/>
        <v>671404</v>
      </c>
      <c r="W481" s="452"/>
      <c r="X481" s="337" t="s">
        <v>102</v>
      </c>
      <c r="Y481" s="340"/>
      <c r="Z481" s="466"/>
      <c r="AA481" s="467"/>
      <c r="AB481" s="1" t="s">
        <v>867</v>
      </c>
    </row>
    <row r="482" spans="1:28" ht="15" x14ac:dyDescent="0.2">
      <c r="A482" s="469"/>
      <c r="B482" s="481">
        <v>44764</v>
      </c>
      <c r="C482" s="470"/>
      <c r="D482" s="443">
        <v>44772</v>
      </c>
      <c r="E482" s="444" t="s">
        <v>1189</v>
      </c>
      <c r="F482" s="444" t="s">
        <v>1189</v>
      </c>
      <c r="G482" s="463"/>
      <c r="I482" s="325"/>
      <c r="J482" s="463"/>
      <c r="K482" s="445"/>
      <c r="L482" s="464"/>
      <c r="M482" s="453"/>
      <c r="N482" s="465"/>
      <c r="O482" s="333"/>
      <c r="P482" s="333"/>
      <c r="Q482" s="448">
        <v>508789.78</v>
      </c>
      <c r="R482" s="460"/>
      <c r="S482" s="336"/>
      <c r="T482" s="461"/>
      <c r="U482" s="337"/>
      <c r="V482" s="338">
        <f t="shared" si="45"/>
        <v>508789.78</v>
      </c>
      <c r="W482" s="452"/>
      <c r="X482" s="337" t="s">
        <v>102</v>
      </c>
      <c r="Y482" s="340"/>
      <c r="Z482" s="466"/>
      <c r="AA482" s="467"/>
      <c r="AB482" s="1" t="s">
        <v>867</v>
      </c>
    </row>
    <row r="483" spans="1:28" x14ac:dyDescent="0.2">
      <c r="A483" s="20">
        <v>250</v>
      </c>
      <c r="B483" s="21">
        <v>44774</v>
      </c>
      <c r="C483" s="97">
        <v>44776</v>
      </c>
      <c r="D483" s="246">
        <v>44764</v>
      </c>
      <c r="E483" s="23" t="s">
        <v>575</v>
      </c>
      <c r="F483" s="23" t="s">
        <v>576</v>
      </c>
      <c r="G483" s="26" t="s">
        <v>33</v>
      </c>
      <c r="I483" s="24" t="s">
        <v>33</v>
      </c>
      <c r="J483" s="136">
        <v>303625</v>
      </c>
      <c r="K483" s="27">
        <v>44776</v>
      </c>
      <c r="L483" s="135" t="s">
        <v>33</v>
      </c>
      <c r="M483" s="29">
        <v>474378</v>
      </c>
      <c r="N483" s="132">
        <v>0</v>
      </c>
      <c r="O483" s="31">
        <f>M483*N483</f>
        <v>0</v>
      </c>
      <c r="P483" s="31">
        <v>0</v>
      </c>
      <c r="Q483" s="35">
        <f t="shared" si="54"/>
        <v>474378</v>
      </c>
      <c r="R483" s="33"/>
      <c r="S483" s="34">
        <f>-Q483*R483</f>
        <v>0</v>
      </c>
      <c r="T483" s="33"/>
      <c r="U483" s="35">
        <f t="shared" si="52"/>
        <v>0</v>
      </c>
      <c r="V483" s="32">
        <f t="shared" si="45"/>
        <v>474378</v>
      </c>
      <c r="W483" s="24" t="s">
        <v>35</v>
      </c>
      <c r="X483" s="24" t="s">
        <v>102</v>
      </c>
      <c r="Y483" s="24">
        <v>82029680</v>
      </c>
      <c r="Z483" s="133" t="s">
        <v>33</v>
      </c>
      <c r="AA483" s="148">
        <v>0</v>
      </c>
    </row>
    <row r="484" spans="1:28" x14ac:dyDescent="0.2">
      <c r="A484" s="20">
        <v>256</v>
      </c>
      <c r="B484" s="21">
        <v>44774</v>
      </c>
      <c r="C484" s="97">
        <v>44796</v>
      </c>
      <c r="D484" s="246">
        <v>44764</v>
      </c>
      <c r="E484" s="23" t="s">
        <v>148</v>
      </c>
      <c r="F484" s="23" t="s">
        <v>583</v>
      </c>
      <c r="G484" s="212" t="s">
        <v>150</v>
      </c>
      <c r="I484" s="212" t="s">
        <v>33</v>
      </c>
      <c r="J484" s="26">
        <v>303640</v>
      </c>
      <c r="K484" s="27">
        <v>44796</v>
      </c>
      <c r="L484" s="26">
        <v>22029</v>
      </c>
      <c r="M484" s="29">
        <v>454904.19</v>
      </c>
      <c r="N484" s="132">
        <v>0</v>
      </c>
      <c r="O484" s="31">
        <v>0</v>
      </c>
      <c r="P484" s="31">
        <v>0</v>
      </c>
      <c r="Q484" s="35">
        <f t="shared" si="54"/>
        <v>454904.19</v>
      </c>
      <c r="R484" s="33"/>
      <c r="S484" s="34">
        <v>0</v>
      </c>
      <c r="T484" s="33"/>
      <c r="U484" s="35">
        <f t="shared" si="52"/>
        <v>0</v>
      </c>
      <c r="V484" s="32">
        <f t="shared" si="45"/>
        <v>454904.19</v>
      </c>
      <c r="W484" s="24" t="s">
        <v>35</v>
      </c>
      <c r="X484" s="24" t="s">
        <v>102</v>
      </c>
      <c r="Y484" s="226">
        <v>82029681</v>
      </c>
      <c r="Z484" s="133" t="s">
        <v>33</v>
      </c>
      <c r="AA484" s="148">
        <v>0</v>
      </c>
    </row>
    <row r="485" spans="1:28" x14ac:dyDescent="0.2">
      <c r="A485" s="20">
        <v>258</v>
      </c>
      <c r="B485" s="21">
        <v>44774</v>
      </c>
      <c r="C485" s="97">
        <v>44796</v>
      </c>
      <c r="D485" s="246">
        <v>44768</v>
      </c>
      <c r="E485" s="43" t="s">
        <v>179</v>
      </c>
      <c r="F485" s="23" t="s">
        <v>585</v>
      </c>
      <c r="G485" s="211" t="s">
        <v>33</v>
      </c>
      <c r="I485" s="212" t="s">
        <v>33</v>
      </c>
      <c r="J485" s="211">
        <v>303644</v>
      </c>
      <c r="K485" s="27">
        <v>44796</v>
      </c>
      <c r="L485" s="211" t="s">
        <v>33</v>
      </c>
      <c r="M485" s="29">
        <v>42523</v>
      </c>
      <c r="N485" s="132">
        <v>0</v>
      </c>
      <c r="O485" s="31">
        <v>0</v>
      </c>
      <c r="P485" s="31">
        <v>0</v>
      </c>
      <c r="Q485" s="35">
        <f t="shared" si="54"/>
        <v>42523</v>
      </c>
      <c r="R485" s="33"/>
      <c r="S485" s="34">
        <v>0</v>
      </c>
      <c r="T485" s="33"/>
      <c r="U485" s="35">
        <v>0</v>
      </c>
      <c r="V485" s="32">
        <f t="shared" si="45"/>
        <v>42523</v>
      </c>
      <c r="W485" s="226" t="s">
        <v>35</v>
      </c>
      <c r="X485" s="24" t="s">
        <v>102</v>
      </c>
      <c r="Y485" s="226">
        <v>82029696</v>
      </c>
      <c r="Z485" s="133" t="s">
        <v>33</v>
      </c>
      <c r="AA485" s="148">
        <v>0</v>
      </c>
    </row>
    <row r="486" spans="1:28" ht="15" x14ac:dyDescent="0.25">
      <c r="A486" s="344"/>
      <c r="B486" s="363"/>
      <c r="C486" s="364"/>
      <c r="D486" s="347">
        <v>44713</v>
      </c>
      <c r="E486" s="348" t="s">
        <v>837</v>
      </c>
      <c r="F486" s="348" t="s">
        <v>837</v>
      </c>
      <c r="G486" s="365"/>
      <c r="I486" s="366"/>
      <c r="J486" s="365"/>
      <c r="K486" s="350"/>
      <c r="L486" s="365"/>
      <c r="M486" s="367"/>
      <c r="N486" s="352"/>
      <c r="O486" s="353"/>
      <c r="P486" s="353"/>
      <c r="Q486" s="354">
        <v>4810</v>
      </c>
      <c r="R486" s="368"/>
      <c r="S486" s="356"/>
      <c r="T486" s="368"/>
      <c r="U486" s="358"/>
      <c r="V486" s="359">
        <f t="shared" si="45"/>
        <v>4810</v>
      </c>
      <c r="W486" s="366"/>
      <c r="X486" s="369" t="s">
        <v>36</v>
      </c>
      <c r="Y486" s="360">
        <v>56590739</v>
      </c>
      <c r="Z486" s="361"/>
      <c r="AA486" s="370"/>
      <c r="AB486" s="1" t="s">
        <v>867</v>
      </c>
    </row>
    <row r="487" spans="1:28" ht="15" x14ac:dyDescent="0.25">
      <c r="A487" s="344"/>
      <c r="B487" s="363"/>
      <c r="C487" s="364"/>
      <c r="D487" s="347">
        <v>44719</v>
      </c>
      <c r="E487" s="348" t="s">
        <v>954</v>
      </c>
      <c r="F487" s="348" t="s">
        <v>954</v>
      </c>
      <c r="G487" s="365"/>
      <c r="I487" s="366"/>
      <c r="J487" s="365"/>
      <c r="K487" s="350"/>
      <c r="L487" s="365"/>
      <c r="M487" s="367"/>
      <c r="N487" s="352"/>
      <c r="O487" s="353"/>
      <c r="P487" s="353"/>
      <c r="Q487" s="354">
        <v>72325</v>
      </c>
      <c r="R487" s="368"/>
      <c r="S487" s="356"/>
      <c r="T487" s="368"/>
      <c r="U487" s="358"/>
      <c r="V487" s="359">
        <f t="shared" si="45"/>
        <v>72325</v>
      </c>
      <c r="W487" s="366"/>
      <c r="X487" s="369" t="s">
        <v>36</v>
      </c>
      <c r="Y487" s="360">
        <v>56590729</v>
      </c>
      <c r="Z487" s="361"/>
      <c r="AA487" s="370"/>
      <c r="AB487" s="1" t="s">
        <v>867</v>
      </c>
    </row>
    <row r="488" spans="1:28" ht="15" x14ac:dyDescent="0.25">
      <c r="A488" s="344"/>
      <c r="B488" s="363"/>
      <c r="C488" s="364"/>
      <c r="D488" s="347">
        <v>44720</v>
      </c>
      <c r="E488" s="348" t="s">
        <v>953</v>
      </c>
      <c r="F488" s="348" t="s">
        <v>953</v>
      </c>
      <c r="G488" s="365"/>
      <c r="I488" s="366"/>
      <c r="J488" s="365"/>
      <c r="K488" s="350"/>
      <c r="L488" s="365"/>
      <c r="M488" s="367"/>
      <c r="N488" s="352"/>
      <c r="O488" s="353"/>
      <c r="P488" s="353"/>
      <c r="Q488" s="354">
        <v>1761487</v>
      </c>
      <c r="R488" s="368"/>
      <c r="S488" s="356"/>
      <c r="T488" s="368"/>
      <c r="U488" s="358"/>
      <c r="V488" s="359">
        <f t="shared" si="45"/>
        <v>1761487</v>
      </c>
      <c r="W488" s="366"/>
      <c r="X488" s="369" t="s">
        <v>36</v>
      </c>
      <c r="Y488" s="360">
        <v>56590705</v>
      </c>
      <c r="Z488" s="361"/>
      <c r="AA488" s="370"/>
      <c r="AB488" s="1" t="s">
        <v>867</v>
      </c>
    </row>
    <row r="489" spans="1:28" ht="15" x14ac:dyDescent="0.25">
      <c r="A489" s="344"/>
      <c r="B489" s="363"/>
      <c r="C489" s="364"/>
      <c r="D489" s="347">
        <v>44722</v>
      </c>
      <c r="E489" s="348" t="s">
        <v>954</v>
      </c>
      <c r="F489" s="348" t="s">
        <v>954</v>
      </c>
      <c r="G489" s="365"/>
      <c r="I489" s="366"/>
      <c r="J489" s="365"/>
      <c r="K489" s="350"/>
      <c r="L489" s="365"/>
      <c r="M489" s="367"/>
      <c r="N489" s="352"/>
      <c r="O489" s="353"/>
      <c r="P489" s="353"/>
      <c r="Q489" s="354">
        <v>1922</v>
      </c>
      <c r="R489" s="368"/>
      <c r="S489" s="356"/>
      <c r="T489" s="368"/>
      <c r="U489" s="358"/>
      <c r="V489" s="359">
        <f t="shared" si="45"/>
        <v>1922</v>
      </c>
      <c r="W489" s="366"/>
      <c r="X489" s="369" t="s">
        <v>36</v>
      </c>
      <c r="Y489" s="360">
        <v>56590720</v>
      </c>
      <c r="Z489" s="361"/>
      <c r="AA489" s="370"/>
      <c r="AB489" s="1" t="s">
        <v>867</v>
      </c>
    </row>
    <row r="490" spans="1:28" ht="15" x14ac:dyDescent="0.25">
      <c r="A490" s="344"/>
      <c r="B490" s="363"/>
      <c r="C490" s="364"/>
      <c r="D490" s="347">
        <v>44722</v>
      </c>
      <c r="E490" s="348" t="s">
        <v>932</v>
      </c>
      <c r="F490" s="348" t="s">
        <v>932</v>
      </c>
      <c r="G490" s="365"/>
      <c r="I490" s="366"/>
      <c r="J490" s="365"/>
      <c r="K490" s="350"/>
      <c r="L490" s="365"/>
      <c r="M490" s="367"/>
      <c r="N490" s="352"/>
      <c r="O490" s="353"/>
      <c r="P490" s="353"/>
      <c r="Q490" s="354">
        <v>1597000</v>
      </c>
      <c r="R490" s="368"/>
      <c r="S490" s="356"/>
      <c r="T490" s="368"/>
      <c r="U490" s="358"/>
      <c r="V490" s="359">
        <f t="shared" si="45"/>
        <v>1597000</v>
      </c>
      <c r="W490" s="366"/>
      <c r="X490" s="369" t="s">
        <v>36</v>
      </c>
      <c r="Y490" s="360">
        <v>56590748</v>
      </c>
      <c r="Z490" s="361"/>
      <c r="AA490" s="370"/>
      <c r="AB490" s="1" t="s">
        <v>867</v>
      </c>
    </row>
    <row r="491" spans="1:28" ht="15" x14ac:dyDescent="0.25">
      <c r="A491" s="344"/>
      <c r="B491" s="363"/>
      <c r="C491" s="364"/>
      <c r="D491" s="347">
        <v>44726</v>
      </c>
      <c r="E491" s="348" t="s">
        <v>837</v>
      </c>
      <c r="F491" s="348" t="s">
        <v>837</v>
      </c>
      <c r="G491" s="365"/>
      <c r="I491" s="366"/>
      <c r="J491" s="365"/>
      <c r="K491" s="350"/>
      <c r="L491" s="365"/>
      <c r="M491" s="367"/>
      <c r="N491" s="352"/>
      <c r="O491" s="353"/>
      <c r="P491" s="353"/>
      <c r="Q491" s="354">
        <v>206871</v>
      </c>
      <c r="R491" s="368"/>
      <c r="S491" s="356"/>
      <c r="T491" s="368"/>
      <c r="U491" s="358"/>
      <c r="V491" s="359">
        <f t="shared" si="45"/>
        <v>206871</v>
      </c>
      <c r="W491" s="366"/>
      <c r="X491" s="369" t="s">
        <v>36</v>
      </c>
      <c r="Y491" s="360">
        <v>56590743</v>
      </c>
      <c r="Z491" s="361"/>
      <c r="AA491" s="370"/>
      <c r="AB491" s="1" t="s">
        <v>867</v>
      </c>
    </row>
    <row r="492" spans="1:28" ht="15" x14ac:dyDescent="0.25">
      <c r="A492" s="344"/>
      <c r="B492" s="363"/>
      <c r="C492" s="364"/>
      <c r="D492" s="347">
        <v>44727</v>
      </c>
      <c r="E492" s="348" t="s">
        <v>955</v>
      </c>
      <c r="F492" s="348" t="s">
        <v>955</v>
      </c>
      <c r="G492" s="365"/>
      <c r="I492" s="366"/>
      <c r="J492" s="365"/>
      <c r="K492" s="350"/>
      <c r="L492" s="365"/>
      <c r="M492" s="367"/>
      <c r="N492" s="352"/>
      <c r="O492" s="353"/>
      <c r="P492" s="353"/>
      <c r="Q492" s="354">
        <v>69893</v>
      </c>
      <c r="R492" s="368"/>
      <c r="S492" s="356"/>
      <c r="T492" s="368"/>
      <c r="U492" s="358"/>
      <c r="V492" s="359">
        <f t="shared" si="45"/>
        <v>69893</v>
      </c>
      <c r="W492" s="366"/>
      <c r="X492" s="369" t="s">
        <v>36</v>
      </c>
      <c r="Y492" s="360">
        <v>56590749</v>
      </c>
      <c r="Z492" s="361"/>
      <c r="AA492" s="370"/>
      <c r="AB492" s="1" t="s">
        <v>867</v>
      </c>
    </row>
    <row r="493" spans="1:28" ht="23.25" x14ac:dyDescent="0.25">
      <c r="A493" s="344"/>
      <c r="B493" s="363"/>
      <c r="C493" s="364"/>
      <c r="D493" s="347">
        <v>44728</v>
      </c>
      <c r="E493" s="348" t="s">
        <v>956</v>
      </c>
      <c r="F493" s="348" t="s">
        <v>956</v>
      </c>
      <c r="G493" s="365"/>
      <c r="I493" s="366"/>
      <c r="J493" s="365"/>
      <c r="K493" s="350"/>
      <c r="L493" s="365"/>
      <c r="M493" s="367"/>
      <c r="N493" s="352"/>
      <c r="O493" s="353"/>
      <c r="P493" s="353"/>
      <c r="Q493" s="354">
        <v>900000</v>
      </c>
      <c r="R493" s="368"/>
      <c r="S493" s="356"/>
      <c r="T493" s="368"/>
      <c r="U493" s="358"/>
      <c r="V493" s="359">
        <f t="shared" si="45"/>
        <v>900000</v>
      </c>
      <c r="W493" s="366"/>
      <c r="X493" s="369" t="s">
        <v>36</v>
      </c>
      <c r="Y493" s="360"/>
      <c r="Z493" s="361"/>
      <c r="AA493" s="370"/>
      <c r="AB493" s="1" t="s">
        <v>867</v>
      </c>
    </row>
    <row r="494" spans="1:28" ht="23.25" x14ac:dyDescent="0.25">
      <c r="A494" s="344"/>
      <c r="B494" s="363"/>
      <c r="C494" s="364"/>
      <c r="D494" s="347">
        <v>44728</v>
      </c>
      <c r="E494" s="348" t="s">
        <v>957</v>
      </c>
      <c r="F494" s="348" t="s">
        <v>957</v>
      </c>
      <c r="G494" s="365"/>
      <c r="I494" s="366"/>
      <c r="J494" s="365"/>
      <c r="K494" s="350"/>
      <c r="L494" s="365"/>
      <c r="M494" s="367"/>
      <c r="N494" s="352"/>
      <c r="O494" s="353"/>
      <c r="P494" s="353"/>
      <c r="Q494" s="354">
        <v>700000</v>
      </c>
      <c r="R494" s="368"/>
      <c r="S494" s="356"/>
      <c r="T494" s="368"/>
      <c r="U494" s="358"/>
      <c r="V494" s="359">
        <f t="shared" si="45"/>
        <v>700000</v>
      </c>
      <c r="W494" s="366"/>
      <c r="X494" s="369" t="s">
        <v>36</v>
      </c>
      <c r="Y494" s="360"/>
      <c r="Z494" s="361"/>
      <c r="AA494" s="370"/>
      <c r="AB494" s="1" t="s">
        <v>867</v>
      </c>
    </row>
    <row r="495" spans="1:28" ht="23.25" x14ac:dyDescent="0.25">
      <c r="A495" s="344"/>
      <c r="B495" s="363"/>
      <c r="C495" s="364"/>
      <c r="D495" s="347">
        <v>44728</v>
      </c>
      <c r="E495" s="348" t="s">
        <v>958</v>
      </c>
      <c r="F495" s="348" t="s">
        <v>958</v>
      </c>
      <c r="G495" s="365"/>
      <c r="I495" s="366"/>
      <c r="J495" s="365"/>
      <c r="K495" s="350"/>
      <c r="L495" s="365"/>
      <c r="M495" s="367"/>
      <c r="N495" s="352"/>
      <c r="O495" s="353"/>
      <c r="P495" s="353"/>
      <c r="Q495" s="354">
        <v>900000</v>
      </c>
      <c r="R495" s="368"/>
      <c r="S495" s="356"/>
      <c r="T495" s="368"/>
      <c r="U495" s="358"/>
      <c r="V495" s="359">
        <f t="shared" si="45"/>
        <v>900000</v>
      </c>
      <c r="W495" s="366"/>
      <c r="X495" s="369" t="s">
        <v>36</v>
      </c>
      <c r="Y495" s="360"/>
      <c r="Z495" s="361"/>
      <c r="AA495" s="370"/>
      <c r="AB495" s="1" t="s">
        <v>867</v>
      </c>
    </row>
    <row r="496" spans="1:28" ht="15" x14ac:dyDescent="0.25">
      <c r="A496" s="344"/>
      <c r="B496" s="363"/>
      <c r="C496" s="364"/>
      <c r="D496" s="347">
        <v>44729</v>
      </c>
      <c r="E496" s="348" t="s">
        <v>959</v>
      </c>
      <c r="F496" s="348" t="s">
        <v>959</v>
      </c>
      <c r="G496" s="365"/>
      <c r="I496" s="366"/>
      <c r="J496" s="365"/>
      <c r="K496" s="350"/>
      <c r="L496" s="365"/>
      <c r="M496" s="367"/>
      <c r="N496" s="352"/>
      <c r="O496" s="353"/>
      <c r="P496" s="353"/>
      <c r="Q496" s="354">
        <v>980432</v>
      </c>
      <c r="R496" s="368"/>
      <c r="S496" s="356"/>
      <c r="T496" s="368"/>
      <c r="U496" s="358"/>
      <c r="V496" s="359">
        <f t="shared" si="45"/>
        <v>980432</v>
      </c>
      <c r="W496" s="366"/>
      <c r="X496" s="369" t="s">
        <v>36</v>
      </c>
      <c r="Y496" s="360">
        <v>56590752</v>
      </c>
      <c r="Z496" s="361"/>
      <c r="AA496" s="370"/>
      <c r="AB496" s="1" t="s">
        <v>867</v>
      </c>
    </row>
    <row r="497" spans="1:28" ht="15" x14ac:dyDescent="0.25">
      <c r="A497" s="344"/>
      <c r="B497" s="363"/>
      <c r="C497" s="364"/>
      <c r="D497" s="347">
        <v>44732</v>
      </c>
      <c r="E497" s="348" t="s">
        <v>960</v>
      </c>
      <c r="F497" s="348" t="s">
        <v>960</v>
      </c>
      <c r="G497" s="365"/>
      <c r="I497" s="366"/>
      <c r="J497" s="365"/>
      <c r="K497" s="350"/>
      <c r="L497" s="365"/>
      <c r="M497" s="367"/>
      <c r="N497" s="352"/>
      <c r="O497" s="353"/>
      <c r="P497" s="353"/>
      <c r="Q497" s="354">
        <v>48500</v>
      </c>
      <c r="R497" s="368"/>
      <c r="S497" s="356"/>
      <c r="T497" s="368"/>
      <c r="U497" s="358"/>
      <c r="V497" s="359">
        <f t="shared" si="45"/>
        <v>48500</v>
      </c>
      <c r="W497" s="366"/>
      <c r="X497" s="369" t="s">
        <v>36</v>
      </c>
      <c r="Y497" s="360">
        <v>56590747</v>
      </c>
      <c r="Z497" s="361"/>
      <c r="AA497" s="370"/>
      <c r="AB497" s="1" t="s">
        <v>867</v>
      </c>
    </row>
    <row r="498" spans="1:28" ht="15" x14ac:dyDescent="0.25">
      <c r="A498" s="344"/>
      <c r="B498" s="363"/>
      <c r="C498" s="364"/>
      <c r="D498" s="347">
        <v>44732</v>
      </c>
      <c r="E498" s="348" t="s">
        <v>917</v>
      </c>
      <c r="F498" s="348" t="s">
        <v>917</v>
      </c>
      <c r="G498" s="365"/>
      <c r="I498" s="366"/>
      <c r="J498" s="365"/>
      <c r="K498" s="350"/>
      <c r="L498" s="365"/>
      <c r="M498" s="367"/>
      <c r="N498" s="352"/>
      <c r="O498" s="353"/>
      <c r="P498" s="353"/>
      <c r="Q498" s="354">
        <v>107004.71</v>
      </c>
      <c r="R498" s="368"/>
      <c r="S498" s="356"/>
      <c r="T498" s="368"/>
      <c r="U498" s="358"/>
      <c r="V498" s="359">
        <f t="shared" si="45"/>
        <v>107004.71</v>
      </c>
      <c r="W498" s="366"/>
      <c r="X498" s="369" t="s">
        <v>36</v>
      </c>
      <c r="Y498" s="360"/>
      <c r="Z498" s="361"/>
      <c r="AA498" s="370"/>
      <c r="AB498" s="1" t="s">
        <v>867</v>
      </c>
    </row>
    <row r="499" spans="1:28" ht="15" x14ac:dyDescent="0.25">
      <c r="A499" s="344"/>
      <c r="B499" s="363"/>
      <c r="C499" s="364"/>
      <c r="D499" s="347">
        <v>44732</v>
      </c>
      <c r="E499" s="348" t="s">
        <v>918</v>
      </c>
      <c r="F499" s="348" t="s">
        <v>918</v>
      </c>
      <c r="G499" s="365"/>
      <c r="I499" s="366"/>
      <c r="J499" s="365"/>
      <c r="K499" s="350"/>
      <c r="L499" s="365"/>
      <c r="M499" s="367"/>
      <c r="N499" s="352"/>
      <c r="O499" s="353"/>
      <c r="P499" s="353"/>
      <c r="Q499" s="354">
        <v>302770.62</v>
      </c>
      <c r="R499" s="368"/>
      <c r="S499" s="356"/>
      <c r="T499" s="368"/>
      <c r="U499" s="358"/>
      <c r="V499" s="359">
        <f t="shared" si="45"/>
        <v>302770.62</v>
      </c>
      <c r="W499" s="366"/>
      <c r="X499" s="369" t="s">
        <v>36</v>
      </c>
      <c r="Y499" s="360"/>
      <c r="Z499" s="361"/>
      <c r="AA499" s="370"/>
      <c r="AB499" s="1" t="s">
        <v>867</v>
      </c>
    </row>
    <row r="500" spans="1:28" ht="15" x14ac:dyDescent="0.25">
      <c r="A500" s="344"/>
      <c r="B500" s="363"/>
      <c r="C500" s="364"/>
      <c r="D500" s="347">
        <v>44733</v>
      </c>
      <c r="E500" s="348" t="s">
        <v>893</v>
      </c>
      <c r="F500" s="348" t="s">
        <v>893</v>
      </c>
      <c r="G500" s="365"/>
      <c r="I500" s="366"/>
      <c r="J500" s="365"/>
      <c r="K500" s="350"/>
      <c r="L500" s="365"/>
      <c r="M500" s="367"/>
      <c r="N500" s="352"/>
      <c r="O500" s="353"/>
      <c r="P500" s="353"/>
      <c r="Q500" s="354">
        <v>2284077</v>
      </c>
      <c r="R500" s="368"/>
      <c r="S500" s="356"/>
      <c r="T500" s="368"/>
      <c r="U500" s="358"/>
      <c r="V500" s="359">
        <f t="shared" si="45"/>
        <v>2284077</v>
      </c>
      <c r="W500" s="366"/>
      <c r="X500" s="369" t="s">
        <v>36</v>
      </c>
      <c r="Y500" s="360">
        <v>56590750</v>
      </c>
      <c r="Z500" s="361"/>
      <c r="AA500" s="370"/>
      <c r="AB500" s="1" t="s">
        <v>867</v>
      </c>
    </row>
    <row r="501" spans="1:28" ht="15" x14ac:dyDescent="0.25">
      <c r="A501" s="344"/>
      <c r="B501" s="363"/>
      <c r="C501" s="364"/>
      <c r="D501" s="347">
        <v>44736</v>
      </c>
      <c r="E501" s="348" t="s">
        <v>961</v>
      </c>
      <c r="F501" s="348" t="s">
        <v>961</v>
      </c>
      <c r="G501" s="365"/>
      <c r="I501" s="366"/>
      <c r="J501" s="365"/>
      <c r="K501" s="350"/>
      <c r="L501" s="365"/>
      <c r="M501" s="367"/>
      <c r="N501" s="352"/>
      <c r="O501" s="353"/>
      <c r="P501" s="353"/>
      <c r="Q501" s="354">
        <v>201872</v>
      </c>
      <c r="R501" s="368"/>
      <c r="S501" s="356"/>
      <c r="T501" s="368"/>
      <c r="U501" s="358"/>
      <c r="V501" s="359">
        <f t="shared" si="45"/>
        <v>201872</v>
      </c>
      <c r="W501" s="366"/>
      <c r="X501" s="369" t="s">
        <v>36</v>
      </c>
      <c r="Y501" s="360">
        <v>56590751</v>
      </c>
      <c r="Z501" s="361"/>
      <c r="AA501" s="370"/>
      <c r="AB501" s="1" t="s">
        <v>867</v>
      </c>
    </row>
    <row r="502" spans="1:28" ht="15" x14ac:dyDescent="0.25">
      <c r="A502" s="344"/>
      <c r="B502" s="363"/>
      <c r="C502" s="364"/>
      <c r="D502" s="347">
        <v>44740</v>
      </c>
      <c r="E502" s="348" t="s">
        <v>962</v>
      </c>
      <c r="F502" s="348" t="s">
        <v>962</v>
      </c>
      <c r="G502" s="365"/>
      <c r="I502" s="366"/>
      <c r="J502" s="365"/>
      <c r="K502" s="350"/>
      <c r="L502" s="365"/>
      <c r="M502" s="367"/>
      <c r="N502" s="352"/>
      <c r="O502" s="353"/>
      <c r="P502" s="353"/>
      <c r="Q502" s="354">
        <v>500949</v>
      </c>
      <c r="R502" s="368"/>
      <c r="S502" s="356"/>
      <c r="T502" s="368"/>
      <c r="U502" s="358"/>
      <c r="V502" s="359">
        <f t="shared" si="45"/>
        <v>500949</v>
      </c>
      <c r="W502" s="366"/>
      <c r="X502" s="369" t="s">
        <v>36</v>
      </c>
      <c r="Y502" s="360">
        <v>56590755</v>
      </c>
      <c r="Z502" s="361"/>
      <c r="AA502" s="370"/>
      <c r="AB502" s="1" t="s">
        <v>867</v>
      </c>
    </row>
    <row r="503" spans="1:28" ht="15" x14ac:dyDescent="0.25">
      <c r="A503" s="344"/>
      <c r="B503" s="363"/>
      <c r="C503" s="364"/>
      <c r="D503" s="347">
        <v>44740</v>
      </c>
      <c r="E503" s="348" t="s">
        <v>949</v>
      </c>
      <c r="F503" s="348" t="s">
        <v>949</v>
      </c>
      <c r="G503" s="365"/>
      <c r="I503" s="366"/>
      <c r="J503" s="365"/>
      <c r="K503" s="350"/>
      <c r="L503" s="365"/>
      <c r="M503" s="367"/>
      <c r="N503" s="352"/>
      <c r="O503" s="353"/>
      <c r="P503" s="353"/>
      <c r="Q503" s="354">
        <v>64000000</v>
      </c>
      <c r="R503" s="368"/>
      <c r="S503" s="356"/>
      <c r="T503" s="368"/>
      <c r="U503" s="358"/>
      <c r="V503" s="359">
        <f t="shared" si="45"/>
        <v>64000000</v>
      </c>
      <c r="W503" s="366"/>
      <c r="X503" s="369" t="s">
        <v>36</v>
      </c>
      <c r="Y503" s="360">
        <v>56590757</v>
      </c>
      <c r="Z503" s="361"/>
      <c r="AA503" s="370"/>
      <c r="AB503" s="1" t="s">
        <v>867</v>
      </c>
    </row>
    <row r="504" spans="1:28" ht="15" x14ac:dyDescent="0.25">
      <c r="A504" s="344"/>
      <c r="B504" s="363"/>
      <c r="C504" s="364"/>
      <c r="D504" s="347">
        <v>44742</v>
      </c>
      <c r="E504" s="348" t="s">
        <v>837</v>
      </c>
      <c r="F504" s="348" t="s">
        <v>837</v>
      </c>
      <c r="G504" s="365"/>
      <c r="I504" s="366"/>
      <c r="J504" s="365"/>
      <c r="K504" s="350"/>
      <c r="L504" s="365"/>
      <c r="M504" s="367"/>
      <c r="N504" s="352"/>
      <c r="O504" s="353"/>
      <c r="P504" s="353"/>
      <c r="Q504" s="354">
        <v>50000000</v>
      </c>
      <c r="R504" s="368"/>
      <c r="S504" s="356"/>
      <c r="T504" s="368"/>
      <c r="U504" s="358"/>
      <c r="V504" s="359">
        <f t="shared" si="45"/>
        <v>50000000</v>
      </c>
      <c r="W504" s="366"/>
      <c r="X504" s="369" t="s">
        <v>36</v>
      </c>
      <c r="Y504" s="360">
        <v>56590758</v>
      </c>
      <c r="Z504" s="361"/>
      <c r="AA504" s="370"/>
      <c r="AB504" s="1" t="s">
        <v>867</v>
      </c>
    </row>
    <row r="505" spans="1:28" ht="15" x14ac:dyDescent="0.25">
      <c r="A505" s="344"/>
      <c r="B505" s="363"/>
      <c r="C505" s="364"/>
      <c r="D505" s="347">
        <v>44742</v>
      </c>
      <c r="E505" s="348" t="s">
        <v>949</v>
      </c>
      <c r="F505" s="348" t="s">
        <v>949</v>
      </c>
      <c r="G505" s="365"/>
      <c r="I505" s="366"/>
      <c r="J505" s="365"/>
      <c r="K505" s="350"/>
      <c r="L505" s="365"/>
      <c r="M505" s="367"/>
      <c r="N505" s="352"/>
      <c r="O505" s="353"/>
      <c r="P505" s="353"/>
      <c r="Q505" s="354">
        <v>50000000</v>
      </c>
      <c r="R505" s="368"/>
      <c r="S505" s="356"/>
      <c r="T505" s="368"/>
      <c r="U505" s="358"/>
      <c r="V505" s="359">
        <f t="shared" si="45"/>
        <v>50000000</v>
      </c>
      <c r="W505" s="366"/>
      <c r="X505" s="369" t="s">
        <v>36</v>
      </c>
      <c r="Y505" s="360">
        <v>58372106</v>
      </c>
      <c r="Z505" s="361"/>
      <c r="AA505" s="370"/>
      <c r="AB505" s="1" t="s">
        <v>867</v>
      </c>
    </row>
    <row r="506" spans="1:28" ht="15" x14ac:dyDescent="0.25">
      <c r="A506" s="344"/>
      <c r="B506" s="363"/>
      <c r="C506" s="364"/>
      <c r="D506" s="347">
        <v>44744</v>
      </c>
      <c r="E506" s="348" t="s">
        <v>895</v>
      </c>
      <c r="F506" s="348" t="s">
        <v>895</v>
      </c>
      <c r="G506" s="365"/>
      <c r="I506" s="371"/>
      <c r="J506" s="372"/>
      <c r="K506" s="350"/>
      <c r="L506" s="373"/>
      <c r="M506" s="367"/>
      <c r="N506" s="352"/>
      <c r="O506" s="353"/>
      <c r="P506" s="353"/>
      <c r="Q506" s="354">
        <v>26451.07</v>
      </c>
      <c r="R506" s="368"/>
      <c r="S506" s="356"/>
      <c r="T506" s="368"/>
      <c r="U506" s="358"/>
      <c r="V506" s="359">
        <f t="shared" si="45"/>
        <v>26451.07</v>
      </c>
      <c r="W506" s="374"/>
      <c r="X506" s="369" t="s">
        <v>36</v>
      </c>
      <c r="Y506" s="348"/>
      <c r="Z506" s="375"/>
      <c r="AA506" s="370"/>
      <c r="AB506" s="1" t="s">
        <v>867</v>
      </c>
    </row>
    <row r="507" spans="1:28" ht="15" x14ac:dyDescent="0.25">
      <c r="A507" s="344"/>
      <c r="B507" s="363"/>
      <c r="C507" s="364"/>
      <c r="D507" s="347">
        <v>44744</v>
      </c>
      <c r="E507" s="348" t="s">
        <v>896</v>
      </c>
      <c r="F507" s="348" t="s">
        <v>896</v>
      </c>
      <c r="G507" s="365"/>
      <c r="I507" s="371"/>
      <c r="J507" s="372"/>
      <c r="K507" s="350"/>
      <c r="L507" s="373"/>
      <c r="M507" s="367"/>
      <c r="N507" s="352"/>
      <c r="O507" s="353"/>
      <c r="P507" s="353"/>
      <c r="Q507" s="354">
        <v>1148562.17</v>
      </c>
      <c r="R507" s="368"/>
      <c r="S507" s="356"/>
      <c r="T507" s="368"/>
      <c r="U507" s="358"/>
      <c r="V507" s="359">
        <f t="shared" si="45"/>
        <v>1148562.17</v>
      </c>
      <c r="W507" s="374"/>
      <c r="X507" s="369" t="s">
        <v>36</v>
      </c>
      <c r="Y507" s="348"/>
      <c r="Z507" s="375"/>
      <c r="AA507" s="370"/>
      <c r="AB507" s="1" t="s">
        <v>867</v>
      </c>
    </row>
    <row r="508" spans="1:28" ht="15" x14ac:dyDescent="0.25">
      <c r="A508" s="344"/>
      <c r="B508" s="363"/>
      <c r="C508" s="364"/>
      <c r="D508" s="347">
        <v>44757</v>
      </c>
      <c r="E508" s="348" t="s">
        <v>960</v>
      </c>
      <c r="F508" s="348" t="s">
        <v>960</v>
      </c>
      <c r="G508" s="365"/>
      <c r="I508" s="371"/>
      <c r="J508" s="372"/>
      <c r="K508" s="350"/>
      <c r="L508" s="373"/>
      <c r="M508" s="367"/>
      <c r="N508" s="352"/>
      <c r="O508" s="353"/>
      <c r="P508" s="353"/>
      <c r="Q508" s="354">
        <v>20417</v>
      </c>
      <c r="R508" s="368"/>
      <c r="S508" s="356"/>
      <c r="T508" s="368"/>
      <c r="U508" s="358"/>
      <c r="V508" s="359">
        <f t="shared" si="45"/>
        <v>20417</v>
      </c>
      <c r="W508" s="374"/>
      <c r="X508" s="369" t="s">
        <v>36</v>
      </c>
      <c r="Y508" s="376">
        <v>56590741</v>
      </c>
      <c r="Z508" s="375"/>
      <c r="AA508" s="370"/>
      <c r="AB508" s="1" t="s">
        <v>867</v>
      </c>
    </row>
    <row r="509" spans="1:28" x14ac:dyDescent="0.2">
      <c r="A509" s="20">
        <v>259</v>
      </c>
      <c r="B509" s="21">
        <v>44795</v>
      </c>
      <c r="C509" s="22">
        <v>44728</v>
      </c>
      <c r="D509" s="246">
        <v>44775</v>
      </c>
      <c r="E509" s="23" t="s">
        <v>63</v>
      </c>
      <c r="F509" s="23" t="s">
        <v>586</v>
      </c>
      <c r="G509" s="211" t="s">
        <v>33</v>
      </c>
      <c r="I509" s="135" t="s">
        <v>33</v>
      </c>
      <c r="J509" s="136" t="s">
        <v>239</v>
      </c>
      <c r="K509" s="99">
        <v>44728</v>
      </c>
      <c r="L509" s="211" t="s">
        <v>33</v>
      </c>
      <c r="M509" s="29">
        <v>177132</v>
      </c>
      <c r="N509" s="132">
        <v>0</v>
      </c>
      <c r="O509" s="31">
        <f t="shared" ref="O509:O528" si="55">M509*N509</f>
        <v>0</v>
      </c>
      <c r="P509" s="31">
        <v>0</v>
      </c>
      <c r="Q509" s="35">
        <f t="shared" si="54"/>
        <v>177132</v>
      </c>
      <c r="R509" s="33"/>
      <c r="S509" s="34">
        <f t="shared" ref="S509:S513" si="56">-Q509*R509</f>
        <v>0</v>
      </c>
      <c r="T509" s="33"/>
      <c r="U509" s="35">
        <f t="shared" ref="U509:U523" si="57">IFERROR(O509*-T509,0)</f>
        <v>0</v>
      </c>
      <c r="V509" s="32">
        <f t="shared" si="45"/>
        <v>177132</v>
      </c>
      <c r="W509" s="137" t="s">
        <v>59</v>
      </c>
      <c r="X509" s="46" t="s">
        <v>36</v>
      </c>
      <c r="Y509" s="48"/>
      <c r="Z509" s="133" t="s">
        <v>33</v>
      </c>
      <c r="AA509" s="148">
        <v>0</v>
      </c>
    </row>
    <row r="510" spans="1:28" x14ac:dyDescent="0.2">
      <c r="A510" s="20">
        <v>251</v>
      </c>
      <c r="B510" s="21">
        <v>44774</v>
      </c>
      <c r="C510" s="97">
        <v>44777</v>
      </c>
      <c r="D510" s="246">
        <v>44778</v>
      </c>
      <c r="E510" s="23" t="s">
        <v>575</v>
      </c>
      <c r="F510" s="23" t="s">
        <v>577</v>
      </c>
      <c r="G510" s="211" t="s">
        <v>33</v>
      </c>
      <c r="I510" s="135" t="s">
        <v>33</v>
      </c>
      <c r="J510" s="136">
        <v>303633</v>
      </c>
      <c r="K510" s="99">
        <v>44777</v>
      </c>
      <c r="L510" s="212" t="s">
        <v>33</v>
      </c>
      <c r="M510" s="29">
        <v>540584</v>
      </c>
      <c r="N510" s="132">
        <v>0</v>
      </c>
      <c r="O510" s="31">
        <f t="shared" si="55"/>
        <v>0</v>
      </c>
      <c r="P510" s="31">
        <v>0</v>
      </c>
      <c r="Q510" s="35">
        <f t="shared" si="54"/>
        <v>540584</v>
      </c>
      <c r="R510" s="33"/>
      <c r="S510" s="34">
        <f t="shared" si="56"/>
        <v>0</v>
      </c>
      <c r="T510" s="33"/>
      <c r="U510" s="35">
        <f t="shared" si="57"/>
        <v>0</v>
      </c>
      <c r="V510" s="32">
        <f t="shared" si="45"/>
        <v>540584</v>
      </c>
      <c r="W510" s="135" t="s">
        <v>35</v>
      </c>
      <c r="X510" s="46" t="s">
        <v>36</v>
      </c>
      <c r="Y510" s="135">
        <v>58372115</v>
      </c>
      <c r="Z510" s="133" t="s">
        <v>33</v>
      </c>
      <c r="AA510" s="148">
        <v>0</v>
      </c>
    </row>
    <row r="511" spans="1:28" x14ac:dyDescent="0.2">
      <c r="A511" s="20">
        <v>261</v>
      </c>
      <c r="B511" s="21">
        <v>44795</v>
      </c>
      <c r="C511" s="22">
        <v>44776</v>
      </c>
      <c r="D511" s="246">
        <v>44778</v>
      </c>
      <c r="E511" s="23" t="s">
        <v>81</v>
      </c>
      <c r="F511" s="23" t="s">
        <v>375</v>
      </c>
      <c r="G511" s="136" t="s">
        <v>33</v>
      </c>
      <c r="I511" s="135" t="s">
        <v>33</v>
      </c>
      <c r="J511" s="135">
        <v>303622</v>
      </c>
      <c r="K511" s="27">
        <v>44716</v>
      </c>
      <c r="L511" s="99" t="s">
        <v>33</v>
      </c>
      <c r="M511" s="54">
        <v>30352</v>
      </c>
      <c r="N511" s="132">
        <v>0</v>
      </c>
      <c r="O511" s="31">
        <f t="shared" si="55"/>
        <v>0</v>
      </c>
      <c r="P511" s="31">
        <v>0</v>
      </c>
      <c r="Q511" s="35">
        <f t="shared" si="54"/>
        <v>30352</v>
      </c>
      <c r="R511" s="33"/>
      <c r="S511" s="34">
        <f t="shared" si="56"/>
        <v>0</v>
      </c>
      <c r="T511" s="33"/>
      <c r="U511" s="35">
        <f t="shared" si="57"/>
        <v>0</v>
      </c>
      <c r="V511" s="32">
        <f t="shared" si="45"/>
        <v>30352</v>
      </c>
      <c r="W511" s="137" t="s">
        <v>59</v>
      </c>
      <c r="X511" s="46" t="s">
        <v>36</v>
      </c>
      <c r="Y511" s="48"/>
      <c r="Z511" s="133" t="s">
        <v>33</v>
      </c>
      <c r="AA511" s="148">
        <v>0</v>
      </c>
    </row>
    <row r="512" spans="1:28" x14ac:dyDescent="0.2">
      <c r="A512" s="20">
        <v>262</v>
      </c>
      <c r="B512" s="21">
        <v>44795</v>
      </c>
      <c r="C512" s="22">
        <v>44776</v>
      </c>
      <c r="D512" s="246">
        <v>44778</v>
      </c>
      <c r="E512" s="23" t="s">
        <v>241</v>
      </c>
      <c r="F512" s="23" t="s">
        <v>375</v>
      </c>
      <c r="G512" s="136" t="s">
        <v>33</v>
      </c>
      <c r="I512" s="135" t="s">
        <v>33</v>
      </c>
      <c r="J512" s="135">
        <v>303623</v>
      </c>
      <c r="K512" s="27">
        <v>44740</v>
      </c>
      <c r="L512" s="135" t="s">
        <v>33</v>
      </c>
      <c r="M512" s="29">
        <v>58716</v>
      </c>
      <c r="N512" s="132">
        <v>0</v>
      </c>
      <c r="O512" s="31">
        <f t="shared" si="55"/>
        <v>0</v>
      </c>
      <c r="P512" s="31">
        <v>0</v>
      </c>
      <c r="Q512" s="35">
        <f t="shared" si="54"/>
        <v>58716</v>
      </c>
      <c r="R512" s="33">
        <v>4.4999999999999998E-2</v>
      </c>
      <c r="S512" s="34">
        <f t="shared" si="56"/>
        <v>-2642.22</v>
      </c>
      <c r="T512" s="33"/>
      <c r="U512" s="35">
        <f t="shared" si="57"/>
        <v>0</v>
      </c>
      <c r="V512" s="32">
        <f t="shared" si="45"/>
        <v>56073.78</v>
      </c>
      <c r="W512" s="137" t="s">
        <v>59</v>
      </c>
      <c r="X512" s="46" t="s">
        <v>36</v>
      </c>
      <c r="Y512" s="48"/>
      <c r="Z512" s="133" t="s">
        <v>33</v>
      </c>
      <c r="AA512" s="148">
        <v>0</v>
      </c>
    </row>
    <row r="513" spans="1:28" x14ac:dyDescent="0.2">
      <c r="A513" s="53">
        <v>264</v>
      </c>
      <c r="B513" s="471">
        <v>44795</v>
      </c>
      <c r="C513" s="472">
        <v>44777</v>
      </c>
      <c r="D513" s="473">
        <v>44778</v>
      </c>
      <c r="E513" s="209" t="s">
        <v>234</v>
      </c>
      <c r="F513" s="98" t="s">
        <v>591</v>
      </c>
      <c r="G513" s="136" t="s">
        <v>235</v>
      </c>
      <c r="I513" s="135" t="s">
        <v>33</v>
      </c>
      <c r="J513" s="136">
        <v>303631</v>
      </c>
      <c r="K513" s="99">
        <v>44760</v>
      </c>
      <c r="L513" s="135" t="s">
        <v>592</v>
      </c>
      <c r="M513" s="474">
        <v>2200</v>
      </c>
      <c r="N513" s="475">
        <v>0.1</v>
      </c>
      <c r="O513" s="476">
        <f t="shared" si="55"/>
        <v>220</v>
      </c>
      <c r="P513" s="476">
        <v>0</v>
      </c>
      <c r="Q513" s="137">
        <f t="shared" si="54"/>
        <v>2420</v>
      </c>
      <c r="R513" s="477">
        <v>0.03</v>
      </c>
      <c r="S513" s="478">
        <f t="shared" si="56"/>
        <v>-72.599999999999994</v>
      </c>
      <c r="T513" s="477">
        <v>0.2</v>
      </c>
      <c r="U513" s="137">
        <f t="shared" si="57"/>
        <v>-44</v>
      </c>
      <c r="V513" s="102">
        <f t="shared" si="45"/>
        <v>2303.4</v>
      </c>
      <c r="W513" s="137" t="s">
        <v>59</v>
      </c>
      <c r="X513" s="46" t="s">
        <v>36</v>
      </c>
      <c r="Y513" s="48"/>
      <c r="Z513" s="133" t="s">
        <v>33</v>
      </c>
      <c r="AA513" s="39">
        <v>0</v>
      </c>
    </row>
    <row r="514" spans="1:28" ht="15" x14ac:dyDescent="0.2">
      <c r="A514" s="320"/>
      <c r="B514" s="321">
        <v>44774</v>
      </c>
      <c r="C514" s="323"/>
      <c r="D514" s="457">
        <v>44775</v>
      </c>
      <c r="E514" s="458" t="s">
        <v>1196</v>
      </c>
      <c r="F514" s="458" t="s">
        <v>1196</v>
      </c>
      <c r="G514" s="325"/>
      <c r="I514" s="326"/>
      <c r="J514" s="325"/>
      <c r="K514" s="445"/>
      <c r="L514" s="326"/>
      <c r="M514" s="453"/>
      <c r="N514" s="465"/>
      <c r="O514" s="333"/>
      <c r="P514" s="333"/>
      <c r="Q514" s="459">
        <v>895294</v>
      </c>
      <c r="R514" s="449"/>
      <c r="S514" s="336"/>
      <c r="T514" s="449"/>
      <c r="U514" s="337"/>
      <c r="V514" s="338">
        <f t="shared" si="45"/>
        <v>895294</v>
      </c>
      <c r="W514" s="337"/>
      <c r="X514" s="326" t="s">
        <v>102</v>
      </c>
      <c r="Y514" s="479">
        <v>82029689</v>
      </c>
      <c r="Z514" s="480"/>
      <c r="AA514" s="467"/>
      <c r="AB514" s="1" t="s">
        <v>867</v>
      </c>
    </row>
    <row r="515" spans="1:28" ht="15" x14ac:dyDescent="0.2">
      <c r="A515" s="320"/>
      <c r="B515" s="321">
        <v>44774</v>
      </c>
      <c r="C515" s="323"/>
      <c r="D515" s="457">
        <v>44775</v>
      </c>
      <c r="E515" s="458" t="s">
        <v>1196</v>
      </c>
      <c r="F515" s="458" t="s">
        <v>1196</v>
      </c>
      <c r="G515" s="325"/>
      <c r="I515" s="326"/>
      <c r="J515" s="325"/>
      <c r="K515" s="445"/>
      <c r="L515" s="326"/>
      <c r="M515" s="453"/>
      <c r="N515" s="465"/>
      <c r="O515" s="333"/>
      <c r="P515" s="333"/>
      <c r="Q515" s="459">
        <v>293469</v>
      </c>
      <c r="R515" s="449"/>
      <c r="S515" s="336"/>
      <c r="T515" s="449"/>
      <c r="U515" s="337"/>
      <c r="V515" s="338">
        <f t="shared" si="45"/>
        <v>293469</v>
      </c>
      <c r="W515" s="337"/>
      <c r="X515" s="326" t="s">
        <v>102</v>
      </c>
      <c r="Y515" s="479">
        <v>82029687</v>
      </c>
      <c r="Z515" s="480"/>
      <c r="AA515" s="467"/>
      <c r="AB515" s="1" t="s">
        <v>867</v>
      </c>
    </row>
    <row r="516" spans="1:28" ht="15" x14ac:dyDescent="0.2">
      <c r="A516" s="320"/>
      <c r="B516" s="321">
        <v>44774</v>
      </c>
      <c r="C516" s="323"/>
      <c r="D516" s="457">
        <v>44775</v>
      </c>
      <c r="E516" s="458" t="s">
        <v>1196</v>
      </c>
      <c r="F516" s="458" t="s">
        <v>1196</v>
      </c>
      <c r="G516" s="325"/>
      <c r="I516" s="326"/>
      <c r="J516" s="325"/>
      <c r="K516" s="445"/>
      <c r="L516" s="326"/>
      <c r="M516" s="453"/>
      <c r="N516" s="465"/>
      <c r="O516" s="333"/>
      <c r="P516" s="333"/>
      <c r="Q516" s="459">
        <v>84337</v>
      </c>
      <c r="R516" s="449"/>
      <c r="S516" s="336"/>
      <c r="T516" s="449"/>
      <c r="U516" s="337"/>
      <c r="V516" s="338">
        <f t="shared" si="45"/>
        <v>84337</v>
      </c>
      <c r="W516" s="337"/>
      <c r="X516" s="326" t="s">
        <v>102</v>
      </c>
      <c r="Y516" s="479">
        <v>82029688</v>
      </c>
      <c r="Z516" s="480"/>
      <c r="AA516" s="467"/>
      <c r="AB516" s="1" t="s">
        <v>867</v>
      </c>
    </row>
    <row r="517" spans="1:28" ht="15" x14ac:dyDescent="0.2">
      <c r="A517" s="320"/>
      <c r="B517" s="321">
        <v>44774</v>
      </c>
      <c r="C517" s="323"/>
      <c r="D517" s="457">
        <v>44777</v>
      </c>
      <c r="E517" s="458" t="s">
        <v>1193</v>
      </c>
      <c r="F517" s="458" t="s">
        <v>1193</v>
      </c>
      <c r="G517" s="325"/>
      <c r="I517" s="326"/>
      <c r="J517" s="325"/>
      <c r="K517" s="445"/>
      <c r="L517" s="326"/>
      <c r="M517" s="453"/>
      <c r="N517" s="465"/>
      <c r="O517" s="333"/>
      <c r="P517" s="333"/>
      <c r="Q517" s="459">
        <v>241800</v>
      </c>
      <c r="R517" s="449"/>
      <c r="S517" s="336"/>
      <c r="T517" s="449"/>
      <c r="U517" s="337"/>
      <c r="V517" s="338">
        <f t="shared" si="45"/>
        <v>241800</v>
      </c>
      <c r="W517" s="337"/>
      <c r="X517" s="326" t="s">
        <v>102</v>
      </c>
      <c r="Y517" s="479">
        <v>82029691</v>
      </c>
      <c r="Z517" s="480"/>
      <c r="AA517" s="467"/>
      <c r="AB517" s="1" t="s">
        <v>867</v>
      </c>
    </row>
    <row r="518" spans="1:28" ht="15" x14ac:dyDescent="0.2">
      <c r="A518" s="320"/>
      <c r="B518" s="321">
        <v>44774</v>
      </c>
      <c r="C518" s="323"/>
      <c r="D518" s="457">
        <v>44777</v>
      </c>
      <c r="E518" s="458" t="s">
        <v>1194</v>
      </c>
      <c r="F518" s="458" t="s">
        <v>1194</v>
      </c>
      <c r="G518" s="325"/>
      <c r="I518" s="326"/>
      <c r="J518" s="325"/>
      <c r="K518" s="445"/>
      <c r="L518" s="326"/>
      <c r="M518" s="453"/>
      <c r="N518" s="465"/>
      <c r="O518" s="333"/>
      <c r="P518" s="333"/>
      <c r="Q518" s="459">
        <v>92943</v>
      </c>
      <c r="R518" s="449"/>
      <c r="S518" s="336"/>
      <c r="T518" s="449"/>
      <c r="U518" s="337"/>
      <c r="V518" s="338">
        <f t="shared" si="45"/>
        <v>92943</v>
      </c>
      <c r="W518" s="337"/>
      <c r="X518" s="326" t="s">
        <v>102</v>
      </c>
      <c r="Y518" s="479">
        <v>82029690</v>
      </c>
      <c r="Z518" s="480"/>
      <c r="AA518" s="467"/>
      <c r="AB518" s="1" t="s">
        <v>867</v>
      </c>
    </row>
    <row r="519" spans="1:28" ht="15" x14ac:dyDescent="0.2">
      <c r="A519" s="320"/>
      <c r="B519" s="321">
        <v>44774</v>
      </c>
      <c r="C519" s="323"/>
      <c r="D519" s="457">
        <v>44783</v>
      </c>
      <c r="E519" s="458" t="s">
        <v>1193</v>
      </c>
      <c r="F519" s="458" t="s">
        <v>1193</v>
      </c>
      <c r="G519" s="325"/>
      <c r="I519" s="326"/>
      <c r="J519" s="325"/>
      <c r="K519" s="445"/>
      <c r="L519" s="326"/>
      <c r="M519" s="453"/>
      <c r="N519" s="465"/>
      <c r="O519" s="333"/>
      <c r="P519" s="333"/>
      <c r="Q519" s="459">
        <v>410000</v>
      </c>
      <c r="R519" s="449"/>
      <c r="S519" s="336"/>
      <c r="T519" s="449"/>
      <c r="U519" s="337"/>
      <c r="V519" s="338">
        <f t="shared" si="45"/>
        <v>410000</v>
      </c>
      <c r="W519" s="337"/>
      <c r="X519" s="326" t="s">
        <v>102</v>
      </c>
      <c r="Y519" s="479">
        <v>82029694</v>
      </c>
      <c r="Z519" s="480"/>
      <c r="AA519" s="467"/>
      <c r="AB519" s="1" t="s">
        <v>867</v>
      </c>
    </row>
    <row r="520" spans="1:28" ht="15" x14ac:dyDescent="0.2">
      <c r="A520" s="320"/>
      <c r="B520" s="321">
        <v>44774</v>
      </c>
      <c r="C520" s="323"/>
      <c r="D520" s="443">
        <v>44804</v>
      </c>
      <c r="E520" s="444" t="s">
        <v>1189</v>
      </c>
      <c r="F520" s="444" t="s">
        <v>1189</v>
      </c>
      <c r="G520" s="325"/>
      <c r="I520" s="326"/>
      <c r="J520" s="325"/>
      <c r="K520" s="445"/>
      <c r="L520" s="326"/>
      <c r="M520" s="453"/>
      <c r="N520" s="465"/>
      <c r="O520" s="333"/>
      <c r="P520" s="333"/>
      <c r="Q520" s="448">
        <v>552773.01</v>
      </c>
      <c r="R520" s="449"/>
      <c r="S520" s="336"/>
      <c r="T520" s="449"/>
      <c r="U520" s="337"/>
      <c r="V520" s="338">
        <f t="shared" si="45"/>
        <v>552773.01</v>
      </c>
      <c r="W520" s="450"/>
      <c r="X520" s="326" t="s">
        <v>102</v>
      </c>
      <c r="Y520" s="482"/>
      <c r="Z520" s="466"/>
      <c r="AA520" s="483"/>
      <c r="AB520" s="1" t="s">
        <v>867</v>
      </c>
    </row>
    <row r="521" spans="1:28" x14ac:dyDescent="0.2">
      <c r="A521" s="20">
        <v>252</v>
      </c>
      <c r="B521" s="21">
        <v>44774</v>
      </c>
      <c r="C521" s="97">
        <v>44789</v>
      </c>
      <c r="D521" s="246">
        <v>44789</v>
      </c>
      <c r="E521" s="23" t="s">
        <v>578</v>
      </c>
      <c r="F521" s="23" t="s">
        <v>579</v>
      </c>
      <c r="G521" s="26" t="s">
        <v>33</v>
      </c>
      <c r="I521" s="24" t="s">
        <v>33</v>
      </c>
      <c r="J521" s="26">
        <v>303635</v>
      </c>
      <c r="K521" s="27">
        <v>44789</v>
      </c>
      <c r="L521" s="24" t="s">
        <v>33</v>
      </c>
      <c r="M521" s="29">
        <v>6200000</v>
      </c>
      <c r="N521" s="132">
        <v>0</v>
      </c>
      <c r="O521" s="31">
        <f t="shared" si="55"/>
        <v>0</v>
      </c>
      <c r="P521" s="31">
        <v>0</v>
      </c>
      <c r="Q521" s="35">
        <f t="shared" si="54"/>
        <v>6200000</v>
      </c>
      <c r="R521" s="33"/>
      <c r="S521" s="34">
        <v>0</v>
      </c>
      <c r="T521" s="33"/>
      <c r="U521" s="35">
        <f t="shared" si="57"/>
        <v>0</v>
      </c>
      <c r="V521" s="32">
        <f t="shared" si="45"/>
        <v>6200000</v>
      </c>
      <c r="W521" s="222" t="s">
        <v>35</v>
      </c>
      <c r="X521" s="222" t="s">
        <v>102</v>
      </c>
      <c r="Y521" s="222">
        <v>82029692</v>
      </c>
      <c r="Z521" s="133" t="s">
        <v>33</v>
      </c>
      <c r="AA521" s="39">
        <v>0</v>
      </c>
    </row>
    <row r="522" spans="1:28" x14ac:dyDescent="0.2">
      <c r="A522" s="20">
        <v>254</v>
      </c>
      <c r="B522" s="21">
        <v>44774</v>
      </c>
      <c r="C522" s="97">
        <v>44789</v>
      </c>
      <c r="D522" s="246">
        <v>44789</v>
      </c>
      <c r="E522" s="23" t="s">
        <v>578</v>
      </c>
      <c r="F522" s="23" t="s">
        <v>580</v>
      </c>
      <c r="G522" s="26" t="s">
        <v>33</v>
      </c>
      <c r="I522" s="24" t="s">
        <v>33</v>
      </c>
      <c r="J522" s="20">
        <v>303636</v>
      </c>
      <c r="K522" s="103">
        <v>44789</v>
      </c>
      <c r="L522" s="78" t="s">
        <v>33</v>
      </c>
      <c r="M522" s="29">
        <v>30000000</v>
      </c>
      <c r="N522" s="132">
        <v>0</v>
      </c>
      <c r="O522" s="31">
        <f t="shared" si="55"/>
        <v>0</v>
      </c>
      <c r="P522" s="31"/>
      <c r="Q522" s="35">
        <f t="shared" si="54"/>
        <v>30000000</v>
      </c>
      <c r="R522" s="33"/>
      <c r="S522" s="34"/>
      <c r="T522" s="33"/>
      <c r="U522" s="35">
        <f t="shared" si="57"/>
        <v>0</v>
      </c>
      <c r="V522" s="32">
        <v>30000000</v>
      </c>
      <c r="W522" s="222" t="s">
        <v>35</v>
      </c>
      <c r="X522" s="225" t="s">
        <v>36</v>
      </c>
      <c r="Y522" s="222">
        <v>58372122</v>
      </c>
      <c r="Z522" s="133" t="s">
        <v>33</v>
      </c>
      <c r="AA522" s="39">
        <v>0</v>
      </c>
    </row>
    <row r="523" spans="1:28" x14ac:dyDescent="0.2">
      <c r="A523" s="20">
        <v>253</v>
      </c>
      <c r="B523" s="21">
        <v>44774</v>
      </c>
      <c r="C523" s="97">
        <v>44789</v>
      </c>
      <c r="D523" s="246">
        <v>44790</v>
      </c>
      <c r="E523" s="23" t="s">
        <v>578</v>
      </c>
      <c r="F523" s="23" t="s">
        <v>580</v>
      </c>
      <c r="G523" s="26" t="s">
        <v>33</v>
      </c>
      <c r="I523" s="24" t="s">
        <v>33</v>
      </c>
      <c r="J523" s="20">
        <v>303636</v>
      </c>
      <c r="K523" s="103">
        <v>44789</v>
      </c>
      <c r="L523" s="78" t="s">
        <v>33</v>
      </c>
      <c r="M523" s="29">
        <v>50000000</v>
      </c>
      <c r="N523" s="132">
        <v>0</v>
      </c>
      <c r="O523" s="31">
        <f t="shared" si="55"/>
        <v>0</v>
      </c>
      <c r="P523" s="31">
        <v>0</v>
      </c>
      <c r="Q523" s="35">
        <f t="shared" si="54"/>
        <v>50000000</v>
      </c>
      <c r="R523" s="33"/>
      <c r="S523" s="34">
        <v>0</v>
      </c>
      <c r="T523" s="33"/>
      <c r="U523" s="35">
        <f t="shared" si="57"/>
        <v>0</v>
      </c>
      <c r="V523" s="32">
        <f t="shared" ref="V523:V533" si="58">Q523+S523+U523</f>
        <v>50000000</v>
      </c>
      <c r="W523" s="222" t="s">
        <v>35</v>
      </c>
      <c r="X523" s="225" t="s">
        <v>36</v>
      </c>
      <c r="Y523" s="222">
        <v>58372123</v>
      </c>
      <c r="Z523" s="133" t="s">
        <v>33</v>
      </c>
      <c r="AA523" s="39">
        <v>0</v>
      </c>
    </row>
    <row r="524" spans="1:28" x14ac:dyDescent="0.2">
      <c r="A524" s="20">
        <v>128</v>
      </c>
      <c r="B524" s="21">
        <v>44621</v>
      </c>
      <c r="C524" s="97">
        <v>44625</v>
      </c>
      <c r="D524" s="246">
        <v>44795</v>
      </c>
      <c r="E524" s="43" t="s">
        <v>346</v>
      </c>
      <c r="F524" s="43" t="s">
        <v>347</v>
      </c>
      <c r="G524" s="26" t="s">
        <v>348</v>
      </c>
      <c r="H524" s="213" t="s">
        <v>34</v>
      </c>
      <c r="I524" s="24" t="s">
        <v>33</v>
      </c>
      <c r="J524" s="76">
        <v>303418</v>
      </c>
      <c r="K524" s="103">
        <v>44474</v>
      </c>
      <c r="L524" s="78" t="s">
        <v>33</v>
      </c>
      <c r="M524" s="79">
        <v>100000</v>
      </c>
      <c r="N524" s="80">
        <v>0.15</v>
      </c>
      <c r="O524" s="31">
        <f t="shared" si="55"/>
        <v>15000</v>
      </c>
      <c r="P524" s="31">
        <v>0</v>
      </c>
      <c r="Q524" s="32">
        <f t="shared" si="54"/>
        <v>115000</v>
      </c>
      <c r="R524" s="81">
        <v>0.03</v>
      </c>
      <c r="S524" s="34">
        <f>-Q524*R524</f>
        <v>-3450</v>
      </c>
      <c r="T524" s="81">
        <v>0.2</v>
      </c>
      <c r="U524" s="35">
        <f>-O524*T524</f>
        <v>-3000</v>
      </c>
      <c r="V524" s="32">
        <f t="shared" si="58"/>
        <v>108550</v>
      </c>
      <c r="W524" s="221" t="s">
        <v>35</v>
      </c>
      <c r="X524" s="36" t="s">
        <v>102</v>
      </c>
      <c r="Y524" s="220" t="s">
        <v>349</v>
      </c>
      <c r="Z524" s="238" t="s">
        <v>33</v>
      </c>
      <c r="AA524" s="48"/>
    </row>
    <row r="525" spans="1:28" x14ac:dyDescent="0.2">
      <c r="A525" s="20">
        <v>263</v>
      </c>
      <c r="B525" s="21">
        <v>44795</v>
      </c>
      <c r="C525" s="22">
        <v>44777</v>
      </c>
      <c r="D525" s="246">
        <v>44795</v>
      </c>
      <c r="E525" s="23" t="s">
        <v>197</v>
      </c>
      <c r="F525" s="23" t="s">
        <v>589</v>
      </c>
      <c r="G525" s="50" t="s">
        <v>590</v>
      </c>
      <c r="I525" s="26">
        <v>1889</v>
      </c>
      <c r="J525" s="26">
        <v>303630</v>
      </c>
      <c r="K525" s="27">
        <v>44567</v>
      </c>
      <c r="L525" s="24">
        <v>54</v>
      </c>
      <c r="M525" s="29">
        <v>16490</v>
      </c>
      <c r="N525" s="132">
        <v>0</v>
      </c>
      <c r="O525" s="31">
        <f t="shared" si="55"/>
        <v>0</v>
      </c>
      <c r="P525" s="31">
        <v>0</v>
      </c>
      <c r="Q525" s="35">
        <f t="shared" si="54"/>
        <v>16490</v>
      </c>
      <c r="R525" s="33"/>
      <c r="S525" s="34">
        <f>-Q525*R525</f>
        <v>0</v>
      </c>
      <c r="T525" s="33"/>
      <c r="U525" s="35">
        <f t="shared" ref="U525:U531" si="59">IFERROR(O525*-T525,0)</f>
        <v>0</v>
      </c>
      <c r="V525" s="32">
        <f t="shared" si="58"/>
        <v>16490</v>
      </c>
      <c r="W525" s="36" t="s">
        <v>59</v>
      </c>
      <c r="X525" s="225" t="s">
        <v>36</v>
      </c>
      <c r="Y525" s="220"/>
      <c r="Z525" s="133" t="s">
        <v>33</v>
      </c>
      <c r="AA525" s="39">
        <v>0</v>
      </c>
    </row>
    <row r="526" spans="1:28" x14ac:dyDescent="0.2">
      <c r="A526" s="20">
        <v>247</v>
      </c>
      <c r="B526" s="21">
        <v>44764</v>
      </c>
      <c r="C526" s="22">
        <v>44749</v>
      </c>
      <c r="D526" s="246">
        <v>44796</v>
      </c>
      <c r="E526" s="23" t="s">
        <v>42</v>
      </c>
      <c r="F526" s="23" t="s">
        <v>565</v>
      </c>
      <c r="G526" s="26" t="s">
        <v>566</v>
      </c>
      <c r="I526" s="26" t="s">
        <v>567</v>
      </c>
      <c r="J526" s="26" t="s">
        <v>239</v>
      </c>
      <c r="K526" s="108" t="s">
        <v>568</v>
      </c>
      <c r="L526" s="26" t="s">
        <v>569</v>
      </c>
      <c r="M526" s="29">
        <v>684248</v>
      </c>
      <c r="N526" s="150">
        <v>0.17</v>
      </c>
      <c r="O526" s="31">
        <f t="shared" si="55"/>
        <v>116322.16</v>
      </c>
      <c r="P526" s="31">
        <v>0</v>
      </c>
      <c r="Q526" s="35">
        <f t="shared" si="54"/>
        <v>800570.16</v>
      </c>
      <c r="R526" s="109">
        <v>4.4999999999999998E-2</v>
      </c>
      <c r="S526" s="34">
        <f>Q526*-R526</f>
        <v>-36025.657200000001</v>
      </c>
      <c r="T526" s="110">
        <v>0</v>
      </c>
      <c r="U526" s="35">
        <f t="shared" si="59"/>
        <v>0</v>
      </c>
      <c r="V526" s="32">
        <f t="shared" si="58"/>
        <v>764544.50280000002</v>
      </c>
      <c r="W526" s="377" t="s">
        <v>59</v>
      </c>
      <c r="X526" s="377" t="s">
        <v>36</v>
      </c>
      <c r="Y526" s="378"/>
      <c r="Z526" s="133" t="s">
        <v>33</v>
      </c>
      <c r="AA526" s="379">
        <f>V526+V527</f>
        <v>869466.50280000002</v>
      </c>
    </row>
    <row r="527" spans="1:28" x14ac:dyDescent="0.2">
      <c r="A527" s="20">
        <v>248</v>
      </c>
      <c r="B527" s="21">
        <v>44764</v>
      </c>
      <c r="C527" s="22">
        <v>44749</v>
      </c>
      <c r="D527" s="246">
        <v>44796</v>
      </c>
      <c r="E527" s="23" t="s">
        <v>42</v>
      </c>
      <c r="F527" s="23" t="s">
        <v>570</v>
      </c>
      <c r="G527" s="26" t="s">
        <v>566</v>
      </c>
      <c r="I527" s="26" t="s">
        <v>571</v>
      </c>
      <c r="J527" s="26" t="s">
        <v>239</v>
      </c>
      <c r="K527" s="108" t="s">
        <v>572</v>
      </c>
      <c r="L527" s="74" t="s">
        <v>573</v>
      </c>
      <c r="M527" s="29">
        <v>104400</v>
      </c>
      <c r="N527" s="150">
        <v>0.15</v>
      </c>
      <c r="O527" s="31">
        <f t="shared" si="55"/>
        <v>15660</v>
      </c>
      <c r="P527" s="31">
        <v>0</v>
      </c>
      <c r="Q527" s="35">
        <f t="shared" si="54"/>
        <v>120060</v>
      </c>
      <c r="R527" s="109">
        <v>0.1</v>
      </c>
      <c r="S527" s="34">
        <f>Q527*-R527</f>
        <v>-12006</v>
      </c>
      <c r="T527" s="110">
        <v>0.2</v>
      </c>
      <c r="U527" s="35">
        <f t="shared" si="59"/>
        <v>-3132</v>
      </c>
      <c r="V527" s="32">
        <f t="shared" si="58"/>
        <v>104922</v>
      </c>
      <c r="W527" s="377" t="s">
        <v>59</v>
      </c>
      <c r="X527" s="377" t="s">
        <v>36</v>
      </c>
      <c r="Y527" s="378"/>
      <c r="Z527" s="133" t="s">
        <v>33</v>
      </c>
      <c r="AA527" s="380"/>
    </row>
    <row r="528" spans="1:28" x14ac:dyDescent="0.2">
      <c r="A528" s="20">
        <v>266</v>
      </c>
      <c r="B528" s="21">
        <v>44795</v>
      </c>
      <c r="C528" s="22">
        <v>44796</v>
      </c>
      <c r="D528" s="246">
        <v>44796</v>
      </c>
      <c r="E528" s="23" t="s">
        <v>38</v>
      </c>
      <c r="F528" s="23" t="s">
        <v>594</v>
      </c>
      <c r="G528" s="24" t="s">
        <v>40</v>
      </c>
      <c r="I528" s="26" t="s">
        <v>33</v>
      </c>
      <c r="J528" s="26">
        <v>303641</v>
      </c>
      <c r="K528" s="27" t="s">
        <v>33</v>
      </c>
      <c r="L528" s="26" t="s">
        <v>33</v>
      </c>
      <c r="M528" s="29">
        <v>4684</v>
      </c>
      <c r="N528" s="150">
        <v>0</v>
      </c>
      <c r="O528" s="31">
        <f t="shared" si="55"/>
        <v>0</v>
      </c>
      <c r="P528" s="31">
        <v>0</v>
      </c>
      <c r="Q528" s="35">
        <f t="shared" si="54"/>
        <v>4684</v>
      </c>
      <c r="R528" s="33"/>
      <c r="S528" s="34">
        <f>-Q528*R528</f>
        <v>0</v>
      </c>
      <c r="T528" s="33"/>
      <c r="U528" s="35">
        <f t="shared" si="59"/>
        <v>0</v>
      </c>
      <c r="V528" s="32">
        <f t="shared" si="58"/>
        <v>4684</v>
      </c>
      <c r="W528" s="137" t="s">
        <v>59</v>
      </c>
      <c r="X528" s="46" t="s">
        <v>36</v>
      </c>
      <c r="Y528" s="37"/>
      <c r="Z528" s="133" t="s">
        <v>33</v>
      </c>
      <c r="AA528" s="148">
        <v>0</v>
      </c>
    </row>
    <row r="529" spans="1:28" x14ac:dyDescent="0.2">
      <c r="A529" s="20">
        <v>257</v>
      </c>
      <c r="B529" s="21">
        <v>44774</v>
      </c>
      <c r="C529" s="97">
        <v>44796</v>
      </c>
      <c r="D529" s="246">
        <v>44798</v>
      </c>
      <c r="E529" s="23" t="s">
        <v>578</v>
      </c>
      <c r="F529" s="23" t="s">
        <v>584</v>
      </c>
      <c r="G529" s="26" t="s">
        <v>33</v>
      </c>
      <c r="I529" s="24" t="s">
        <v>33</v>
      </c>
      <c r="J529" s="26">
        <v>303642</v>
      </c>
      <c r="K529" s="27">
        <v>44796</v>
      </c>
      <c r="L529" s="26" t="s">
        <v>33</v>
      </c>
      <c r="M529" s="29">
        <v>2900000</v>
      </c>
      <c r="N529" s="132">
        <v>0</v>
      </c>
      <c r="O529" s="31">
        <v>0</v>
      </c>
      <c r="P529" s="31">
        <v>0</v>
      </c>
      <c r="Q529" s="35">
        <f t="shared" si="54"/>
        <v>2900000</v>
      </c>
      <c r="R529" s="33"/>
      <c r="S529" s="34">
        <v>0</v>
      </c>
      <c r="T529" s="33"/>
      <c r="U529" s="35">
        <f t="shared" si="59"/>
        <v>0</v>
      </c>
      <c r="V529" s="32">
        <f t="shared" si="58"/>
        <v>2900000</v>
      </c>
      <c r="W529" s="135" t="s">
        <v>35</v>
      </c>
      <c r="X529" s="135" t="s">
        <v>142</v>
      </c>
      <c r="Y529" s="212">
        <v>55559781</v>
      </c>
      <c r="Z529" s="133" t="s">
        <v>33</v>
      </c>
      <c r="AA529" s="148">
        <v>0</v>
      </c>
    </row>
    <row r="530" spans="1:28" x14ac:dyDescent="0.2">
      <c r="A530" s="20">
        <v>268</v>
      </c>
      <c r="B530" s="21">
        <v>44795</v>
      </c>
      <c r="C530" s="22">
        <v>44796</v>
      </c>
      <c r="D530" s="246">
        <v>44799</v>
      </c>
      <c r="E530" s="23" t="s">
        <v>187</v>
      </c>
      <c r="F530" s="23" t="s">
        <v>596</v>
      </c>
      <c r="G530" s="26" t="s">
        <v>33</v>
      </c>
      <c r="I530" s="26" t="s">
        <v>33</v>
      </c>
      <c r="J530" s="26">
        <v>303645</v>
      </c>
      <c r="K530" s="27">
        <v>44743</v>
      </c>
      <c r="L530" s="26" t="s">
        <v>597</v>
      </c>
      <c r="M530" s="29">
        <v>90000</v>
      </c>
      <c r="N530" s="150">
        <v>0.08</v>
      </c>
      <c r="O530" s="31">
        <f t="shared" ref="O530:O582" si="60">M530*N530</f>
        <v>7200</v>
      </c>
      <c r="P530" s="31">
        <v>0</v>
      </c>
      <c r="Q530" s="35">
        <f t="shared" si="54"/>
        <v>97200</v>
      </c>
      <c r="R530" s="33">
        <v>0.1</v>
      </c>
      <c r="S530" s="34">
        <f>-Q530*R530</f>
        <v>-9720</v>
      </c>
      <c r="T530" s="33">
        <v>0.2</v>
      </c>
      <c r="U530" s="35">
        <f t="shared" si="59"/>
        <v>-1440</v>
      </c>
      <c r="V530" s="32">
        <f t="shared" si="58"/>
        <v>86040</v>
      </c>
      <c r="W530" s="36" t="s">
        <v>59</v>
      </c>
      <c r="X530" s="225" t="s">
        <v>36</v>
      </c>
      <c r="Y530" s="37"/>
      <c r="Z530" s="133" t="s">
        <v>33</v>
      </c>
      <c r="AA530" s="39">
        <v>0</v>
      </c>
    </row>
    <row r="531" spans="1:28" x14ac:dyDescent="0.2">
      <c r="A531" s="20">
        <v>269</v>
      </c>
      <c r="B531" s="21">
        <v>44795</v>
      </c>
      <c r="C531" s="22">
        <v>44798</v>
      </c>
      <c r="D531" s="246">
        <v>44803</v>
      </c>
      <c r="E531" s="23" t="s">
        <v>79</v>
      </c>
      <c r="F531" s="23" t="s">
        <v>598</v>
      </c>
      <c r="G531" s="26" t="s">
        <v>33</v>
      </c>
      <c r="I531" s="26" t="s">
        <v>33</v>
      </c>
      <c r="J531" s="26">
        <v>303646</v>
      </c>
      <c r="K531" s="27" t="s">
        <v>33</v>
      </c>
      <c r="L531" s="26" t="s">
        <v>33</v>
      </c>
      <c r="M531" s="29">
        <v>750000</v>
      </c>
      <c r="N531" s="150">
        <v>0</v>
      </c>
      <c r="O531" s="31">
        <f t="shared" si="60"/>
        <v>0</v>
      </c>
      <c r="P531" s="31">
        <v>0</v>
      </c>
      <c r="Q531" s="35">
        <f t="shared" si="54"/>
        <v>750000</v>
      </c>
      <c r="R531" s="33"/>
      <c r="S531" s="34">
        <f>-Q531*R531</f>
        <v>0</v>
      </c>
      <c r="T531" s="33"/>
      <c r="U531" s="35">
        <f t="shared" si="59"/>
        <v>0</v>
      </c>
      <c r="V531" s="32">
        <f t="shared" si="58"/>
        <v>750000</v>
      </c>
      <c r="W531" s="36" t="s">
        <v>59</v>
      </c>
      <c r="X531" s="225" t="s">
        <v>36</v>
      </c>
      <c r="Y531" s="37"/>
      <c r="Z531" s="133" t="s">
        <v>33</v>
      </c>
      <c r="AA531" s="39">
        <v>0</v>
      </c>
    </row>
    <row r="532" spans="1:28" x14ac:dyDescent="0.2">
      <c r="A532" s="20">
        <v>18</v>
      </c>
      <c r="B532" s="21">
        <v>44583</v>
      </c>
      <c r="C532" s="22">
        <v>44586</v>
      </c>
      <c r="D532" s="246">
        <v>44804</v>
      </c>
      <c r="E532" s="23" t="s">
        <v>79</v>
      </c>
      <c r="F532" s="23" t="s">
        <v>79</v>
      </c>
      <c r="G532" s="24" t="s">
        <v>33</v>
      </c>
      <c r="H532" s="213" t="s">
        <v>34</v>
      </c>
      <c r="I532" s="24" t="s">
        <v>33</v>
      </c>
      <c r="J532" s="26">
        <v>303334</v>
      </c>
      <c r="K532" s="27" t="s">
        <v>33</v>
      </c>
      <c r="L532" s="27" t="s">
        <v>33</v>
      </c>
      <c r="M532" s="38">
        <v>1500000</v>
      </c>
      <c r="N532" s="30">
        <v>0</v>
      </c>
      <c r="O532" s="31">
        <f t="shared" si="60"/>
        <v>0</v>
      </c>
      <c r="P532" s="31">
        <v>0</v>
      </c>
      <c r="Q532" s="32">
        <f t="shared" si="54"/>
        <v>1500000</v>
      </c>
      <c r="R532" s="33">
        <v>0</v>
      </c>
      <c r="S532" s="34">
        <f>-Q532*R532</f>
        <v>0</v>
      </c>
      <c r="T532" s="33">
        <v>0</v>
      </c>
      <c r="U532" s="35">
        <f>-O532*T532</f>
        <v>0</v>
      </c>
      <c r="V532" s="32">
        <f t="shared" si="58"/>
        <v>1500000</v>
      </c>
      <c r="W532" s="36" t="s">
        <v>35</v>
      </c>
      <c r="X532" s="36" t="s">
        <v>36</v>
      </c>
      <c r="Y532" s="38" t="s">
        <v>33</v>
      </c>
      <c r="Z532" s="238" t="s">
        <v>33</v>
      </c>
      <c r="AA532" s="48"/>
    </row>
    <row r="533" spans="1:28" x14ac:dyDescent="0.2">
      <c r="A533" s="20">
        <v>276</v>
      </c>
      <c r="B533" s="21">
        <v>44795</v>
      </c>
      <c r="C533" s="22">
        <v>44804</v>
      </c>
      <c r="D533" s="246">
        <v>44804</v>
      </c>
      <c r="E533" s="23" t="s">
        <v>144</v>
      </c>
      <c r="F533" s="23" t="s">
        <v>607</v>
      </c>
      <c r="G533" s="24" t="s">
        <v>33</v>
      </c>
      <c r="I533" s="26" t="s">
        <v>33</v>
      </c>
      <c r="J533" s="20">
        <v>303654</v>
      </c>
      <c r="K533" s="103" t="s">
        <v>33</v>
      </c>
      <c r="L533" s="20" t="s">
        <v>33</v>
      </c>
      <c r="M533" s="29">
        <v>25000</v>
      </c>
      <c r="N533" s="132">
        <v>0</v>
      </c>
      <c r="O533" s="31">
        <f t="shared" si="60"/>
        <v>0</v>
      </c>
      <c r="P533" s="31">
        <v>0</v>
      </c>
      <c r="Q533" s="35">
        <f t="shared" si="54"/>
        <v>25000</v>
      </c>
      <c r="R533" s="33"/>
      <c r="S533" s="34">
        <f>-Q533*R533</f>
        <v>0</v>
      </c>
      <c r="T533" s="33"/>
      <c r="U533" s="35">
        <f t="shared" ref="U533:U576" si="61">IFERROR(O533*-T533,0)</f>
        <v>0</v>
      </c>
      <c r="V533" s="32">
        <f t="shared" si="58"/>
        <v>25000</v>
      </c>
      <c r="W533" s="137" t="s">
        <v>35</v>
      </c>
      <c r="X533" s="46" t="s">
        <v>36</v>
      </c>
      <c r="Y533" s="37" t="s">
        <v>608</v>
      </c>
      <c r="Z533" s="133" t="s">
        <v>33</v>
      </c>
      <c r="AA533" s="41">
        <f>V533+V534+V535</f>
        <v>3871412</v>
      </c>
    </row>
    <row r="534" spans="1:28" x14ac:dyDescent="0.2">
      <c r="A534" s="20">
        <v>277</v>
      </c>
      <c r="B534" s="21">
        <v>44795</v>
      </c>
      <c r="C534" s="22">
        <v>44804</v>
      </c>
      <c r="D534" s="246">
        <v>44820</v>
      </c>
      <c r="E534" s="23" t="s">
        <v>144</v>
      </c>
      <c r="F534" s="23" t="s">
        <v>607</v>
      </c>
      <c r="G534" s="24" t="s">
        <v>33</v>
      </c>
      <c r="I534" s="26" t="s">
        <v>33</v>
      </c>
      <c r="J534" s="20">
        <v>303654</v>
      </c>
      <c r="K534" s="103" t="s">
        <v>33</v>
      </c>
      <c r="L534" s="20" t="s">
        <v>33</v>
      </c>
      <c r="M534" s="29">
        <v>241773</v>
      </c>
      <c r="N534" s="132">
        <v>0</v>
      </c>
      <c r="O534" s="31">
        <f t="shared" si="60"/>
        <v>0</v>
      </c>
      <c r="P534" s="31"/>
      <c r="Q534" s="35">
        <f t="shared" si="54"/>
        <v>241773</v>
      </c>
      <c r="R534" s="33"/>
      <c r="S534" s="34"/>
      <c r="T534" s="33"/>
      <c r="U534" s="35">
        <f t="shared" si="61"/>
        <v>0</v>
      </c>
      <c r="V534" s="32">
        <v>241773</v>
      </c>
      <c r="W534" s="36" t="s">
        <v>35</v>
      </c>
      <c r="X534" s="225" t="s">
        <v>36</v>
      </c>
      <c r="Y534" s="37" t="s">
        <v>609</v>
      </c>
      <c r="Z534" s="133" t="s">
        <v>33</v>
      </c>
      <c r="AA534" s="243"/>
    </row>
    <row r="535" spans="1:28" x14ac:dyDescent="0.2">
      <c r="A535" s="20">
        <v>278</v>
      </c>
      <c r="B535" s="21">
        <v>44795</v>
      </c>
      <c r="C535" s="22">
        <v>44804</v>
      </c>
      <c r="D535" s="246">
        <v>44804</v>
      </c>
      <c r="E535" s="23" t="s">
        <v>144</v>
      </c>
      <c r="F535" s="23" t="s">
        <v>607</v>
      </c>
      <c r="G535" s="24" t="s">
        <v>33</v>
      </c>
      <c r="I535" s="26" t="s">
        <v>33</v>
      </c>
      <c r="J535" s="20">
        <v>303654</v>
      </c>
      <c r="K535" s="103" t="s">
        <v>33</v>
      </c>
      <c r="L535" s="20" t="s">
        <v>33</v>
      </c>
      <c r="M535" s="29">
        <v>3604639</v>
      </c>
      <c r="N535" s="132">
        <v>0</v>
      </c>
      <c r="O535" s="31">
        <f t="shared" si="60"/>
        <v>0</v>
      </c>
      <c r="P535" s="31"/>
      <c r="Q535" s="35">
        <f t="shared" si="54"/>
        <v>3604639</v>
      </c>
      <c r="R535" s="33"/>
      <c r="S535" s="34"/>
      <c r="T535" s="33"/>
      <c r="U535" s="35">
        <f t="shared" si="61"/>
        <v>0</v>
      </c>
      <c r="V535" s="32">
        <v>3604639</v>
      </c>
      <c r="W535" s="36" t="s">
        <v>35</v>
      </c>
      <c r="X535" s="181" t="s">
        <v>36</v>
      </c>
      <c r="Y535" s="37" t="s">
        <v>610</v>
      </c>
      <c r="Z535" s="133" t="s">
        <v>33</v>
      </c>
      <c r="AA535" s="243"/>
    </row>
    <row r="536" spans="1:28" ht="15" x14ac:dyDescent="0.25">
      <c r="A536" s="344"/>
      <c r="B536" s="363"/>
      <c r="C536" s="346"/>
      <c r="D536" s="347">
        <v>44774</v>
      </c>
      <c r="E536" s="348" t="s">
        <v>963</v>
      </c>
      <c r="F536" s="348" t="s">
        <v>963</v>
      </c>
      <c r="G536" s="366"/>
      <c r="I536" s="365"/>
      <c r="J536" s="344"/>
      <c r="K536" s="387"/>
      <c r="L536" s="344"/>
      <c r="M536" s="367"/>
      <c r="N536" s="352"/>
      <c r="O536" s="353"/>
      <c r="P536" s="353"/>
      <c r="Q536" s="354">
        <v>3697399</v>
      </c>
      <c r="R536" s="368"/>
      <c r="S536" s="356"/>
      <c r="T536" s="368"/>
      <c r="U536" s="358"/>
      <c r="V536" s="354">
        <v>3697399</v>
      </c>
      <c r="W536" s="358"/>
      <c r="X536" s="369" t="s">
        <v>36</v>
      </c>
      <c r="Y536" s="360">
        <v>58372111</v>
      </c>
      <c r="Z536" s="361"/>
      <c r="AA536" s="388"/>
      <c r="AB536" s="1" t="s">
        <v>867</v>
      </c>
    </row>
    <row r="537" spans="1:28" ht="15" x14ac:dyDescent="0.25">
      <c r="A537" s="344"/>
      <c r="B537" s="363"/>
      <c r="C537" s="346"/>
      <c r="D537" s="347">
        <v>44775</v>
      </c>
      <c r="E537" s="348" t="s">
        <v>842</v>
      </c>
      <c r="F537" s="348" t="s">
        <v>842</v>
      </c>
      <c r="G537" s="366"/>
      <c r="I537" s="365"/>
      <c r="J537" s="344"/>
      <c r="K537" s="387"/>
      <c r="L537" s="344"/>
      <c r="M537" s="367"/>
      <c r="N537" s="352"/>
      <c r="O537" s="353"/>
      <c r="P537" s="353"/>
      <c r="Q537" s="354">
        <v>25000</v>
      </c>
      <c r="R537" s="368"/>
      <c r="S537" s="356"/>
      <c r="T537" s="368"/>
      <c r="U537" s="358"/>
      <c r="V537" s="354">
        <v>25000</v>
      </c>
      <c r="W537" s="358"/>
      <c r="X537" s="369" t="s">
        <v>36</v>
      </c>
      <c r="Y537" s="360">
        <v>58372112</v>
      </c>
      <c r="Z537" s="361"/>
      <c r="AA537" s="388"/>
      <c r="AB537" s="1" t="s">
        <v>867</v>
      </c>
    </row>
    <row r="538" spans="1:28" ht="15" x14ac:dyDescent="0.25">
      <c r="A538" s="344"/>
      <c r="B538" s="363"/>
      <c r="C538" s="346"/>
      <c r="D538" s="347">
        <v>44775</v>
      </c>
      <c r="E538" s="348" t="s">
        <v>964</v>
      </c>
      <c r="F538" s="348" t="s">
        <v>964</v>
      </c>
      <c r="G538" s="366"/>
      <c r="I538" s="365"/>
      <c r="J538" s="344"/>
      <c r="K538" s="387"/>
      <c r="L538" s="344"/>
      <c r="M538" s="367"/>
      <c r="N538" s="352"/>
      <c r="O538" s="353"/>
      <c r="P538" s="353"/>
      <c r="Q538" s="354">
        <v>97738</v>
      </c>
      <c r="R538" s="368"/>
      <c r="S538" s="356"/>
      <c r="T538" s="368"/>
      <c r="U538" s="358"/>
      <c r="V538" s="354">
        <v>97738</v>
      </c>
      <c r="W538" s="358"/>
      <c r="X538" s="369" t="s">
        <v>36</v>
      </c>
      <c r="Y538" s="360">
        <v>58372107</v>
      </c>
      <c r="Z538" s="361"/>
      <c r="AA538" s="388"/>
      <c r="AB538" s="1" t="s">
        <v>867</v>
      </c>
    </row>
    <row r="539" spans="1:28" ht="23.25" x14ac:dyDescent="0.25">
      <c r="A539" s="344"/>
      <c r="B539" s="363"/>
      <c r="C539" s="346"/>
      <c r="D539" s="347">
        <v>44775</v>
      </c>
      <c r="E539" s="348" t="s">
        <v>965</v>
      </c>
      <c r="F539" s="348" t="s">
        <v>965</v>
      </c>
      <c r="G539" s="366"/>
      <c r="I539" s="365"/>
      <c r="J539" s="344"/>
      <c r="K539" s="387"/>
      <c r="L539" s="344"/>
      <c r="M539" s="367"/>
      <c r="N539" s="352"/>
      <c r="O539" s="353"/>
      <c r="P539" s="353"/>
      <c r="Q539" s="354">
        <v>1000000</v>
      </c>
      <c r="R539" s="368"/>
      <c r="S539" s="356"/>
      <c r="T539" s="368"/>
      <c r="U539" s="358"/>
      <c r="V539" s="354">
        <v>1000000</v>
      </c>
      <c r="W539" s="358"/>
      <c r="X539" s="369" t="s">
        <v>36</v>
      </c>
      <c r="Y539" s="360"/>
      <c r="Z539" s="361"/>
      <c r="AA539" s="388"/>
      <c r="AB539" s="1" t="s">
        <v>867</v>
      </c>
    </row>
    <row r="540" spans="1:28" ht="15" x14ac:dyDescent="0.25">
      <c r="A540" s="344"/>
      <c r="B540" s="363"/>
      <c r="C540" s="346"/>
      <c r="D540" s="347">
        <v>44776</v>
      </c>
      <c r="E540" s="348" t="s">
        <v>966</v>
      </c>
      <c r="F540" s="348" t="s">
        <v>966</v>
      </c>
      <c r="G540" s="366"/>
      <c r="I540" s="365"/>
      <c r="J540" s="344"/>
      <c r="K540" s="387"/>
      <c r="L540" s="344"/>
      <c r="M540" s="367"/>
      <c r="N540" s="352"/>
      <c r="O540" s="353"/>
      <c r="P540" s="353"/>
      <c r="Q540" s="354">
        <v>78945</v>
      </c>
      <c r="R540" s="368"/>
      <c r="S540" s="356"/>
      <c r="T540" s="368"/>
      <c r="U540" s="358"/>
      <c r="V540" s="354">
        <v>78945</v>
      </c>
      <c r="W540" s="358"/>
      <c r="X540" s="369" t="s">
        <v>36</v>
      </c>
      <c r="Y540" s="360">
        <v>56590759</v>
      </c>
      <c r="Z540" s="361"/>
      <c r="AA540" s="388"/>
      <c r="AB540" s="1" t="s">
        <v>867</v>
      </c>
    </row>
    <row r="541" spans="1:28" ht="15" x14ac:dyDescent="0.25">
      <c r="A541" s="344"/>
      <c r="B541" s="363"/>
      <c r="C541" s="346"/>
      <c r="D541" s="347">
        <v>44776</v>
      </c>
      <c r="E541" s="348" t="s">
        <v>967</v>
      </c>
      <c r="F541" s="348" t="s">
        <v>967</v>
      </c>
      <c r="G541" s="366"/>
      <c r="I541" s="365"/>
      <c r="J541" s="344"/>
      <c r="K541" s="387"/>
      <c r="L541" s="344"/>
      <c r="M541" s="367"/>
      <c r="N541" s="352"/>
      <c r="O541" s="353"/>
      <c r="P541" s="353"/>
      <c r="Q541" s="354">
        <v>330096</v>
      </c>
      <c r="R541" s="368"/>
      <c r="S541" s="356"/>
      <c r="T541" s="368"/>
      <c r="U541" s="358"/>
      <c r="V541" s="354">
        <v>330096</v>
      </c>
      <c r="W541" s="358"/>
      <c r="X541" s="369" t="s">
        <v>36</v>
      </c>
      <c r="Y541" s="360">
        <v>56590760</v>
      </c>
      <c r="Z541" s="361"/>
      <c r="AA541" s="388"/>
      <c r="AB541" s="1" t="s">
        <v>867</v>
      </c>
    </row>
    <row r="542" spans="1:28" ht="15" x14ac:dyDescent="0.25">
      <c r="A542" s="344"/>
      <c r="B542" s="363"/>
      <c r="C542" s="346"/>
      <c r="D542" s="347">
        <v>44777</v>
      </c>
      <c r="E542" s="348" t="s">
        <v>917</v>
      </c>
      <c r="F542" s="348" t="s">
        <v>917</v>
      </c>
      <c r="G542" s="366"/>
      <c r="I542" s="365"/>
      <c r="J542" s="344"/>
      <c r="K542" s="387"/>
      <c r="L542" s="344"/>
      <c r="M542" s="367"/>
      <c r="N542" s="352"/>
      <c r="O542" s="353"/>
      <c r="P542" s="353"/>
      <c r="Q542" s="354">
        <v>101828.69</v>
      </c>
      <c r="R542" s="368"/>
      <c r="S542" s="356"/>
      <c r="T542" s="368"/>
      <c r="U542" s="358"/>
      <c r="V542" s="354">
        <v>101828.69</v>
      </c>
      <c r="W542" s="358"/>
      <c r="X542" s="369" t="s">
        <v>36</v>
      </c>
      <c r="Y542" s="360"/>
      <c r="Z542" s="361"/>
      <c r="AA542" s="388"/>
      <c r="AB542" s="1" t="s">
        <v>867</v>
      </c>
    </row>
    <row r="543" spans="1:28" ht="15" x14ac:dyDescent="0.25">
      <c r="A543" s="344"/>
      <c r="B543" s="363"/>
      <c r="C543" s="346"/>
      <c r="D543" s="347">
        <v>44777</v>
      </c>
      <c r="E543" s="348" t="s">
        <v>918</v>
      </c>
      <c r="F543" s="348" t="s">
        <v>918</v>
      </c>
      <c r="G543" s="366"/>
      <c r="I543" s="365"/>
      <c r="J543" s="344"/>
      <c r="K543" s="387"/>
      <c r="L543" s="344"/>
      <c r="M543" s="367"/>
      <c r="N543" s="352"/>
      <c r="O543" s="353"/>
      <c r="P543" s="353"/>
      <c r="Q543" s="354">
        <v>307345</v>
      </c>
      <c r="R543" s="368"/>
      <c r="S543" s="356"/>
      <c r="T543" s="368"/>
      <c r="U543" s="358"/>
      <c r="V543" s="354">
        <v>307345</v>
      </c>
      <c r="W543" s="358"/>
      <c r="X543" s="369" t="s">
        <v>36</v>
      </c>
      <c r="Y543" s="360"/>
      <c r="Z543" s="361"/>
      <c r="AA543" s="388"/>
      <c r="AB543" s="1" t="s">
        <v>867</v>
      </c>
    </row>
    <row r="544" spans="1:28" ht="23.25" x14ac:dyDescent="0.25">
      <c r="A544" s="344"/>
      <c r="B544" s="363"/>
      <c r="C544" s="346"/>
      <c r="D544" s="347">
        <v>44778</v>
      </c>
      <c r="E544" s="348" t="s">
        <v>968</v>
      </c>
      <c r="F544" s="348" t="s">
        <v>968</v>
      </c>
      <c r="G544" s="366"/>
      <c r="I544" s="365"/>
      <c r="J544" s="344"/>
      <c r="K544" s="387"/>
      <c r="L544" s="344"/>
      <c r="M544" s="367"/>
      <c r="N544" s="352"/>
      <c r="O544" s="353"/>
      <c r="P544" s="353"/>
      <c r="Q544" s="354">
        <v>1000000</v>
      </c>
      <c r="R544" s="368"/>
      <c r="S544" s="356"/>
      <c r="T544" s="368"/>
      <c r="U544" s="358"/>
      <c r="V544" s="354">
        <v>1000000</v>
      </c>
      <c r="W544" s="358"/>
      <c r="X544" s="369" t="s">
        <v>36</v>
      </c>
      <c r="Y544" s="360"/>
      <c r="Z544" s="361"/>
      <c r="AA544" s="388"/>
      <c r="AB544" s="1" t="s">
        <v>867</v>
      </c>
    </row>
    <row r="545" spans="1:28" ht="23.25" x14ac:dyDescent="0.25">
      <c r="A545" s="344"/>
      <c r="B545" s="363"/>
      <c r="C545" s="346"/>
      <c r="D545" s="347">
        <v>44778</v>
      </c>
      <c r="E545" s="348" t="s">
        <v>969</v>
      </c>
      <c r="F545" s="348" t="s">
        <v>969</v>
      </c>
      <c r="G545" s="366"/>
      <c r="I545" s="365"/>
      <c r="J545" s="344"/>
      <c r="K545" s="387"/>
      <c r="L545" s="344"/>
      <c r="M545" s="367"/>
      <c r="N545" s="352"/>
      <c r="O545" s="353"/>
      <c r="P545" s="353"/>
      <c r="Q545" s="354">
        <v>510480</v>
      </c>
      <c r="R545" s="368"/>
      <c r="S545" s="356"/>
      <c r="T545" s="368"/>
      <c r="U545" s="358"/>
      <c r="V545" s="354">
        <v>510480</v>
      </c>
      <c r="W545" s="358"/>
      <c r="X545" s="369" t="s">
        <v>36</v>
      </c>
      <c r="Y545" s="360"/>
      <c r="Z545" s="361"/>
      <c r="AA545" s="388"/>
      <c r="AB545" s="1" t="s">
        <v>867</v>
      </c>
    </row>
    <row r="546" spans="1:28" ht="15" x14ac:dyDescent="0.25">
      <c r="A546" s="344"/>
      <c r="B546" s="363"/>
      <c r="C546" s="346"/>
      <c r="D546" s="347">
        <v>44778</v>
      </c>
      <c r="E546" s="348" t="s">
        <v>844</v>
      </c>
      <c r="F546" s="348" t="s">
        <v>844</v>
      </c>
      <c r="G546" s="366"/>
      <c r="I546" s="365"/>
      <c r="J546" s="344"/>
      <c r="K546" s="387"/>
      <c r="L546" s="344"/>
      <c r="M546" s="367"/>
      <c r="N546" s="352"/>
      <c r="O546" s="353"/>
      <c r="P546" s="353"/>
      <c r="Q546" s="354">
        <v>499914</v>
      </c>
      <c r="R546" s="368"/>
      <c r="S546" s="356"/>
      <c r="T546" s="368"/>
      <c r="U546" s="358"/>
      <c r="V546" s="354">
        <v>499914</v>
      </c>
      <c r="W546" s="358"/>
      <c r="X546" s="369" t="s">
        <v>36</v>
      </c>
      <c r="Y546" s="360">
        <v>58372114</v>
      </c>
      <c r="Z546" s="361"/>
      <c r="AA546" s="388"/>
      <c r="AB546" s="1" t="s">
        <v>867</v>
      </c>
    </row>
    <row r="547" spans="1:28" ht="15" x14ac:dyDescent="0.25">
      <c r="A547" s="344"/>
      <c r="B547" s="363"/>
      <c r="C547" s="346"/>
      <c r="D547" s="347">
        <v>44778</v>
      </c>
      <c r="E547" s="348" t="s">
        <v>970</v>
      </c>
      <c r="F547" s="348" t="s">
        <v>970</v>
      </c>
      <c r="G547" s="366"/>
      <c r="I547" s="365"/>
      <c r="J547" s="344"/>
      <c r="K547" s="387"/>
      <c r="L547" s="344"/>
      <c r="M547" s="367"/>
      <c r="N547" s="352"/>
      <c r="O547" s="353"/>
      <c r="P547" s="353"/>
      <c r="Q547" s="354">
        <v>46750</v>
      </c>
      <c r="R547" s="368"/>
      <c r="S547" s="356"/>
      <c r="T547" s="368"/>
      <c r="U547" s="358"/>
      <c r="V547" s="354">
        <v>46750</v>
      </c>
      <c r="W547" s="358"/>
      <c r="X547" s="369" t="s">
        <v>36</v>
      </c>
      <c r="Y547" s="360">
        <v>58372108</v>
      </c>
      <c r="Z547" s="361"/>
      <c r="AA547" s="388"/>
      <c r="AB547" s="1" t="s">
        <v>867</v>
      </c>
    </row>
    <row r="548" spans="1:28" ht="15" x14ac:dyDescent="0.25">
      <c r="A548" s="344"/>
      <c r="B548" s="363"/>
      <c r="C548" s="346"/>
      <c r="D548" s="347">
        <v>44778</v>
      </c>
      <c r="E548" s="348" t="s">
        <v>971</v>
      </c>
      <c r="F548" s="348" t="s">
        <v>971</v>
      </c>
      <c r="G548" s="366"/>
      <c r="I548" s="365"/>
      <c r="J548" s="344"/>
      <c r="K548" s="387"/>
      <c r="L548" s="344"/>
      <c r="M548" s="367"/>
      <c r="N548" s="352"/>
      <c r="O548" s="353"/>
      <c r="P548" s="353"/>
      <c r="Q548" s="354">
        <v>214745</v>
      </c>
      <c r="R548" s="368"/>
      <c r="S548" s="356"/>
      <c r="T548" s="368"/>
      <c r="U548" s="358"/>
      <c r="V548" s="354">
        <v>214745</v>
      </c>
      <c r="W548" s="358"/>
      <c r="X548" s="369" t="s">
        <v>36</v>
      </c>
      <c r="Y548" s="360">
        <v>58372109</v>
      </c>
      <c r="Z548" s="361"/>
      <c r="AA548" s="388"/>
      <c r="AB548" s="1" t="s">
        <v>867</v>
      </c>
    </row>
    <row r="549" spans="1:28" ht="15" x14ac:dyDescent="0.25">
      <c r="A549" s="344"/>
      <c r="B549" s="363"/>
      <c r="C549" s="346"/>
      <c r="D549" s="347">
        <v>44778</v>
      </c>
      <c r="E549" s="348" t="s">
        <v>972</v>
      </c>
      <c r="F549" s="348" t="s">
        <v>972</v>
      </c>
      <c r="G549" s="366"/>
      <c r="I549" s="365"/>
      <c r="J549" s="344"/>
      <c r="K549" s="387"/>
      <c r="L549" s="344"/>
      <c r="M549" s="367"/>
      <c r="N549" s="352"/>
      <c r="O549" s="353"/>
      <c r="P549" s="353"/>
      <c r="Q549" s="354">
        <v>209266</v>
      </c>
      <c r="R549" s="368"/>
      <c r="S549" s="356"/>
      <c r="T549" s="368"/>
      <c r="U549" s="358"/>
      <c r="V549" s="354">
        <v>209266</v>
      </c>
      <c r="W549" s="358"/>
      <c r="X549" s="369" t="s">
        <v>36</v>
      </c>
      <c r="Y549" s="360">
        <v>58372110</v>
      </c>
      <c r="Z549" s="361"/>
      <c r="AA549" s="388"/>
      <c r="AB549" s="1" t="s">
        <v>867</v>
      </c>
    </row>
    <row r="550" spans="1:28" ht="15" x14ac:dyDescent="0.25">
      <c r="A550" s="344"/>
      <c r="B550" s="363"/>
      <c r="C550" s="346"/>
      <c r="D550" s="347">
        <v>44783</v>
      </c>
      <c r="E550" s="348" t="s">
        <v>837</v>
      </c>
      <c r="F550" s="348" t="s">
        <v>837</v>
      </c>
      <c r="G550" s="366"/>
      <c r="I550" s="365"/>
      <c r="J550" s="344"/>
      <c r="K550" s="387"/>
      <c r="L550" s="344"/>
      <c r="M550" s="367"/>
      <c r="N550" s="352"/>
      <c r="O550" s="353"/>
      <c r="P550" s="353"/>
      <c r="Q550" s="354">
        <v>69542</v>
      </c>
      <c r="R550" s="368"/>
      <c r="S550" s="356"/>
      <c r="T550" s="368"/>
      <c r="U550" s="358"/>
      <c r="V550" s="354">
        <v>69542</v>
      </c>
      <c r="W550" s="358"/>
      <c r="X550" s="369" t="s">
        <v>36</v>
      </c>
      <c r="Y550" s="360">
        <v>58372113</v>
      </c>
      <c r="Z550" s="361"/>
      <c r="AA550" s="388"/>
      <c r="AB550" s="1" t="s">
        <v>867</v>
      </c>
    </row>
    <row r="551" spans="1:28" ht="23.25" x14ac:dyDescent="0.25">
      <c r="A551" s="344"/>
      <c r="B551" s="363"/>
      <c r="C551" s="346"/>
      <c r="D551" s="347">
        <v>44784</v>
      </c>
      <c r="E551" s="348" t="s">
        <v>973</v>
      </c>
      <c r="F551" s="348" t="s">
        <v>973</v>
      </c>
      <c r="G551" s="366"/>
      <c r="I551" s="365"/>
      <c r="J551" s="344"/>
      <c r="K551" s="387"/>
      <c r="L551" s="344"/>
      <c r="M551" s="367"/>
      <c r="N551" s="352"/>
      <c r="O551" s="353"/>
      <c r="P551" s="353"/>
      <c r="Q551" s="354">
        <v>1500</v>
      </c>
      <c r="R551" s="368"/>
      <c r="S551" s="356"/>
      <c r="T551" s="368"/>
      <c r="U551" s="358"/>
      <c r="V551" s="354">
        <v>1500</v>
      </c>
      <c r="W551" s="358"/>
      <c r="X551" s="369" t="s">
        <v>36</v>
      </c>
      <c r="Y551" s="360"/>
      <c r="Z551" s="361"/>
      <c r="AA551" s="388"/>
      <c r="AB551" s="1" t="s">
        <v>867</v>
      </c>
    </row>
    <row r="552" spans="1:28" ht="15" x14ac:dyDescent="0.25">
      <c r="A552" s="344"/>
      <c r="B552" s="363"/>
      <c r="C552" s="346"/>
      <c r="D552" s="347">
        <v>44785</v>
      </c>
      <c r="E552" s="348" t="s">
        <v>974</v>
      </c>
      <c r="F552" s="348" t="s">
        <v>974</v>
      </c>
      <c r="G552" s="366"/>
      <c r="I552" s="365"/>
      <c r="J552" s="344"/>
      <c r="K552" s="387"/>
      <c r="L552" s="344"/>
      <c r="M552" s="367"/>
      <c r="N552" s="352"/>
      <c r="O552" s="353"/>
      <c r="P552" s="353"/>
      <c r="Q552" s="354">
        <v>56848</v>
      </c>
      <c r="R552" s="368"/>
      <c r="S552" s="356"/>
      <c r="T552" s="368"/>
      <c r="U552" s="358"/>
      <c r="V552" s="354">
        <v>56848</v>
      </c>
      <c r="W552" s="358"/>
      <c r="X552" s="369" t="s">
        <v>36</v>
      </c>
      <c r="Y552" s="360">
        <v>58372121</v>
      </c>
      <c r="Z552" s="361"/>
      <c r="AA552" s="388"/>
      <c r="AB552" s="1" t="s">
        <v>867</v>
      </c>
    </row>
    <row r="553" spans="1:28" ht="15" x14ac:dyDescent="0.25">
      <c r="A553" s="344"/>
      <c r="B553" s="363"/>
      <c r="C553" s="346"/>
      <c r="D553" s="347">
        <v>44789</v>
      </c>
      <c r="E553" s="348" t="s">
        <v>868</v>
      </c>
      <c r="F553" s="348" t="s">
        <v>868</v>
      </c>
      <c r="G553" s="366"/>
      <c r="I553" s="365"/>
      <c r="J553" s="344"/>
      <c r="K553" s="387"/>
      <c r="L553" s="344"/>
      <c r="M553" s="367"/>
      <c r="N553" s="352"/>
      <c r="O553" s="353"/>
      <c r="P553" s="353"/>
      <c r="Q553" s="354">
        <v>7800</v>
      </c>
      <c r="R553" s="368"/>
      <c r="S553" s="356"/>
      <c r="T553" s="368"/>
      <c r="U553" s="358"/>
      <c r="V553" s="354">
        <v>7800</v>
      </c>
      <c r="W553" s="358"/>
      <c r="X553" s="369" t="s">
        <v>36</v>
      </c>
      <c r="Y553" s="360" t="s">
        <v>991</v>
      </c>
      <c r="Z553" s="361"/>
      <c r="AA553" s="388"/>
      <c r="AB553" s="1" t="s">
        <v>867</v>
      </c>
    </row>
    <row r="554" spans="1:28" ht="15" x14ac:dyDescent="0.25">
      <c r="A554" s="344"/>
      <c r="B554" s="363"/>
      <c r="C554" s="346"/>
      <c r="D554" s="347">
        <v>44789</v>
      </c>
      <c r="E554" s="348" t="s">
        <v>975</v>
      </c>
      <c r="F554" s="348" t="s">
        <v>975</v>
      </c>
      <c r="G554" s="366"/>
      <c r="I554" s="365"/>
      <c r="J554" s="344"/>
      <c r="K554" s="387"/>
      <c r="L554" s="344"/>
      <c r="M554" s="367"/>
      <c r="N554" s="352"/>
      <c r="O554" s="353"/>
      <c r="P554" s="353"/>
      <c r="Q554" s="354">
        <v>60000</v>
      </c>
      <c r="R554" s="368"/>
      <c r="S554" s="356"/>
      <c r="T554" s="368"/>
      <c r="U554" s="358"/>
      <c r="V554" s="354">
        <v>60000</v>
      </c>
      <c r="W554" s="358"/>
      <c r="X554" s="369" t="s">
        <v>36</v>
      </c>
      <c r="Y554" s="360" t="s">
        <v>991</v>
      </c>
      <c r="Z554" s="361"/>
      <c r="AA554" s="388"/>
      <c r="AB554" s="1" t="s">
        <v>867</v>
      </c>
    </row>
    <row r="555" spans="1:28" ht="15" x14ac:dyDescent="0.25">
      <c r="A555" s="344"/>
      <c r="B555" s="363"/>
      <c r="C555" s="346"/>
      <c r="D555" s="347">
        <v>44792</v>
      </c>
      <c r="E555" s="348" t="s">
        <v>976</v>
      </c>
      <c r="F555" s="348" t="s">
        <v>976</v>
      </c>
      <c r="G555" s="366"/>
      <c r="I555" s="365"/>
      <c r="J555" s="344"/>
      <c r="K555" s="387"/>
      <c r="L555" s="344"/>
      <c r="M555" s="367"/>
      <c r="N555" s="352"/>
      <c r="O555" s="353"/>
      <c r="P555" s="353"/>
      <c r="Q555" s="354">
        <v>500000</v>
      </c>
      <c r="R555" s="368"/>
      <c r="S555" s="356"/>
      <c r="T555" s="368"/>
      <c r="U555" s="358"/>
      <c r="V555" s="354">
        <v>500000</v>
      </c>
      <c r="W555" s="358"/>
      <c r="X555" s="369" t="s">
        <v>36</v>
      </c>
      <c r="Y555" s="360"/>
      <c r="Z555" s="361"/>
      <c r="AA555" s="388"/>
      <c r="AB555" s="1" t="s">
        <v>867</v>
      </c>
    </row>
    <row r="556" spans="1:28" ht="23.25" x14ac:dyDescent="0.25">
      <c r="A556" s="344"/>
      <c r="B556" s="363"/>
      <c r="C556" s="346"/>
      <c r="D556" s="347">
        <v>44796</v>
      </c>
      <c r="E556" s="348" t="s">
        <v>977</v>
      </c>
      <c r="F556" s="348" t="s">
        <v>977</v>
      </c>
      <c r="G556" s="366"/>
      <c r="I556" s="365"/>
      <c r="J556" s="344"/>
      <c r="K556" s="387"/>
      <c r="L556" s="344"/>
      <c r="M556" s="367"/>
      <c r="N556" s="352"/>
      <c r="O556" s="353"/>
      <c r="P556" s="353"/>
      <c r="Q556" s="354">
        <v>155223</v>
      </c>
      <c r="R556" s="368"/>
      <c r="S556" s="356"/>
      <c r="T556" s="368"/>
      <c r="U556" s="358"/>
      <c r="V556" s="354">
        <v>155223</v>
      </c>
      <c r="W556" s="358"/>
      <c r="X556" s="369" t="s">
        <v>36</v>
      </c>
      <c r="Y556" s="360"/>
      <c r="Z556" s="361"/>
      <c r="AA556" s="388"/>
      <c r="AB556" s="1" t="s">
        <v>867</v>
      </c>
    </row>
    <row r="557" spans="1:28" ht="23.25" x14ac:dyDescent="0.25">
      <c r="A557" s="344"/>
      <c r="B557" s="363"/>
      <c r="C557" s="346"/>
      <c r="D557" s="347">
        <v>44796</v>
      </c>
      <c r="E557" s="348" t="s">
        <v>978</v>
      </c>
      <c r="F557" s="348" t="s">
        <v>978</v>
      </c>
      <c r="G557" s="366"/>
      <c r="I557" s="365"/>
      <c r="J557" s="344"/>
      <c r="K557" s="387"/>
      <c r="L557" s="344"/>
      <c r="M557" s="367"/>
      <c r="N557" s="352"/>
      <c r="O557" s="353"/>
      <c r="P557" s="353"/>
      <c r="Q557" s="354">
        <v>388056</v>
      </c>
      <c r="R557" s="368"/>
      <c r="S557" s="356"/>
      <c r="T557" s="368"/>
      <c r="U557" s="358"/>
      <c r="V557" s="354">
        <v>388056</v>
      </c>
      <c r="W557" s="358"/>
      <c r="X557" s="369" t="s">
        <v>36</v>
      </c>
      <c r="Y557" s="360"/>
      <c r="Z557" s="361"/>
      <c r="AA557" s="388"/>
      <c r="AB557" s="1" t="s">
        <v>867</v>
      </c>
    </row>
    <row r="558" spans="1:28" ht="23.25" x14ac:dyDescent="0.25">
      <c r="A558" s="344"/>
      <c r="B558" s="363"/>
      <c r="C558" s="346"/>
      <c r="D558" s="347">
        <v>44796</v>
      </c>
      <c r="E558" s="348" t="s">
        <v>979</v>
      </c>
      <c r="F558" s="348" t="s">
        <v>979</v>
      </c>
      <c r="G558" s="366"/>
      <c r="I558" s="365"/>
      <c r="J558" s="344"/>
      <c r="K558" s="387"/>
      <c r="L558" s="344"/>
      <c r="M558" s="367"/>
      <c r="N558" s="352"/>
      <c r="O558" s="353"/>
      <c r="P558" s="353"/>
      <c r="Q558" s="354">
        <v>1000000</v>
      </c>
      <c r="R558" s="368"/>
      <c r="S558" s="356"/>
      <c r="T558" s="368"/>
      <c r="U558" s="358"/>
      <c r="V558" s="354">
        <v>1000000</v>
      </c>
      <c r="W558" s="358"/>
      <c r="X558" s="369" t="s">
        <v>36</v>
      </c>
      <c r="Y558" s="360"/>
      <c r="Z558" s="361"/>
      <c r="AA558" s="388"/>
      <c r="AB558" s="1" t="s">
        <v>867</v>
      </c>
    </row>
    <row r="559" spans="1:28" ht="23.25" x14ac:dyDescent="0.25">
      <c r="A559" s="344"/>
      <c r="B559" s="363"/>
      <c r="C559" s="346"/>
      <c r="D559" s="347">
        <v>44796</v>
      </c>
      <c r="E559" s="348" t="s">
        <v>980</v>
      </c>
      <c r="F559" s="348" t="s">
        <v>980</v>
      </c>
      <c r="G559" s="366"/>
      <c r="I559" s="365"/>
      <c r="J559" s="344"/>
      <c r="K559" s="387"/>
      <c r="L559" s="344"/>
      <c r="M559" s="367"/>
      <c r="N559" s="352"/>
      <c r="O559" s="353"/>
      <c r="P559" s="353"/>
      <c r="Q559" s="354">
        <v>194028</v>
      </c>
      <c r="R559" s="368"/>
      <c r="S559" s="356"/>
      <c r="T559" s="368"/>
      <c r="U559" s="358"/>
      <c r="V559" s="354">
        <v>194028</v>
      </c>
      <c r="W559" s="358"/>
      <c r="X559" s="369" t="s">
        <v>36</v>
      </c>
      <c r="Y559" s="360"/>
      <c r="Z559" s="361"/>
      <c r="AA559" s="388"/>
      <c r="AB559" s="1" t="s">
        <v>867</v>
      </c>
    </row>
    <row r="560" spans="1:28" ht="23.25" x14ac:dyDescent="0.25">
      <c r="A560" s="344"/>
      <c r="B560" s="363"/>
      <c r="C560" s="346"/>
      <c r="D560" s="347">
        <v>44796</v>
      </c>
      <c r="E560" s="348" t="s">
        <v>981</v>
      </c>
      <c r="F560" s="348" t="s">
        <v>981</v>
      </c>
      <c r="G560" s="366"/>
      <c r="I560" s="365"/>
      <c r="J560" s="344"/>
      <c r="K560" s="387"/>
      <c r="L560" s="344"/>
      <c r="M560" s="367"/>
      <c r="N560" s="352"/>
      <c r="O560" s="353"/>
      <c r="P560" s="353"/>
      <c r="Q560" s="354">
        <v>597402</v>
      </c>
      <c r="R560" s="368"/>
      <c r="S560" s="356"/>
      <c r="T560" s="368"/>
      <c r="U560" s="358"/>
      <c r="V560" s="354">
        <v>597402</v>
      </c>
      <c r="W560" s="358"/>
      <c r="X560" s="369" t="s">
        <v>36</v>
      </c>
      <c r="Y560" s="360"/>
      <c r="Z560" s="361"/>
      <c r="AA560" s="388"/>
      <c r="AB560" s="1" t="s">
        <v>867</v>
      </c>
    </row>
    <row r="561" spans="1:28" ht="23.25" x14ac:dyDescent="0.25">
      <c r="A561" s="344"/>
      <c r="B561" s="363"/>
      <c r="C561" s="346"/>
      <c r="D561" s="347">
        <v>44796</v>
      </c>
      <c r="E561" s="348" t="s">
        <v>982</v>
      </c>
      <c r="F561" s="348" t="s">
        <v>982</v>
      </c>
      <c r="G561" s="366"/>
      <c r="I561" s="365"/>
      <c r="J561" s="344"/>
      <c r="K561" s="387"/>
      <c r="L561" s="344"/>
      <c r="M561" s="367"/>
      <c r="N561" s="352"/>
      <c r="O561" s="353"/>
      <c r="P561" s="353"/>
      <c r="Q561" s="354">
        <v>979135</v>
      </c>
      <c r="R561" s="368"/>
      <c r="S561" s="356"/>
      <c r="T561" s="368"/>
      <c r="U561" s="358"/>
      <c r="V561" s="354">
        <v>979135</v>
      </c>
      <c r="W561" s="358"/>
      <c r="X561" s="369" t="s">
        <v>36</v>
      </c>
      <c r="Y561" s="360"/>
      <c r="Z561" s="361"/>
      <c r="AA561" s="388"/>
      <c r="AB561" s="1" t="s">
        <v>867</v>
      </c>
    </row>
    <row r="562" spans="1:28" ht="23.25" x14ac:dyDescent="0.25">
      <c r="A562" s="344"/>
      <c r="B562" s="363"/>
      <c r="C562" s="346"/>
      <c r="D562" s="347">
        <v>44796</v>
      </c>
      <c r="E562" s="348" t="s">
        <v>983</v>
      </c>
      <c r="F562" s="348" t="s">
        <v>983</v>
      </c>
      <c r="G562" s="366"/>
      <c r="I562" s="365"/>
      <c r="J562" s="344"/>
      <c r="K562" s="387"/>
      <c r="L562" s="344"/>
      <c r="M562" s="367"/>
      <c r="N562" s="352"/>
      <c r="O562" s="353"/>
      <c r="P562" s="353"/>
      <c r="Q562" s="354">
        <v>582084</v>
      </c>
      <c r="R562" s="368"/>
      <c r="S562" s="356"/>
      <c r="T562" s="368"/>
      <c r="U562" s="358"/>
      <c r="V562" s="354">
        <v>582084</v>
      </c>
      <c r="W562" s="358"/>
      <c r="X562" s="369" t="s">
        <v>36</v>
      </c>
      <c r="Y562" s="360"/>
      <c r="Z562" s="361"/>
      <c r="AA562" s="388"/>
      <c r="AB562" s="1" t="s">
        <v>867</v>
      </c>
    </row>
    <row r="563" spans="1:28" ht="15" x14ac:dyDescent="0.25">
      <c r="A563" s="344"/>
      <c r="B563" s="363"/>
      <c r="C563" s="346"/>
      <c r="D563" s="347">
        <v>44797</v>
      </c>
      <c r="E563" s="348" t="s">
        <v>984</v>
      </c>
      <c r="F563" s="348" t="s">
        <v>984</v>
      </c>
      <c r="G563" s="366"/>
      <c r="I563" s="365"/>
      <c r="J563" s="344"/>
      <c r="K563" s="387"/>
      <c r="L563" s="344"/>
      <c r="M563" s="367"/>
      <c r="N563" s="352"/>
      <c r="O563" s="353"/>
      <c r="P563" s="353"/>
      <c r="Q563" s="354">
        <v>693579</v>
      </c>
      <c r="R563" s="368"/>
      <c r="S563" s="356"/>
      <c r="T563" s="368"/>
      <c r="U563" s="358"/>
      <c r="V563" s="354">
        <v>693579</v>
      </c>
      <c r="W563" s="358"/>
      <c r="X563" s="369" t="s">
        <v>36</v>
      </c>
      <c r="Y563" s="360">
        <v>58372119</v>
      </c>
      <c r="Z563" s="361"/>
      <c r="AA563" s="388"/>
      <c r="AB563" s="1" t="s">
        <v>867</v>
      </c>
    </row>
    <row r="564" spans="1:28" ht="15" x14ac:dyDescent="0.25">
      <c r="A564" s="344"/>
      <c r="B564" s="363"/>
      <c r="C564" s="346"/>
      <c r="D564" s="347">
        <v>44797</v>
      </c>
      <c r="E564" s="348" t="s">
        <v>985</v>
      </c>
      <c r="F564" s="348" t="s">
        <v>985</v>
      </c>
      <c r="G564" s="366"/>
      <c r="I564" s="365"/>
      <c r="J564" s="344"/>
      <c r="K564" s="387"/>
      <c r="L564" s="344"/>
      <c r="M564" s="367"/>
      <c r="N564" s="352"/>
      <c r="O564" s="353"/>
      <c r="P564" s="353"/>
      <c r="Q564" s="389">
        <v>0</v>
      </c>
      <c r="R564" s="368"/>
      <c r="S564" s="356"/>
      <c r="T564" s="368"/>
      <c r="U564" s="358"/>
      <c r="V564" s="389">
        <v>0</v>
      </c>
      <c r="W564" s="358"/>
      <c r="X564" s="369" t="s">
        <v>36</v>
      </c>
      <c r="Y564" s="360" t="s">
        <v>992</v>
      </c>
      <c r="Z564" s="361"/>
      <c r="AA564" s="388"/>
      <c r="AB564" s="1" t="s">
        <v>867</v>
      </c>
    </row>
    <row r="565" spans="1:28" ht="23.25" x14ac:dyDescent="0.25">
      <c r="A565" s="344"/>
      <c r="B565" s="363"/>
      <c r="C565" s="346"/>
      <c r="D565" s="347">
        <v>44797</v>
      </c>
      <c r="E565" s="348" t="s">
        <v>986</v>
      </c>
      <c r="F565" s="348" t="s">
        <v>986</v>
      </c>
      <c r="G565" s="366"/>
      <c r="I565" s="365"/>
      <c r="J565" s="344"/>
      <c r="K565" s="387"/>
      <c r="L565" s="344"/>
      <c r="M565" s="367"/>
      <c r="N565" s="352"/>
      <c r="O565" s="353"/>
      <c r="P565" s="353"/>
      <c r="Q565" s="354">
        <v>595379</v>
      </c>
      <c r="R565" s="368"/>
      <c r="S565" s="356"/>
      <c r="T565" s="368"/>
      <c r="U565" s="358"/>
      <c r="V565" s="354">
        <v>595379</v>
      </c>
      <c r="W565" s="358"/>
      <c r="X565" s="369" t="s">
        <v>36</v>
      </c>
      <c r="Y565" s="360"/>
      <c r="Z565" s="361"/>
      <c r="AA565" s="388"/>
      <c r="AB565" s="1" t="s">
        <v>867</v>
      </c>
    </row>
    <row r="566" spans="1:28" ht="15" x14ac:dyDescent="0.25">
      <c r="A566" s="344"/>
      <c r="B566" s="363"/>
      <c r="C566" s="346"/>
      <c r="D566" s="347">
        <v>44802</v>
      </c>
      <c r="E566" s="348" t="s">
        <v>987</v>
      </c>
      <c r="F566" s="348" t="s">
        <v>987</v>
      </c>
      <c r="G566" s="366"/>
      <c r="I566" s="365"/>
      <c r="J566" s="344"/>
      <c r="K566" s="387"/>
      <c r="L566" s="344"/>
      <c r="M566" s="367"/>
      <c r="N566" s="352"/>
      <c r="O566" s="353"/>
      <c r="P566" s="353"/>
      <c r="Q566" s="354">
        <v>1000000</v>
      </c>
      <c r="R566" s="368"/>
      <c r="S566" s="356"/>
      <c r="T566" s="368"/>
      <c r="U566" s="358"/>
      <c r="V566" s="354">
        <v>1000000</v>
      </c>
      <c r="W566" s="358"/>
      <c r="X566" s="369" t="s">
        <v>36</v>
      </c>
      <c r="Y566" s="360"/>
      <c r="Z566" s="361"/>
      <c r="AA566" s="388"/>
      <c r="AB566" s="1" t="s">
        <v>867</v>
      </c>
    </row>
    <row r="567" spans="1:28" ht="15" x14ac:dyDescent="0.25">
      <c r="A567" s="344"/>
      <c r="B567" s="363"/>
      <c r="C567" s="346"/>
      <c r="D567" s="347">
        <v>44802</v>
      </c>
      <c r="E567" s="348" t="s">
        <v>988</v>
      </c>
      <c r="F567" s="348" t="s">
        <v>988</v>
      </c>
      <c r="G567" s="366"/>
      <c r="I567" s="365"/>
      <c r="J567" s="344"/>
      <c r="K567" s="387"/>
      <c r="L567" s="344"/>
      <c r="M567" s="367"/>
      <c r="N567" s="352"/>
      <c r="O567" s="353"/>
      <c r="P567" s="353"/>
      <c r="Q567" s="354">
        <v>1000000</v>
      </c>
      <c r="R567" s="368"/>
      <c r="S567" s="356"/>
      <c r="T567" s="368"/>
      <c r="U567" s="358"/>
      <c r="V567" s="354">
        <v>1000000</v>
      </c>
      <c r="W567" s="358"/>
      <c r="X567" s="369" t="s">
        <v>36</v>
      </c>
      <c r="Y567" s="360"/>
      <c r="Z567" s="361"/>
      <c r="AA567" s="388"/>
      <c r="AB567" s="1" t="s">
        <v>867</v>
      </c>
    </row>
    <row r="568" spans="1:28" ht="15" x14ac:dyDescent="0.25">
      <c r="A568" s="344"/>
      <c r="B568" s="363"/>
      <c r="C568" s="346"/>
      <c r="D568" s="347">
        <v>44802</v>
      </c>
      <c r="E568" s="348" t="s">
        <v>989</v>
      </c>
      <c r="F568" s="348" t="s">
        <v>989</v>
      </c>
      <c r="G568" s="366"/>
      <c r="I568" s="365"/>
      <c r="J568" s="344"/>
      <c r="K568" s="387"/>
      <c r="L568" s="344"/>
      <c r="M568" s="367"/>
      <c r="N568" s="352"/>
      <c r="O568" s="353"/>
      <c r="P568" s="353"/>
      <c r="Q568" s="354">
        <v>1000000</v>
      </c>
      <c r="R568" s="368"/>
      <c r="S568" s="356"/>
      <c r="T568" s="368"/>
      <c r="U568" s="358"/>
      <c r="V568" s="354">
        <v>1000000</v>
      </c>
      <c r="W568" s="358"/>
      <c r="X568" s="369" t="s">
        <v>36</v>
      </c>
      <c r="Y568" s="360"/>
      <c r="Z568" s="361"/>
      <c r="AA568" s="388"/>
      <c r="AB568" s="1" t="s">
        <v>867</v>
      </c>
    </row>
    <row r="569" spans="1:28" ht="15" x14ac:dyDescent="0.25">
      <c r="A569" s="344"/>
      <c r="B569" s="363"/>
      <c r="C569" s="346"/>
      <c r="D569" s="347">
        <v>44802</v>
      </c>
      <c r="E569" s="348" t="s">
        <v>990</v>
      </c>
      <c r="F569" s="348" t="s">
        <v>990</v>
      </c>
      <c r="G569" s="366"/>
      <c r="I569" s="365"/>
      <c r="J569" s="344"/>
      <c r="K569" s="387"/>
      <c r="L569" s="344"/>
      <c r="M569" s="367"/>
      <c r="N569" s="352"/>
      <c r="O569" s="353"/>
      <c r="P569" s="353"/>
      <c r="Q569" s="354">
        <v>1000000</v>
      </c>
      <c r="R569" s="368"/>
      <c r="S569" s="356"/>
      <c r="T569" s="368"/>
      <c r="U569" s="358"/>
      <c r="V569" s="354">
        <v>1000000</v>
      </c>
      <c r="W569" s="358"/>
      <c r="X569" s="369" t="s">
        <v>36</v>
      </c>
      <c r="Y569" s="360"/>
      <c r="Z569" s="361"/>
      <c r="AA569" s="388"/>
      <c r="AB569" s="1" t="s">
        <v>867</v>
      </c>
    </row>
    <row r="570" spans="1:28" ht="15" x14ac:dyDescent="0.25">
      <c r="A570" s="344"/>
      <c r="B570" s="363"/>
      <c r="C570" s="346"/>
      <c r="D570" s="347">
        <v>44803</v>
      </c>
      <c r="E570" s="348" t="s">
        <v>917</v>
      </c>
      <c r="F570" s="348" t="s">
        <v>917</v>
      </c>
      <c r="G570" s="366"/>
      <c r="I570" s="365"/>
      <c r="J570" s="344"/>
      <c r="K570" s="387"/>
      <c r="L570" s="344"/>
      <c r="M570" s="367"/>
      <c r="N570" s="352"/>
      <c r="O570" s="353"/>
      <c r="P570" s="353"/>
      <c r="Q570" s="354">
        <v>104797.34</v>
      </c>
      <c r="R570" s="368"/>
      <c r="S570" s="356"/>
      <c r="T570" s="368"/>
      <c r="U570" s="358"/>
      <c r="V570" s="354">
        <v>104797.34</v>
      </c>
      <c r="W570" s="358"/>
      <c r="X570" s="369" t="s">
        <v>36</v>
      </c>
      <c r="Y570" s="360"/>
      <c r="Z570" s="361"/>
      <c r="AA570" s="388"/>
      <c r="AB570" s="1" t="s">
        <v>867</v>
      </c>
    </row>
    <row r="571" spans="1:28" ht="15" x14ac:dyDescent="0.25">
      <c r="A571" s="344"/>
      <c r="B571" s="363"/>
      <c r="C571" s="346"/>
      <c r="D571" s="347">
        <v>44803</v>
      </c>
      <c r="E571" s="348" t="s">
        <v>918</v>
      </c>
      <c r="F571" s="348" t="s">
        <v>918</v>
      </c>
      <c r="G571" s="366"/>
      <c r="I571" s="365"/>
      <c r="J571" s="344"/>
      <c r="K571" s="387"/>
      <c r="L571" s="344"/>
      <c r="M571" s="367"/>
      <c r="N571" s="352"/>
      <c r="O571" s="353"/>
      <c r="P571" s="353"/>
      <c r="Q571" s="354">
        <v>308721.26</v>
      </c>
      <c r="R571" s="368"/>
      <c r="S571" s="356"/>
      <c r="T571" s="368"/>
      <c r="U571" s="358"/>
      <c r="V571" s="354">
        <v>308721.26</v>
      </c>
      <c r="W571" s="358"/>
      <c r="X571" s="369" t="s">
        <v>36</v>
      </c>
      <c r="Y571" s="360"/>
      <c r="Z571" s="361"/>
      <c r="AA571" s="388"/>
      <c r="AB571" s="1" t="s">
        <v>867</v>
      </c>
    </row>
    <row r="572" spans="1:28" x14ac:dyDescent="0.2">
      <c r="A572" s="20">
        <v>271</v>
      </c>
      <c r="B572" s="21">
        <v>44795</v>
      </c>
      <c r="C572" s="22">
        <v>44799</v>
      </c>
      <c r="D572" s="246">
        <v>44805</v>
      </c>
      <c r="E572" s="43" t="s">
        <v>127</v>
      </c>
      <c r="F572" s="43" t="s">
        <v>601</v>
      </c>
      <c r="G572" s="76" t="s">
        <v>129</v>
      </c>
      <c r="I572" s="26" t="s">
        <v>33</v>
      </c>
      <c r="J572" s="76">
        <v>303649</v>
      </c>
      <c r="K572" s="27">
        <v>44764</v>
      </c>
      <c r="L572" s="78" t="s">
        <v>602</v>
      </c>
      <c r="M572" s="79">
        <v>85000</v>
      </c>
      <c r="N572" s="154">
        <v>0</v>
      </c>
      <c r="O572" s="31">
        <f t="shared" si="60"/>
        <v>0</v>
      </c>
      <c r="P572" s="31">
        <v>0</v>
      </c>
      <c r="Q572" s="35">
        <f t="shared" si="54"/>
        <v>85000</v>
      </c>
      <c r="R572" s="81">
        <v>0.1</v>
      </c>
      <c r="S572" s="34">
        <f>-Q572*R572</f>
        <v>-8500</v>
      </c>
      <c r="T572" s="81"/>
      <c r="U572" s="35">
        <f t="shared" si="61"/>
        <v>0</v>
      </c>
      <c r="V572" s="32">
        <f t="shared" ref="V572:V602" si="62">Q572+S572+U572</f>
        <v>76500</v>
      </c>
      <c r="W572" s="36" t="s">
        <v>59</v>
      </c>
      <c r="X572" s="225" t="s">
        <v>36</v>
      </c>
      <c r="Y572" s="37"/>
      <c r="Z572" s="133" t="s">
        <v>33</v>
      </c>
      <c r="AA572" s="39">
        <v>0</v>
      </c>
    </row>
    <row r="573" spans="1:28" x14ac:dyDescent="0.2">
      <c r="A573" s="20">
        <v>272</v>
      </c>
      <c r="B573" s="21">
        <v>44795</v>
      </c>
      <c r="C573" s="22">
        <v>44799</v>
      </c>
      <c r="D573" s="246">
        <v>44805</v>
      </c>
      <c r="E573" s="23" t="s">
        <v>88</v>
      </c>
      <c r="F573" s="23" t="s">
        <v>603</v>
      </c>
      <c r="G573" s="24" t="s">
        <v>33</v>
      </c>
      <c r="I573" s="26" t="s">
        <v>33</v>
      </c>
      <c r="J573" s="76">
        <v>303650</v>
      </c>
      <c r="K573" s="27">
        <v>44778</v>
      </c>
      <c r="L573" s="26" t="s">
        <v>33</v>
      </c>
      <c r="M573" s="38">
        <v>75000</v>
      </c>
      <c r="N573" s="132">
        <v>0</v>
      </c>
      <c r="O573" s="31">
        <f t="shared" si="60"/>
        <v>0</v>
      </c>
      <c r="P573" s="31">
        <v>0</v>
      </c>
      <c r="Q573" s="35">
        <f t="shared" si="54"/>
        <v>75000</v>
      </c>
      <c r="R573" s="33">
        <v>0.1</v>
      </c>
      <c r="S573" s="34">
        <f>-Q573*R573</f>
        <v>-7500</v>
      </c>
      <c r="T573" s="33"/>
      <c r="U573" s="35">
        <f t="shared" si="61"/>
        <v>0</v>
      </c>
      <c r="V573" s="32">
        <f t="shared" si="62"/>
        <v>67500</v>
      </c>
      <c r="W573" s="36" t="s">
        <v>59</v>
      </c>
      <c r="X573" s="225" t="s">
        <v>36</v>
      </c>
      <c r="Y573" s="37"/>
      <c r="Z573" s="133" t="s">
        <v>33</v>
      </c>
      <c r="AA573" s="39">
        <v>0</v>
      </c>
    </row>
    <row r="574" spans="1:28" x14ac:dyDescent="0.2">
      <c r="A574" s="20">
        <v>283</v>
      </c>
      <c r="B574" s="21">
        <v>44795</v>
      </c>
      <c r="C574" s="22">
        <v>44803</v>
      </c>
      <c r="D574" s="246">
        <v>44805</v>
      </c>
      <c r="E574" s="23" t="s">
        <v>587</v>
      </c>
      <c r="F574" s="23" t="s">
        <v>621</v>
      </c>
      <c r="G574" s="26" t="s">
        <v>622</v>
      </c>
      <c r="I574" s="26" t="s">
        <v>33</v>
      </c>
      <c r="J574" s="26" t="s">
        <v>239</v>
      </c>
      <c r="K574" s="27">
        <v>44798</v>
      </c>
      <c r="L574" s="104" t="s">
        <v>623</v>
      </c>
      <c r="M574" s="29">
        <v>70000</v>
      </c>
      <c r="N574" s="132">
        <v>0.08</v>
      </c>
      <c r="O574" s="31">
        <f t="shared" si="60"/>
        <v>5600</v>
      </c>
      <c r="P574" s="31">
        <v>0</v>
      </c>
      <c r="Q574" s="35">
        <f t="shared" si="54"/>
        <v>75600</v>
      </c>
      <c r="R574" s="33">
        <v>0.1</v>
      </c>
      <c r="S574" s="34">
        <f>-Q574*R574</f>
        <v>-7560</v>
      </c>
      <c r="T574" s="33">
        <v>0.2</v>
      </c>
      <c r="U574" s="35">
        <f t="shared" si="61"/>
        <v>-1120</v>
      </c>
      <c r="V574" s="32">
        <f t="shared" si="62"/>
        <v>66920</v>
      </c>
      <c r="W574" s="36" t="s">
        <v>59</v>
      </c>
      <c r="X574" s="225" t="s">
        <v>36</v>
      </c>
      <c r="Y574" s="37"/>
      <c r="Z574" s="133" t="s">
        <v>33</v>
      </c>
      <c r="AA574" s="243">
        <v>0</v>
      </c>
    </row>
    <row r="575" spans="1:28" x14ac:dyDescent="0.2">
      <c r="A575" s="20">
        <v>284</v>
      </c>
      <c r="B575" s="21">
        <v>44795</v>
      </c>
      <c r="C575" s="22">
        <v>44804</v>
      </c>
      <c r="D575" s="246">
        <v>44805</v>
      </c>
      <c r="E575" s="23" t="s">
        <v>624</v>
      </c>
      <c r="F575" s="23" t="s">
        <v>625</v>
      </c>
      <c r="G575" s="26" t="s">
        <v>33</v>
      </c>
      <c r="I575" s="26" t="s">
        <v>33</v>
      </c>
      <c r="J575" s="26">
        <v>303663</v>
      </c>
      <c r="K575" s="27" t="s">
        <v>33</v>
      </c>
      <c r="L575" s="104" t="s">
        <v>33</v>
      </c>
      <c r="M575" s="29">
        <v>7000</v>
      </c>
      <c r="N575" s="132">
        <v>0</v>
      </c>
      <c r="O575" s="31">
        <f t="shared" si="60"/>
        <v>0</v>
      </c>
      <c r="P575" s="31">
        <v>0</v>
      </c>
      <c r="Q575" s="35">
        <f t="shared" si="54"/>
        <v>7000</v>
      </c>
      <c r="R575" s="33"/>
      <c r="S575" s="34">
        <f>-Q575*R575</f>
        <v>0</v>
      </c>
      <c r="T575" s="33"/>
      <c r="U575" s="35">
        <f t="shared" si="61"/>
        <v>0</v>
      </c>
      <c r="V575" s="32">
        <f t="shared" si="62"/>
        <v>7000</v>
      </c>
      <c r="W575" s="36" t="s">
        <v>59</v>
      </c>
      <c r="X575" s="225" t="s">
        <v>36</v>
      </c>
      <c r="Y575" s="37"/>
      <c r="Z575" s="133" t="s">
        <v>33</v>
      </c>
      <c r="AA575" s="243">
        <v>0</v>
      </c>
    </row>
    <row r="576" spans="1:28" x14ac:dyDescent="0.2">
      <c r="A576" s="20">
        <v>285</v>
      </c>
      <c r="B576" s="21">
        <v>44795</v>
      </c>
      <c r="C576" s="22">
        <v>44804</v>
      </c>
      <c r="D576" s="246">
        <v>44805</v>
      </c>
      <c r="E576" s="23" t="s">
        <v>152</v>
      </c>
      <c r="F576" s="23" t="s">
        <v>626</v>
      </c>
      <c r="G576" s="26" t="s">
        <v>627</v>
      </c>
      <c r="I576" s="26" t="s">
        <v>33</v>
      </c>
      <c r="J576" s="26">
        <v>303664</v>
      </c>
      <c r="K576" s="27">
        <v>44743</v>
      </c>
      <c r="L576" s="26" t="s">
        <v>628</v>
      </c>
      <c r="M576" s="29">
        <v>145308</v>
      </c>
      <c r="N576" s="132">
        <v>0</v>
      </c>
      <c r="O576" s="31">
        <f t="shared" si="60"/>
        <v>0</v>
      </c>
      <c r="P576" s="31">
        <v>0</v>
      </c>
      <c r="Q576" s="35">
        <f t="shared" si="54"/>
        <v>145308</v>
      </c>
      <c r="R576" s="33">
        <v>0.03</v>
      </c>
      <c r="S576" s="34">
        <v>-4305</v>
      </c>
      <c r="T576" s="33"/>
      <c r="U576" s="35">
        <f t="shared" si="61"/>
        <v>0</v>
      </c>
      <c r="V576" s="32">
        <f t="shared" si="62"/>
        <v>141003</v>
      </c>
      <c r="W576" s="36" t="s">
        <v>59</v>
      </c>
      <c r="X576" s="225" t="s">
        <v>36</v>
      </c>
      <c r="Y576" s="37"/>
      <c r="Z576" s="133" t="s">
        <v>33</v>
      </c>
      <c r="AA576" s="243">
        <v>0</v>
      </c>
    </row>
    <row r="577" spans="1:27" x14ac:dyDescent="0.2">
      <c r="A577" s="20">
        <v>129</v>
      </c>
      <c r="B577" s="21">
        <v>44621</v>
      </c>
      <c r="C577" s="97">
        <v>44638</v>
      </c>
      <c r="D577" s="246">
        <v>44809</v>
      </c>
      <c r="E577" s="43" t="s">
        <v>350</v>
      </c>
      <c r="F577" s="43" t="s">
        <v>347</v>
      </c>
      <c r="G577" s="76" t="s">
        <v>351</v>
      </c>
      <c r="H577" s="213" t="s">
        <v>34</v>
      </c>
      <c r="I577" s="24" t="s">
        <v>33</v>
      </c>
      <c r="J577" s="76">
        <v>303419</v>
      </c>
      <c r="K577" s="103">
        <v>44531</v>
      </c>
      <c r="L577" s="78">
        <v>60</v>
      </c>
      <c r="M577" s="79">
        <v>311000</v>
      </c>
      <c r="N577" s="80">
        <v>0.15</v>
      </c>
      <c r="O577" s="31">
        <f t="shared" si="60"/>
        <v>46650</v>
      </c>
      <c r="P577" s="31">
        <v>0</v>
      </c>
      <c r="Q577" s="32">
        <f t="shared" si="54"/>
        <v>357650</v>
      </c>
      <c r="R577" s="81">
        <v>0.03</v>
      </c>
      <c r="S577" s="34">
        <f>-Q577*R577</f>
        <v>-10729.5</v>
      </c>
      <c r="T577" s="81">
        <v>0.2</v>
      </c>
      <c r="U577" s="35">
        <f>-O577*T577</f>
        <v>-9330</v>
      </c>
      <c r="V577" s="32">
        <f t="shared" si="62"/>
        <v>337590.5</v>
      </c>
      <c r="W577" s="229" t="s">
        <v>35</v>
      </c>
      <c r="X577" s="137" t="s">
        <v>102</v>
      </c>
      <c r="Y577" s="37" t="s">
        <v>352</v>
      </c>
      <c r="Z577" s="238" t="s">
        <v>33</v>
      </c>
      <c r="AA577" s="48"/>
    </row>
    <row r="578" spans="1:27" x14ac:dyDescent="0.2">
      <c r="A578" s="20">
        <v>279</v>
      </c>
      <c r="B578" s="21">
        <v>44795</v>
      </c>
      <c r="C578" s="22">
        <v>44804</v>
      </c>
      <c r="D578" s="246">
        <v>44809</v>
      </c>
      <c r="E578" s="23" t="s">
        <v>611</v>
      </c>
      <c r="F578" s="23" t="s">
        <v>612</v>
      </c>
      <c r="G578" s="24" t="s">
        <v>33</v>
      </c>
      <c r="I578" s="26" t="s">
        <v>33</v>
      </c>
      <c r="J578" s="26">
        <v>303655</v>
      </c>
      <c r="K578" s="27" t="s">
        <v>33</v>
      </c>
      <c r="L578" s="26" t="s">
        <v>33</v>
      </c>
      <c r="M578" s="29">
        <v>1913219</v>
      </c>
      <c r="N578" s="132">
        <v>0</v>
      </c>
      <c r="O578" s="31">
        <f t="shared" si="60"/>
        <v>0</v>
      </c>
      <c r="P578" s="31">
        <v>0</v>
      </c>
      <c r="Q578" s="35">
        <f t="shared" si="54"/>
        <v>1913219</v>
      </c>
      <c r="R578" s="33"/>
      <c r="S578" s="34">
        <f>-Q578*R578</f>
        <v>0</v>
      </c>
      <c r="T578" s="33"/>
      <c r="U578" s="35">
        <f>IFERROR(O578*-T578,0)</f>
        <v>0</v>
      </c>
      <c r="V578" s="32">
        <f t="shared" si="62"/>
        <v>1913219</v>
      </c>
      <c r="W578" s="137" t="s">
        <v>59</v>
      </c>
      <c r="X578" s="46" t="s">
        <v>36</v>
      </c>
      <c r="Y578" s="37"/>
      <c r="Z578" s="133" t="s">
        <v>33</v>
      </c>
      <c r="AA578" s="40">
        <v>0</v>
      </c>
    </row>
    <row r="579" spans="1:27" x14ac:dyDescent="0.2">
      <c r="A579" s="20">
        <v>280</v>
      </c>
      <c r="B579" s="21">
        <v>44795</v>
      </c>
      <c r="C579" s="22">
        <v>44804</v>
      </c>
      <c r="D579" s="246">
        <v>44809</v>
      </c>
      <c r="E579" s="23" t="s">
        <v>575</v>
      </c>
      <c r="F579" s="23" t="s">
        <v>613</v>
      </c>
      <c r="G579" s="24" t="s">
        <v>33</v>
      </c>
      <c r="I579" s="26" t="s">
        <v>33</v>
      </c>
      <c r="J579" s="26">
        <v>303656</v>
      </c>
      <c r="K579" s="27" t="s">
        <v>33</v>
      </c>
      <c r="L579" s="26" t="s">
        <v>33</v>
      </c>
      <c r="M579" s="29">
        <v>126027</v>
      </c>
      <c r="N579" s="132">
        <v>0</v>
      </c>
      <c r="O579" s="31">
        <f t="shared" si="60"/>
        <v>0</v>
      </c>
      <c r="P579" s="31">
        <v>0</v>
      </c>
      <c r="Q579" s="35">
        <f t="shared" si="54"/>
        <v>126027</v>
      </c>
      <c r="R579" s="33"/>
      <c r="S579" s="34">
        <f>-Q579*R579</f>
        <v>0</v>
      </c>
      <c r="T579" s="33"/>
      <c r="U579" s="35">
        <f>IFERROR(O579*-T579,0)</f>
        <v>0</v>
      </c>
      <c r="V579" s="32">
        <f t="shared" si="62"/>
        <v>126027</v>
      </c>
      <c r="W579" s="35" t="s">
        <v>59</v>
      </c>
      <c r="X579" s="181" t="s">
        <v>36</v>
      </c>
      <c r="Y579" s="37"/>
      <c r="Z579" s="133" t="s">
        <v>33</v>
      </c>
      <c r="AA579" s="243">
        <v>0</v>
      </c>
    </row>
    <row r="580" spans="1:27" x14ac:dyDescent="0.2">
      <c r="A580" s="20">
        <v>290</v>
      </c>
      <c r="B580" s="21">
        <v>44826</v>
      </c>
      <c r="C580" s="111">
        <v>44805</v>
      </c>
      <c r="D580" s="246">
        <v>44809</v>
      </c>
      <c r="E580" s="157" t="s">
        <v>632</v>
      </c>
      <c r="F580" s="157" t="s">
        <v>633</v>
      </c>
      <c r="G580" s="114" t="s">
        <v>634</v>
      </c>
      <c r="I580" s="158">
        <v>1921</v>
      </c>
      <c r="J580" s="158">
        <v>303660</v>
      </c>
      <c r="K580" s="159">
        <v>44770</v>
      </c>
      <c r="L580" s="114" t="s">
        <v>635</v>
      </c>
      <c r="M580" s="160">
        <v>390000</v>
      </c>
      <c r="N580" s="161">
        <v>0.13</v>
      </c>
      <c r="O580" s="162">
        <f t="shared" si="60"/>
        <v>50700</v>
      </c>
      <c r="P580" s="31">
        <v>0</v>
      </c>
      <c r="Q580" s="35">
        <f t="shared" si="54"/>
        <v>440700</v>
      </c>
      <c r="R580" s="163">
        <v>0.03</v>
      </c>
      <c r="S580" s="164">
        <f>Q580*-3%</f>
        <v>-13221</v>
      </c>
      <c r="T580" s="163">
        <v>0.2</v>
      </c>
      <c r="U580" s="35">
        <f>IFERROR(O580*-T580,0)</f>
        <v>-10140</v>
      </c>
      <c r="V580" s="32">
        <f t="shared" si="62"/>
        <v>417339</v>
      </c>
      <c r="W580" s="35" t="s">
        <v>59</v>
      </c>
      <c r="X580" s="181" t="s">
        <v>36</v>
      </c>
      <c r="Y580" s="37" t="s">
        <v>33</v>
      </c>
      <c r="Z580" s="238" t="s">
        <v>33</v>
      </c>
      <c r="AA580" s="244"/>
    </row>
    <row r="581" spans="1:27" x14ac:dyDescent="0.2">
      <c r="A581" s="20">
        <v>307</v>
      </c>
      <c r="B581" s="21">
        <v>44826</v>
      </c>
      <c r="C581" s="22">
        <v>44806</v>
      </c>
      <c r="D581" s="246">
        <v>44809</v>
      </c>
      <c r="E581" s="23" t="s">
        <v>350</v>
      </c>
      <c r="F581" s="23" t="s">
        <v>675</v>
      </c>
      <c r="G581" s="24" t="s">
        <v>351</v>
      </c>
      <c r="I581" s="24" t="s">
        <v>33</v>
      </c>
      <c r="J581" s="26">
        <v>303669</v>
      </c>
      <c r="K581" s="27">
        <v>44713</v>
      </c>
      <c r="L581" s="24">
        <v>69</v>
      </c>
      <c r="M581" s="29">
        <v>155500</v>
      </c>
      <c r="N581" s="132">
        <v>0.15</v>
      </c>
      <c r="O581" s="173">
        <f t="shared" si="60"/>
        <v>23325</v>
      </c>
      <c r="P581" s="31">
        <v>0</v>
      </c>
      <c r="Q581" s="35">
        <f t="shared" si="54"/>
        <v>178825</v>
      </c>
      <c r="R581" s="33">
        <v>0.03</v>
      </c>
      <c r="S581" s="35">
        <f>Q581*-3%</f>
        <v>-5364.75</v>
      </c>
      <c r="T581" s="33"/>
      <c r="U581" s="35">
        <v>-4665</v>
      </c>
      <c r="V581" s="32">
        <f t="shared" si="62"/>
        <v>168795.25</v>
      </c>
      <c r="W581" s="35" t="s">
        <v>59</v>
      </c>
      <c r="X581" s="46" t="s">
        <v>36</v>
      </c>
      <c r="Y581" s="37" t="s">
        <v>33</v>
      </c>
      <c r="Z581" s="238" t="s">
        <v>33</v>
      </c>
      <c r="AA581" s="240">
        <f>V581+V582</f>
        <v>337590.5</v>
      </c>
    </row>
    <row r="582" spans="1:27" x14ac:dyDescent="0.2">
      <c r="A582" s="20">
        <v>308</v>
      </c>
      <c r="B582" s="21">
        <v>44826</v>
      </c>
      <c r="C582" s="22">
        <v>44806</v>
      </c>
      <c r="D582" s="246">
        <v>44809</v>
      </c>
      <c r="E582" s="23" t="s">
        <v>350</v>
      </c>
      <c r="F582" s="23" t="s">
        <v>676</v>
      </c>
      <c r="G582" s="24" t="s">
        <v>351</v>
      </c>
      <c r="I582" s="24" t="s">
        <v>33</v>
      </c>
      <c r="J582" s="26">
        <v>303669</v>
      </c>
      <c r="K582" s="27">
        <v>44743</v>
      </c>
      <c r="L582" s="24">
        <v>70</v>
      </c>
      <c r="M582" s="29">
        <v>155500</v>
      </c>
      <c r="N582" s="132">
        <v>0.15</v>
      </c>
      <c r="O582" s="173">
        <f t="shared" si="60"/>
        <v>23325</v>
      </c>
      <c r="P582" s="31">
        <v>0</v>
      </c>
      <c r="Q582" s="35">
        <f t="shared" si="54"/>
        <v>178825</v>
      </c>
      <c r="R582" s="33">
        <v>0.03</v>
      </c>
      <c r="S582" s="35">
        <f>Q582*-3%</f>
        <v>-5364.75</v>
      </c>
      <c r="T582" s="33"/>
      <c r="U582" s="35">
        <v>-4665</v>
      </c>
      <c r="V582" s="32">
        <f t="shared" si="62"/>
        <v>168795.25</v>
      </c>
      <c r="W582" s="35" t="s">
        <v>59</v>
      </c>
      <c r="X582" s="181" t="s">
        <v>36</v>
      </c>
      <c r="Y582" s="37" t="s">
        <v>33</v>
      </c>
      <c r="Z582" s="238" t="s">
        <v>33</v>
      </c>
      <c r="AA582" s="239"/>
    </row>
    <row r="583" spans="1:27" x14ac:dyDescent="0.2">
      <c r="A583" s="20">
        <v>325</v>
      </c>
      <c r="B583" s="21">
        <v>44826</v>
      </c>
      <c r="C583" s="111">
        <v>44810</v>
      </c>
      <c r="D583" s="246">
        <v>44810</v>
      </c>
      <c r="E583" s="23" t="s">
        <v>97</v>
      </c>
      <c r="F583" s="43" t="s">
        <v>700</v>
      </c>
      <c r="G583" s="26" t="s">
        <v>33</v>
      </c>
      <c r="I583" s="24" t="s">
        <v>33</v>
      </c>
      <c r="J583" s="77">
        <v>303674</v>
      </c>
      <c r="K583" s="218" t="s">
        <v>33</v>
      </c>
      <c r="L583" s="136" t="s">
        <v>33</v>
      </c>
      <c r="M583" s="79">
        <v>521015</v>
      </c>
      <c r="N583" s="154"/>
      <c r="O583" s="178"/>
      <c r="P583" s="31">
        <v>0</v>
      </c>
      <c r="Q583" s="35">
        <f t="shared" si="54"/>
        <v>521015</v>
      </c>
      <c r="R583" s="81"/>
      <c r="S583" s="100"/>
      <c r="T583" s="81"/>
      <c r="U583" s="35">
        <f t="shared" ref="U583:U590" si="63">IFERROR(O583*-T583,0)</f>
        <v>0</v>
      </c>
      <c r="V583" s="32">
        <f t="shared" si="62"/>
        <v>521015</v>
      </c>
      <c r="W583" s="35" t="s">
        <v>59</v>
      </c>
      <c r="X583" s="46" t="s">
        <v>36</v>
      </c>
      <c r="Y583" s="37" t="s">
        <v>33</v>
      </c>
      <c r="Z583" s="238" t="s">
        <v>33</v>
      </c>
      <c r="AA583" s="48"/>
    </row>
    <row r="584" spans="1:27" x14ac:dyDescent="0.2">
      <c r="A584" s="20">
        <v>288</v>
      </c>
      <c r="B584" s="21">
        <v>44826</v>
      </c>
      <c r="C584" s="22">
        <v>44813</v>
      </c>
      <c r="D584" s="246">
        <v>44811</v>
      </c>
      <c r="E584" s="23" t="s">
        <v>100</v>
      </c>
      <c r="F584" s="23" t="s">
        <v>631</v>
      </c>
      <c r="G584" s="26" t="s">
        <v>101</v>
      </c>
      <c r="I584" s="24" t="s">
        <v>33</v>
      </c>
      <c r="J584" s="135">
        <v>303678</v>
      </c>
      <c r="K584" s="99">
        <v>44773</v>
      </c>
      <c r="L584" s="136">
        <v>6507711</v>
      </c>
      <c r="M584" s="29">
        <f>22348+2888</f>
        <v>25236</v>
      </c>
      <c r="N584" s="132">
        <v>0.13</v>
      </c>
      <c r="O584" s="31">
        <f>M584*N584</f>
        <v>3280.6800000000003</v>
      </c>
      <c r="P584" s="31">
        <v>0</v>
      </c>
      <c r="Q584" s="35">
        <f t="shared" si="54"/>
        <v>28516.68</v>
      </c>
      <c r="R584" s="33">
        <v>0.03</v>
      </c>
      <c r="S584" s="34">
        <f>Q584*-3%</f>
        <v>-855.50040000000001</v>
      </c>
      <c r="T584" s="33">
        <v>0.2</v>
      </c>
      <c r="U584" s="35">
        <f t="shared" si="63"/>
        <v>-656.13600000000008</v>
      </c>
      <c r="V584" s="32">
        <f t="shared" si="62"/>
        <v>27005.043600000001</v>
      </c>
      <c r="W584" s="35" t="s">
        <v>59</v>
      </c>
      <c r="X584" s="46" t="s">
        <v>36</v>
      </c>
      <c r="Y584" s="37" t="s">
        <v>33</v>
      </c>
      <c r="Z584" s="238" t="s">
        <v>33</v>
      </c>
      <c r="AA584" s="244"/>
    </row>
    <row r="585" spans="1:27" x14ac:dyDescent="0.2">
      <c r="A585" s="20">
        <v>289</v>
      </c>
      <c r="B585" s="21">
        <v>44826</v>
      </c>
      <c r="C585" s="22">
        <v>44813</v>
      </c>
      <c r="D585" s="246">
        <v>44811</v>
      </c>
      <c r="E585" s="23" t="s">
        <v>100</v>
      </c>
      <c r="F585" s="23" t="s">
        <v>631</v>
      </c>
      <c r="G585" s="26" t="s">
        <v>101</v>
      </c>
      <c r="I585" s="24" t="s">
        <v>33</v>
      </c>
      <c r="J585" s="24">
        <v>303678</v>
      </c>
      <c r="K585" s="27">
        <v>44800</v>
      </c>
      <c r="L585" s="26">
        <v>6507783</v>
      </c>
      <c r="M585" s="29">
        <v>25236</v>
      </c>
      <c r="N585" s="132">
        <v>0.13</v>
      </c>
      <c r="O585" s="31">
        <f>M585*N585</f>
        <v>3280.6800000000003</v>
      </c>
      <c r="P585" s="31">
        <v>0</v>
      </c>
      <c r="Q585" s="35">
        <f t="shared" si="54"/>
        <v>28516.68</v>
      </c>
      <c r="R585" s="33">
        <v>0.03</v>
      </c>
      <c r="S585" s="34">
        <f>Q585*-3%</f>
        <v>-855.50040000000001</v>
      </c>
      <c r="T585" s="33">
        <v>0.2</v>
      </c>
      <c r="U585" s="35">
        <f t="shared" si="63"/>
        <v>-656.13600000000008</v>
      </c>
      <c r="V585" s="32">
        <f t="shared" si="62"/>
        <v>27005.043600000001</v>
      </c>
      <c r="W585" s="35" t="s">
        <v>59</v>
      </c>
      <c r="X585" s="181" t="s">
        <v>36</v>
      </c>
      <c r="Y585" s="37" t="s">
        <v>33</v>
      </c>
      <c r="Z585" s="238" t="s">
        <v>33</v>
      </c>
      <c r="AA585" s="241">
        <f>V584+V585</f>
        <v>54010.087200000002</v>
      </c>
    </row>
    <row r="586" spans="1:27" x14ac:dyDescent="0.2">
      <c r="A586" s="20">
        <v>294</v>
      </c>
      <c r="B586" s="21">
        <v>44826</v>
      </c>
      <c r="C586" s="111">
        <v>44809</v>
      </c>
      <c r="D586" s="246">
        <v>44811</v>
      </c>
      <c r="E586" s="157" t="s">
        <v>241</v>
      </c>
      <c r="F586" s="157" t="s">
        <v>643</v>
      </c>
      <c r="G586" s="171">
        <v>120999912464</v>
      </c>
      <c r="I586" s="24" t="s">
        <v>33</v>
      </c>
      <c r="J586" s="158">
        <v>303670</v>
      </c>
      <c r="K586" s="159">
        <v>44786</v>
      </c>
      <c r="L586" s="171">
        <v>2203590000468</v>
      </c>
      <c r="M586" s="160">
        <v>56174</v>
      </c>
      <c r="N586" s="161"/>
      <c r="O586" s="162"/>
      <c r="P586" s="31">
        <v>0</v>
      </c>
      <c r="Q586" s="35">
        <f t="shared" si="54"/>
        <v>56174</v>
      </c>
      <c r="R586" s="163">
        <v>4.4999999999999998E-2</v>
      </c>
      <c r="S586" s="164">
        <f>Q586*-4.5%</f>
        <v>-2527.83</v>
      </c>
      <c r="T586" s="163"/>
      <c r="U586" s="35">
        <f t="shared" si="63"/>
        <v>0</v>
      </c>
      <c r="V586" s="32">
        <f t="shared" si="62"/>
        <v>53646.17</v>
      </c>
      <c r="W586" s="35" t="s">
        <v>59</v>
      </c>
      <c r="X586" s="181" t="s">
        <v>36</v>
      </c>
      <c r="Y586" s="37" t="s">
        <v>33</v>
      </c>
      <c r="Z586" s="238" t="s">
        <v>33</v>
      </c>
      <c r="AA586" s="48"/>
    </row>
    <row r="587" spans="1:27" x14ac:dyDescent="0.2">
      <c r="A587" s="20">
        <v>329</v>
      </c>
      <c r="B587" s="21">
        <v>44826</v>
      </c>
      <c r="C587" s="22">
        <v>44831</v>
      </c>
      <c r="D587" s="246">
        <v>44811</v>
      </c>
      <c r="E587" s="23" t="s">
        <v>705</v>
      </c>
      <c r="F587" s="23" t="s">
        <v>706</v>
      </c>
      <c r="G587" s="24" t="s">
        <v>707</v>
      </c>
      <c r="I587" s="24" t="s">
        <v>33</v>
      </c>
      <c r="J587" s="26" t="s">
        <v>239</v>
      </c>
      <c r="K587" s="108">
        <v>44796</v>
      </c>
      <c r="L587" s="26">
        <v>180</v>
      </c>
      <c r="M587" s="29">
        <v>1545600</v>
      </c>
      <c r="N587" s="132">
        <v>0.17</v>
      </c>
      <c r="O587" s="31">
        <f>M587*N587</f>
        <v>262752</v>
      </c>
      <c r="P587" s="31">
        <v>0</v>
      </c>
      <c r="Q587" s="35">
        <f t="shared" si="54"/>
        <v>1808352</v>
      </c>
      <c r="R587" s="33"/>
      <c r="S587" s="38"/>
      <c r="T587" s="33"/>
      <c r="U587" s="35">
        <f t="shared" si="63"/>
        <v>0</v>
      </c>
      <c r="V587" s="32">
        <f t="shared" si="62"/>
        <v>1808352</v>
      </c>
      <c r="W587" s="35" t="s">
        <v>59</v>
      </c>
      <c r="X587" s="181" t="s">
        <v>36</v>
      </c>
      <c r="Y587" s="37" t="s">
        <v>33</v>
      </c>
      <c r="Z587" s="238" t="s">
        <v>33</v>
      </c>
      <c r="AA587" s="37"/>
    </row>
    <row r="588" spans="1:27" x14ac:dyDescent="0.2">
      <c r="A588" s="20">
        <v>286</v>
      </c>
      <c r="B588" s="21">
        <v>44795</v>
      </c>
      <c r="C588" s="22">
        <v>44785</v>
      </c>
      <c r="D588" s="246">
        <v>44816</v>
      </c>
      <c r="E588" s="23" t="s">
        <v>61</v>
      </c>
      <c r="F588" s="23" t="s">
        <v>629</v>
      </c>
      <c r="G588" s="26" t="s">
        <v>62</v>
      </c>
      <c r="I588" s="26" t="s">
        <v>33</v>
      </c>
      <c r="J588" s="26" t="s">
        <v>239</v>
      </c>
      <c r="K588" s="27">
        <v>44772</v>
      </c>
      <c r="L588" s="26" t="s">
        <v>630</v>
      </c>
      <c r="M588" s="29">
        <v>787000</v>
      </c>
      <c r="N588" s="132">
        <v>0.15</v>
      </c>
      <c r="O588" s="31">
        <f>M588*N588</f>
        <v>118050</v>
      </c>
      <c r="P588" s="31">
        <v>0</v>
      </c>
      <c r="Q588" s="35">
        <f t="shared" si="54"/>
        <v>905050</v>
      </c>
      <c r="R588" s="33">
        <v>0.03</v>
      </c>
      <c r="S588" s="34">
        <f>-Q588*R588</f>
        <v>-27151.5</v>
      </c>
      <c r="T588" s="33">
        <v>0.2</v>
      </c>
      <c r="U588" s="35">
        <f t="shared" si="63"/>
        <v>-23610</v>
      </c>
      <c r="V588" s="32">
        <f t="shared" si="62"/>
        <v>854288.5</v>
      </c>
      <c r="W588" s="35" t="s">
        <v>59</v>
      </c>
      <c r="X588" s="181" t="s">
        <v>36</v>
      </c>
      <c r="Y588" s="37"/>
      <c r="Z588" s="133" t="s">
        <v>33</v>
      </c>
      <c r="AA588" s="40">
        <v>0</v>
      </c>
    </row>
    <row r="589" spans="1:27" x14ac:dyDescent="0.2">
      <c r="A589" s="20">
        <v>293</v>
      </c>
      <c r="B589" s="21">
        <v>44826</v>
      </c>
      <c r="C589" s="111">
        <v>44805</v>
      </c>
      <c r="D589" s="246">
        <v>44816</v>
      </c>
      <c r="E589" s="157" t="s">
        <v>639</v>
      </c>
      <c r="F589" s="157" t="s">
        <v>640</v>
      </c>
      <c r="G589" s="114" t="s">
        <v>641</v>
      </c>
      <c r="I589" s="24" t="s">
        <v>33</v>
      </c>
      <c r="J589" s="158">
        <v>303662</v>
      </c>
      <c r="K589" s="159" t="s">
        <v>33</v>
      </c>
      <c r="L589" s="114" t="s">
        <v>642</v>
      </c>
      <c r="M589" s="160">
        <v>225000</v>
      </c>
      <c r="N589" s="161">
        <v>0.15</v>
      </c>
      <c r="O589" s="162">
        <f>M589*N589</f>
        <v>33750</v>
      </c>
      <c r="P589" s="31">
        <v>0</v>
      </c>
      <c r="Q589" s="35">
        <f t="shared" si="54"/>
        <v>258750</v>
      </c>
      <c r="R589" s="163">
        <v>0.03</v>
      </c>
      <c r="S589" s="164">
        <f>Q589*-3%</f>
        <v>-7762.5</v>
      </c>
      <c r="T589" s="163">
        <v>0.2</v>
      </c>
      <c r="U589" s="35">
        <f t="shared" si="63"/>
        <v>-6750</v>
      </c>
      <c r="V589" s="32">
        <f t="shared" si="62"/>
        <v>244237.5</v>
      </c>
      <c r="W589" s="36" t="s">
        <v>59</v>
      </c>
      <c r="X589" s="46" t="s">
        <v>36</v>
      </c>
      <c r="Y589" s="37" t="s">
        <v>33</v>
      </c>
      <c r="Z589" s="238" t="s">
        <v>33</v>
      </c>
      <c r="AA589" s="244"/>
    </row>
    <row r="590" spans="1:27" x14ac:dyDescent="0.2">
      <c r="A590" s="20">
        <v>295</v>
      </c>
      <c r="B590" s="21">
        <v>44826</v>
      </c>
      <c r="C590" s="22">
        <v>44811</v>
      </c>
      <c r="D590" s="246">
        <v>44816</v>
      </c>
      <c r="E590" s="23" t="s">
        <v>644</v>
      </c>
      <c r="F590" s="23" t="s">
        <v>645</v>
      </c>
      <c r="G590" s="24" t="s">
        <v>646</v>
      </c>
      <c r="I590" s="24" t="s">
        <v>33</v>
      </c>
      <c r="J590" s="24">
        <v>303694</v>
      </c>
      <c r="K590" s="27">
        <v>44774</v>
      </c>
      <c r="L590" s="74">
        <v>22080028124805</v>
      </c>
      <c r="M590" s="29">
        <v>77715.19</v>
      </c>
      <c r="N590" s="132"/>
      <c r="O590" s="26"/>
      <c r="P590" s="31">
        <v>0</v>
      </c>
      <c r="Q590" s="35">
        <f t="shared" si="54"/>
        <v>77715.19</v>
      </c>
      <c r="R590" s="33">
        <v>0.03</v>
      </c>
      <c r="S590" s="34">
        <v>-2027.35</v>
      </c>
      <c r="T590" s="33"/>
      <c r="U590" s="35">
        <f t="shared" si="63"/>
        <v>0</v>
      </c>
      <c r="V590" s="32">
        <f t="shared" si="62"/>
        <v>75687.839999999997</v>
      </c>
      <c r="W590" s="36" t="s">
        <v>59</v>
      </c>
      <c r="X590" s="181" t="s">
        <v>36</v>
      </c>
      <c r="Y590" s="37" t="s">
        <v>33</v>
      </c>
      <c r="Z590" s="238" t="s">
        <v>33</v>
      </c>
      <c r="AA590" s="48"/>
    </row>
    <row r="591" spans="1:27" x14ac:dyDescent="0.2">
      <c r="A591" s="20">
        <v>296</v>
      </c>
      <c r="B591" s="21">
        <v>44826</v>
      </c>
      <c r="C591" s="22">
        <v>44811</v>
      </c>
      <c r="D591" s="246">
        <v>44816</v>
      </c>
      <c r="E591" s="23" t="s">
        <v>204</v>
      </c>
      <c r="F591" s="23" t="s">
        <v>647</v>
      </c>
      <c r="G591" s="24" t="s">
        <v>206</v>
      </c>
      <c r="I591" s="24" t="s">
        <v>33</v>
      </c>
      <c r="J591" s="24">
        <v>303695</v>
      </c>
      <c r="K591" s="27">
        <v>44769</v>
      </c>
      <c r="L591" s="26">
        <v>5046</v>
      </c>
      <c r="M591" s="29">
        <v>26000</v>
      </c>
      <c r="N591" s="132"/>
      <c r="O591" s="29">
        <v>0</v>
      </c>
      <c r="P591" s="31">
        <v>0</v>
      </c>
      <c r="Q591" s="35">
        <f t="shared" si="54"/>
        <v>26000</v>
      </c>
      <c r="R591" s="33">
        <v>4.4999999999999998E-2</v>
      </c>
      <c r="S591" s="34">
        <f>Q591*-4.5%</f>
        <v>-1170</v>
      </c>
      <c r="T591" s="33">
        <v>0.05</v>
      </c>
      <c r="U591" s="35">
        <v>-1300</v>
      </c>
      <c r="V591" s="32">
        <f t="shared" si="62"/>
        <v>23530</v>
      </c>
      <c r="W591" s="36" t="s">
        <v>59</v>
      </c>
      <c r="X591" s="46" t="s">
        <v>36</v>
      </c>
      <c r="Y591" s="37" t="s">
        <v>33</v>
      </c>
      <c r="Z591" s="238" t="s">
        <v>33</v>
      </c>
      <c r="AA591" s="48"/>
    </row>
    <row r="592" spans="1:27" x14ac:dyDescent="0.2">
      <c r="A592" s="20">
        <v>297</v>
      </c>
      <c r="B592" s="21">
        <v>44826</v>
      </c>
      <c r="C592" s="22">
        <v>44813</v>
      </c>
      <c r="D592" s="246">
        <v>44816</v>
      </c>
      <c r="E592" s="23" t="s">
        <v>648</v>
      </c>
      <c r="F592" s="23" t="s">
        <v>649</v>
      </c>
      <c r="G592" s="24" t="s">
        <v>650</v>
      </c>
      <c r="I592" s="24" t="s">
        <v>33</v>
      </c>
      <c r="J592" s="24">
        <v>303706</v>
      </c>
      <c r="K592" s="27">
        <v>44799</v>
      </c>
      <c r="L592" s="26" t="s">
        <v>651</v>
      </c>
      <c r="M592" s="29">
        <v>45450</v>
      </c>
      <c r="N592" s="132"/>
      <c r="O592" s="29">
        <v>0</v>
      </c>
      <c r="P592" s="31">
        <v>0</v>
      </c>
      <c r="Q592" s="35">
        <f t="shared" si="54"/>
        <v>45450</v>
      </c>
      <c r="R592" s="33">
        <v>0.03</v>
      </c>
      <c r="S592" s="35">
        <v>-3636</v>
      </c>
      <c r="T592" s="33" t="s">
        <v>652</v>
      </c>
      <c r="U592" s="35">
        <v>-100</v>
      </c>
      <c r="V592" s="32">
        <f t="shared" si="62"/>
        <v>41714</v>
      </c>
      <c r="W592" s="36" t="s">
        <v>59</v>
      </c>
      <c r="X592" s="46" t="s">
        <v>36</v>
      </c>
      <c r="Y592" s="37" t="s">
        <v>33</v>
      </c>
      <c r="Z592" s="238" t="s">
        <v>33</v>
      </c>
      <c r="AA592" s="48"/>
    </row>
    <row r="593" spans="1:27" x14ac:dyDescent="0.2">
      <c r="A593" s="20">
        <v>315</v>
      </c>
      <c r="B593" s="21">
        <v>44826</v>
      </c>
      <c r="C593" s="22">
        <v>44831</v>
      </c>
      <c r="D593" s="246">
        <v>44816</v>
      </c>
      <c r="E593" s="23" t="s">
        <v>42</v>
      </c>
      <c r="F593" s="23" t="s">
        <v>687</v>
      </c>
      <c r="G593" s="26" t="s">
        <v>44</v>
      </c>
      <c r="I593" s="24" t="s">
        <v>33</v>
      </c>
      <c r="J593" s="26">
        <v>303734</v>
      </c>
      <c r="K593" s="27">
        <v>44804</v>
      </c>
      <c r="L593" s="24" t="s">
        <v>688</v>
      </c>
      <c r="M593" s="29">
        <v>45300</v>
      </c>
      <c r="N593" s="132"/>
      <c r="O593" s="173"/>
      <c r="P593" s="31">
        <v>0</v>
      </c>
      <c r="Q593" s="35">
        <f t="shared" si="54"/>
        <v>45300</v>
      </c>
      <c r="R593" s="33"/>
      <c r="S593" s="175"/>
      <c r="T593" s="33"/>
      <c r="U593" s="35">
        <f>IFERROR(O593*-T593,0)</f>
        <v>0</v>
      </c>
      <c r="V593" s="32">
        <f t="shared" si="62"/>
        <v>45300</v>
      </c>
      <c r="W593" s="36" t="s">
        <v>59</v>
      </c>
      <c r="X593" s="46" t="s">
        <v>36</v>
      </c>
      <c r="Y593" s="37" t="s">
        <v>33</v>
      </c>
      <c r="Z593" s="238" t="s">
        <v>33</v>
      </c>
      <c r="AA593" s="240">
        <f>V593+V594</f>
        <v>53168.2</v>
      </c>
    </row>
    <row r="594" spans="1:27" x14ac:dyDescent="0.2">
      <c r="A594" s="20">
        <v>316</v>
      </c>
      <c r="B594" s="21">
        <v>44826</v>
      </c>
      <c r="C594" s="22">
        <v>44831</v>
      </c>
      <c r="D594" s="246">
        <v>44816</v>
      </c>
      <c r="E594" s="23" t="s">
        <v>42</v>
      </c>
      <c r="F594" s="23" t="s">
        <v>689</v>
      </c>
      <c r="G594" s="26" t="s">
        <v>44</v>
      </c>
      <c r="I594" s="24" t="s">
        <v>33</v>
      </c>
      <c r="J594" s="26">
        <v>303734</v>
      </c>
      <c r="K594" s="27">
        <v>44804</v>
      </c>
      <c r="L594" s="24" t="s">
        <v>688</v>
      </c>
      <c r="M594" s="29">
        <v>7248</v>
      </c>
      <c r="N594" s="132">
        <v>0.15</v>
      </c>
      <c r="O594" s="31">
        <f>M594*N594</f>
        <v>1087.2</v>
      </c>
      <c r="P594" s="31">
        <v>0</v>
      </c>
      <c r="Q594" s="35">
        <f t="shared" si="54"/>
        <v>8335.2000000000007</v>
      </c>
      <c r="R594" s="33"/>
      <c r="S594" s="175">
        <v>-250</v>
      </c>
      <c r="T594" s="33"/>
      <c r="U594" s="35">
        <v>-217</v>
      </c>
      <c r="V594" s="32">
        <f t="shared" si="62"/>
        <v>7868.2000000000007</v>
      </c>
      <c r="W594" s="36" t="s">
        <v>59</v>
      </c>
      <c r="X594" s="46" t="s">
        <v>36</v>
      </c>
      <c r="Y594" s="37" t="s">
        <v>33</v>
      </c>
      <c r="Z594" s="238" t="s">
        <v>33</v>
      </c>
      <c r="AA594" s="239"/>
    </row>
    <row r="595" spans="1:27" x14ac:dyDescent="0.2">
      <c r="A595" s="20">
        <v>317</v>
      </c>
      <c r="B595" s="21">
        <v>44826</v>
      </c>
      <c r="C595" s="22">
        <v>44811</v>
      </c>
      <c r="D595" s="246">
        <v>44816</v>
      </c>
      <c r="E595" s="23" t="s">
        <v>42</v>
      </c>
      <c r="F595" s="23" t="s">
        <v>690</v>
      </c>
      <c r="G595" s="26" t="s">
        <v>44</v>
      </c>
      <c r="I595" s="24" t="s">
        <v>33</v>
      </c>
      <c r="J595" s="26">
        <v>303677</v>
      </c>
      <c r="K595" s="27">
        <v>44742</v>
      </c>
      <c r="L595" s="24" t="s">
        <v>691</v>
      </c>
      <c r="M595" s="29">
        <v>85300</v>
      </c>
      <c r="N595" s="132"/>
      <c r="O595" s="31"/>
      <c r="P595" s="31">
        <v>0</v>
      </c>
      <c r="Q595" s="35">
        <f t="shared" si="54"/>
        <v>85300</v>
      </c>
      <c r="R595" s="33"/>
      <c r="S595" s="175"/>
      <c r="T595" s="33"/>
      <c r="U595" s="35">
        <f>IFERROR(O595*-T595,0)</f>
        <v>0</v>
      </c>
      <c r="V595" s="32">
        <f t="shared" si="62"/>
        <v>85300</v>
      </c>
      <c r="W595" s="36" t="s">
        <v>59</v>
      </c>
      <c r="X595" s="181" t="s">
        <v>36</v>
      </c>
      <c r="Y595" s="37" t="s">
        <v>33</v>
      </c>
      <c r="Z595" s="238" t="s">
        <v>33</v>
      </c>
      <c r="AA595" s="245"/>
    </row>
    <row r="596" spans="1:27" x14ac:dyDescent="0.2">
      <c r="A596" s="20">
        <v>318</v>
      </c>
      <c r="B596" s="21">
        <v>44826</v>
      </c>
      <c r="C596" s="22">
        <v>44811</v>
      </c>
      <c r="D596" s="246">
        <v>44816</v>
      </c>
      <c r="E596" s="23" t="s">
        <v>42</v>
      </c>
      <c r="F596" s="23" t="s">
        <v>692</v>
      </c>
      <c r="G596" s="26" t="s">
        <v>44</v>
      </c>
      <c r="I596" s="24" t="s">
        <v>33</v>
      </c>
      <c r="J596" s="26">
        <v>303677</v>
      </c>
      <c r="K596" s="27">
        <v>44742</v>
      </c>
      <c r="L596" s="24" t="s">
        <v>693</v>
      </c>
      <c r="M596" s="29">
        <v>13648</v>
      </c>
      <c r="N596" s="132">
        <v>0.15</v>
      </c>
      <c r="O596" s="31">
        <f>M596*N596</f>
        <v>2047.1999999999998</v>
      </c>
      <c r="P596" s="31">
        <v>0</v>
      </c>
      <c r="Q596" s="35">
        <f t="shared" si="54"/>
        <v>15695.2</v>
      </c>
      <c r="R596" s="33">
        <v>0.03</v>
      </c>
      <c r="S596" s="175">
        <f>Q596*-3%</f>
        <v>-470.85599999999999</v>
      </c>
      <c r="T596" s="33">
        <v>0.2</v>
      </c>
      <c r="U596" s="35">
        <f>IFERROR(O596*-T596,0)</f>
        <v>-409.44</v>
      </c>
      <c r="V596" s="32">
        <f t="shared" si="62"/>
        <v>14814.904</v>
      </c>
      <c r="W596" s="36" t="s">
        <v>59</v>
      </c>
      <c r="X596" s="46" t="s">
        <v>36</v>
      </c>
      <c r="Y596" s="37" t="s">
        <v>33</v>
      </c>
      <c r="Z596" s="238" t="s">
        <v>33</v>
      </c>
      <c r="AA596" s="245"/>
    </row>
    <row r="597" spans="1:27" x14ac:dyDescent="0.2">
      <c r="A597" s="20">
        <v>298</v>
      </c>
      <c r="B597" s="21">
        <v>44826</v>
      </c>
      <c r="C597" s="22">
        <v>44817</v>
      </c>
      <c r="D597" s="246">
        <v>44820</v>
      </c>
      <c r="E597" s="23" t="s">
        <v>653</v>
      </c>
      <c r="F597" s="23" t="s">
        <v>654</v>
      </c>
      <c r="G597" s="24" t="s">
        <v>655</v>
      </c>
      <c r="I597" s="26">
        <v>1908</v>
      </c>
      <c r="J597" s="26">
        <v>303713</v>
      </c>
      <c r="K597" s="27">
        <v>44706</v>
      </c>
      <c r="L597" s="26" t="s">
        <v>656</v>
      </c>
      <c r="M597" s="38">
        <v>31500</v>
      </c>
      <c r="N597" s="132">
        <v>0.13</v>
      </c>
      <c r="O597" s="31">
        <f>M597*N597</f>
        <v>4095</v>
      </c>
      <c r="P597" s="31">
        <v>0</v>
      </c>
      <c r="Q597" s="35">
        <f t="shared" si="54"/>
        <v>35595</v>
      </c>
      <c r="R597" s="33">
        <v>0.03</v>
      </c>
      <c r="S597" s="34">
        <f>Q597*-3%</f>
        <v>-1067.8499999999999</v>
      </c>
      <c r="T597" s="33">
        <v>0.2</v>
      </c>
      <c r="U597" s="35">
        <f>IFERROR(O597*-T597,0)</f>
        <v>-819</v>
      </c>
      <c r="V597" s="32">
        <f t="shared" si="62"/>
        <v>33708.15</v>
      </c>
      <c r="W597" s="36" t="s">
        <v>59</v>
      </c>
      <c r="X597" s="46" t="s">
        <v>36</v>
      </c>
      <c r="Y597" s="37" t="s">
        <v>33</v>
      </c>
      <c r="Z597" s="238" t="s">
        <v>33</v>
      </c>
      <c r="AA597" s="48"/>
    </row>
    <row r="598" spans="1:27" x14ac:dyDescent="0.2">
      <c r="A598" s="20">
        <v>299</v>
      </c>
      <c r="B598" s="21">
        <v>44826</v>
      </c>
      <c r="C598" s="22">
        <v>44818</v>
      </c>
      <c r="D598" s="246">
        <v>44820</v>
      </c>
      <c r="E598" s="23" t="s">
        <v>657</v>
      </c>
      <c r="F598" s="23" t="s">
        <v>658</v>
      </c>
      <c r="G598" s="24" t="s">
        <v>659</v>
      </c>
      <c r="I598" s="24" t="s">
        <v>33</v>
      </c>
      <c r="J598" s="26">
        <v>303714</v>
      </c>
      <c r="K598" s="27">
        <v>44812</v>
      </c>
      <c r="L598" s="26" t="s">
        <v>33</v>
      </c>
      <c r="M598" s="38">
        <v>30149.42</v>
      </c>
      <c r="N598" s="132"/>
      <c r="O598" s="38"/>
      <c r="P598" s="31">
        <v>0</v>
      </c>
      <c r="Q598" s="35">
        <f t="shared" si="54"/>
        <v>30149.42</v>
      </c>
      <c r="R598" s="33">
        <v>7.0000000000000007E-2</v>
      </c>
      <c r="S598" s="35">
        <v>-2411.9499999999998</v>
      </c>
      <c r="T598" s="33">
        <v>0.05</v>
      </c>
      <c r="U598" s="35">
        <v>-1507</v>
      </c>
      <c r="V598" s="32">
        <f t="shared" si="62"/>
        <v>26230.469999999998</v>
      </c>
      <c r="W598" s="36" t="s">
        <v>59</v>
      </c>
      <c r="X598" s="46" t="s">
        <v>36</v>
      </c>
      <c r="Y598" s="37" t="s">
        <v>33</v>
      </c>
      <c r="Z598" s="238" t="s">
        <v>33</v>
      </c>
      <c r="AA598" s="48"/>
    </row>
    <row r="599" spans="1:27" x14ac:dyDescent="0.2">
      <c r="A599" s="20">
        <v>300</v>
      </c>
      <c r="B599" s="21">
        <v>44826</v>
      </c>
      <c r="C599" s="22">
        <v>44818</v>
      </c>
      <c r="D599" s="246">
        <v>44820</v>
      </c>
      <c r="E599" s="23" t="s">
        <v>234</v>
      </c>
      <c r="F599" s="23" t="s">
        <v>660</v>
      </c>
      <c r="G599" s="24" t="s">
        <v>661</v>
      </c>
      <c r="I599" s="24" t="s">
        <v>33</v>
      </c>
      <c r="J599" s="26">
        <v>303715</v>
      </c>
      <c r="K599" s="27">
        <v>44816</v>
      </c>
      <c r="L599" s="26" t="s">
        <v>662</v>
      </c>
      <c r="M599" s="38">
        <v>23116</v>
      </c>
      <c r="N599" s="132"/>
      <c r="O599" s="31"/>
      <c r="P599" s="31">
        <v>0</v>
      </c>
      <c r="Q599" s="35">
        <f t="shared" si="54"/>
        <v>23116</v>
      </c>
      <c r="R599" s="33">
        <v>0.03</v>
      </c>
      <c r="S599" s="34">
        <v>-693</v>
      </c>
      <c r="T599" s="33">
        <v>0.2</v>
      </c>
      <c r="U599" s="35">
        <v>-587</v>
      </c>
      <c r="V599" s="32">
        <f t="shared" si="62"/>
        <v>21836</v>
      </c>
      <c r="W599" s="36" t="s">
        <v>59</v>
      </c>
      <c r="X599" s="181" t="s">
        <v>36</v>
      </c>
      <c r="Y599" s="37" t="s">
        <v>33</v>
      </c>
      <c r="Z599" s="238" t="s">
        <v>33</v>
      </c>
      <c r="AA599" s="48"/>
    </row>
    <row r="600" spans="1:27" x14ac:dyDescent="0.2">
      <c r="A600" s="20">
        <v>302</v>
      </c>
      <c r="B600" s="21">
        <v>44826</v>
      </c>
      <c r="C600" s="22">
        <v>44818</v>
      </c>
      <c r="D600" s="246">
        <v>44820</v>
      </c>
      <c r="E600" s="23" t="s">
        <v>63</v>
      </c>
      <c r="F600" s="23" t="s">
        <v>665</v>
      </c>
      <c r="G600" s="26" t="s">
        <v>33</v>
      </c>
      <c r="I600" s="24" t="s">
        <v>33</v>
      </c>
      <c r="J600" s="136">
        <v>303720</v>
      </c>
      <c r="K600" s="159" t="s">
        <v>33</v>
      </c>
      <c r="L600" s="26" t="s">
        <v>33</v>
      </c>
      <c r="M600" s="38">
        <v>102117</v>
      </c>
      <c r="N600" s="132"/>
      <c r="O600" s="173"/>
      <c r="P600" s="31">
        <v>0</v>
      </c>
      <c r="Q600" s="35">
        <f t="shared" si="54"/>
        <v>102117</v>
      </c>
      <c r="R600" s="33"/>
      <c r="S600" s="38"/>
      <c r="T600" s="33"/>
      <c r="U600" s="35">
        <f>IFERROR(O600*-T600,0)</f>
        <v>0</v>
      </c>
      <c r="V600" s="32">
        <f t="shared" si="62"/>
        <v>102117</v>
      </c>
      <c r="W600" s="36" t="s">
        <v>59</v>
      </c>
      <c r="X600" s="46" t="s">
        <v>36</v>
      </c>
      <c r="Y600" s="37" t="s">
        <v>33</v>
      </c>
      <c r="Z600" s="238" t="s">
        <v>33</v>
      </c>
      <c r="AA600" s="48"/>
    </row>
    <row r="601" spans="1:27" x14ac:dyDescent="0.2">
      <c r="A601" s="20">
        <v>330</v>
      </c>
      <c r="B601" s="21">
        <v>44826</v>
      </c>
      <c r="C601" s="22">
        <v>44831</v>
      </c>
      <c r="D601" s="246">
        <v>44823</v>
      </c>
      <c r="E601" s="23" t="s">
        <v>705</v>
      </c>
      <c r="F601" s="23" t="s">
        <v>708</v>
      </c>
      <c r="G601" s="24" t="s">
        <v>707</v>
      </c>
      <c r="I601" s="24" t="s">
        <v>33</v>
      </c>
      <c r="J601" s="136" t="s">
        <v>239</v>
      </c>
      <c r="K601" s="108">
        <v>44798</v>
      </c>
      <c r="L601" s="26">
        <v>196</v>
      </c>
      <c r="M601" s="29">
        <v>1342464</v>
      </c>
      <c r="N601" s="132">
        <v>0.17</v>
      </c>
      <c r="O601" s="31">
        <f>M601*N601</f>
        <v>228218.88</v>
      </c>
      <c r="P601" s="31">
        <v>0</v>
      </c>
      <c r="Q601" s="35">
        <f t="shared" si="54"/>
        <v>1570682.8799999999</v>
      </c>
      <c r="R601" s="33"/>
      <c r="S601" s="38"/>
      <c r="T601" s="33"/>
      <c r="U601" s="35">
        <f>IFERROR(O601*-T601,0)</f>
        <v>0</v>
      </c>
      <c r="V601" s="32">
        <f t="shared" si="62"/>
        <v>1570682.8799999999</v>
      </c>
      <c r="W601" s="36" t="s">
        <v>59</v>
      </c>
      <c r="X601" s="46" t="s">
        <v>36</v>
      </c>
      <c r="Y601" s="37" t="s">
        <v>33</v>
      </c>
      <c r="Z601" s="238" t="s">
        <v>33</v>
      </c>
      <c r="AA601" s="48"/>
    </row>
    <row r="602" spans="1:27" x14ac:dyDescent="0.2">
      <c r="A602" s="20">
        <v>331</v>
      </c>
      <c r="B602" s="21">
        <v>44826</v>
      </c>
      <c r="C602" s="22">
        <v>44831</v>
      </c>
      <c r="D602" s="246">
        <v>44823</v>
      </c>
      <c r="E602" s="23" t="s">
        <v>705</v>
      </c>
      <c r="F602" s="23" t="s">
        <v>709</v>
      </c>
      <c r="G602" s="24" t="s">
        <v>707</v>
      </c>
      <c r="I602" s="24" t="s">
        <v>33</v>
      </c>
      <c r="J602" s="136" t="s">
        <v>239</v>
      </c>
      <c r="K602" s="108">
        <v>44803</v>
      </c>
      <c r="L602" s="26">
        <v>216</v>
      </c>
      <c r="M602" s="29">
        <v>401856</v>
      </c>
      <c r="N602" s="132">
        <v>0.17</v>
      </c>
      <c r="O602" s="31">
        <f>M602*N602</f>
        <v>68315.520000000004</v>
      </c>
      <c r="P602" s="31">
        <v>0</v>
      </c>
      <c r="Q602" s="35">
        <f t="shared" si="54"/>
        <v>470171.52</v>
      </c>
      <c r="R602" s="33"/>
      <c r="S602" s="38"/>
      <c r="T602" s="33"/>
      <c r="U602" s="35">
        <f>IFERROR(O602*-T602,0)</f>
        <v>0</v>
      </c>
      <c r="V602" s="32">
        <f t="shared" si="62"/>
        <v>470171.52</v>
      </c>
      <c r="W602" s="36" t="s">
        <v>59</v>
      </c>
      <c r="X602" s="181" t="s">
        <v>36</v>
      </c>
      <c r="Y602" s="37" t="s">
        <v>33</v>
      </c>
      <c r="Z602" s="238" t="s">
        <v>33</v>
      </c>
      <c r="AA602" s="48"/>
    </row>
    <row r="603" spans="1:27" x14ac:dyDescent="0.2">
      <c r="A603" s="20">
        <v>303</v>
      </c>
      <c r="B603" s="21">
        <v>44826</v>
      </c>
      <c r="C603" s="22">
        <v>44825</v>
      </c>
      <c r="D603" s="246">
        <v>44826</v>
      </c>
      <c r="E603" s="23" t="s">
        <v>666</v>
      </c>
      <c r="F603" s="23" t="s">
        <v>667</v>
      </c>
      <c r="G603" s="26" t="s">
        <v>33</v>
      </c>
      <c r="I603" s="24" t="s">
        <v>33</v>
      </c>
      <c r="J603" s="136">
        <v>303724</v>
      </c>
      <c r="K603" s="27">
        <v>44825</v>
      </c>
      <c r="L603" s="26" t="s">
        <v>33</v>
      </c>
      <c r="M603" s="38">
        <v>1930895</v>
      </c>
      <c r="N603" s="132"/>
      <c r="O603" s="173"/>
      <c r="P603" s="31">
        <v>0</v>
      </c>
      <c r="Q603" s="35">
        <f t="shared" ref="Q603:Q784" si="64">M603+O603+P603</f>
        <v>1930895</v>
      </c>
      <c r="R603" s="33"/>
      <c r="S603" s="38"/>
      <c r="T603" s="33"/>
      <c r="U603" s="35">
        <f>IFERROR(O603*-T603,0)</f>
        <v>0</v>
      </c>
      <c r="V603" s="32">
        <f t="shared" ref="V603:V665" si="65">Q603+S603+U603</f>
        <v>1930895</v>
      </c>
      <c r="W603" s="36" t="s">
        <v>59</v>
      </c>
      <c r="X603" s="181" t="s">
        <v>36</v>
      </c>
      <c r="Y603" s="37" t="s">
        <v>668</v>
      </c>
      <c r="Z603" s="238" t="s">
        <v>33</v>
      </c>
      <c r="AA603" s="48"/>
    </row>
    <row r="604" spans="1:27" x14ac:dyDescent="0.2">
      <c r="A604" s="20">
        <v>304</v>
      </c>
      <c r="B604" s="21">
        <v>44826</v>
      </c>
      <c r="C604" s="22">
        <v>44826</v>
      </c>
      <c r="D604" s="246">
        <v>44827</v>
      </c>
      <c r="E604" s="23" t="s">
        <v>416</v>
      </c>
      <c r="F604" s="23" t="s">
        <v>669</v>
      </c>
      <c r="G604" s="24" t="s">
        <v>418</v>
      </c>
      <c r="I604" s="24" t="s">
        <v>33</v>
      </c>
      <c r="J604" s="136">
        <v>303725</v>
      </c>
      <c r="K604" s="27">
        <v>44754</v>
      </c>
      <c r="L604" s="27" t="s">
        <v>670</v>
      </c>
      <c r="M604" s="54">
        <v>983480</v>
      </c>
      <c r="N604" s="132"/>
      <c r="O604" s="31"/>
      <c r="P604" s="31">
        <v>0</v>
      </c>
      <c r="Q604" s="35">
        <f t="shared" si="64"/>
        <v>983480</v>
      </c>
      <c r="R604" s="33"/>
      <c r="S604" s="34">
        <v>-44257</v>
      </c>
      <c r="T604" s="33"/>
      <c r="U604" s="35">
        <v>-49174</v>
      </c>
      <c r="V604" s="32">
        <f t="shared" si="65"/>
        <v>890049</v>
      </c>
      <c r="W604" s="36" t="s">
        <v>59</v>
      </c>
      <c r="X604" s="181" t="s">
        <v>36</v>
      </c>
      <c r="Y604" s="37" t="s">
        <v>33</v>
      </c>
      <c r="Z604" s="238" t="s">
        <v>33</v>
      </c>
      <c r="AA604" s="48"/>
    </row>
    <row r="605" spans="1:27" x14ac:dyDescent="0.2">
      <c r="A605" s="20">
        <v>305</v>
      </c>
      <c r="B605" s="21">
        <v>44826</v>
      </c>
      <c r="C605" s="22">
        <v>44826</v>
      </c>
      <c r="D605" s="246">
        <v>44827</v>
      </c>
      <c r="E605" s="23" t="s">
        <v>671</v>
      </c>
      <c r="F605" s="23" t="s">
        <v>672</v>
      </c>
      <c r="G605" s="26" t="s">
        <v>673</v>
      </c>
      <c r="I605" s="26">
        <v>1920</v>
      </c>
      <c r="J605" s="136">
        <v>303726</v>
      </c>
      <c r="K605" s="99">
        <v>44817</v>
      </c>
      <c r="L605" s="136" t="s">
        <v>33</v>
      </c>
      <c r="M605" s="29">
        <v>12000</v>
      </c>
      <c r="N605" s="132"/>
      <c r="O605" s="26"/>
      <c r="P605" s="31">
        <v>0</v>
      </c>
      <c r="Q605" s="35">
        <f t="shared" si="64"/>
        <v>12000</v>
      </c>
      <c r="R605" s="33"/>
      <c r="S605" s="35">
        <v>-540</v>
      </c>
      <c r="T605" s="33"/>
      <c r="U605" s="35">
        <v>-600</v>
      </c>
      <c r="V605" s="32">
        <f t="shared" si="65"/>
        <v>10860</v>
      </c>
      <c r="W605" s="36" t="s">
        <v>59</v>
      </c>
      <c r="X605" s="46" t="s">
        <v>36</v>
      </c>
      <c r="Y605" s="37" t="s">
        <v>33</v>
      </c>
      <c r="Z605" s="238" t="s">
        <v>33</v>
      </c>
      <c r="AA605" s="37"/>
    </row>
    <row r="606" spans="1:27" x14ac:dyDescent="0.2">
      <c r="A606" s="20">
        <v>306</v>
      </c>
      <c r="B606" s="21">
        <v>44826</v>
      </c>
      <c r="C606" s="22">
        <v>44826</v>
      </c>
      <c r="D606" s="246">
        <v>44827</v>
      </c>
      <c r="E606" s="23" t="s">
        <v>350</v>
      </c>
      <c r="F606" s="23" t="s">
        <v>674</v>
      </c>
      <c r="G606" s="24" t="s">
        <v>351</v>
      </c>
      <c r="I606" s="24" t="s">
        <v>33</v>
      </c>
      <c r="J606" s="136">
        <v>303728</v>
      </c>
      <c r="K606" s="99">
        <v>44826</v>
      </c>
      <c r="L606" s="136" t="s">
        <v>33</v>
      </c>
      <c r="M606" s="29">
        <v>242650</v>
      </c>
      <c r="N606" s="132"/>
      <c r="O606" s="26"/>
      <c r="P606" s="31">
        <v>0</v>
      </c>
      <c r="Q606" s="35">
        <f t="shared" si="64"/>
        <v>242650</v>
      </c>
      <c r="R606" s="33"/>
      <c r="S606" s="35">
        <v>-7280</v>
      </c>
      <c r="T606" s="33"/>
      <c r="U606" s="35">
        <v>-6330</v>
      </c>
      <c r="V606" s="32">
        <f t="shared" si="65"/>
        <v>229040</v>
      </c>
      <c r="W606" s="36" t="s">
        <v>59</v>
      </c>
      <c r="X606" s="46" t="s">
        <v>36</v>
      </c>
      <c r="Y606" s="37" t="s">
        <v>33</v>
      </c>
      <c r="Z606" s="238" t="s">
        <v>33</v>
      </c>
      <c r="AA606" s="37"/>
    </row>
    <row r="607" spans="1:27" x14ac:dyDescent="0.2">
      <c r="A607" s="20">
        <v>309</v>
      </c>
      <c r="B607" s="21">
        <v>44826</v>
      </c>
      <c r="C607" s="22">
        <v>44826</v>
      </c>
      <c r="D607" s="246">
        <v>44827</v>
      </c>
      <c r="E607" s="23" t="s">
        <v>278</v>
      </c>
      <c r="F607" s="23" t="s">
        <v>677</v>
      </c>
      <c r="G607" s="24" t="s">
        <v>280</v>
      </c>
      <c r="I607" s="24" t="s">
        <v>33</v>
      </c>
      <c r="J607" s="136">
        <v>303729</v>
      </c>
      <c r="K607" s="217">
        <v>44817</v>
      </c>
      <c r="L607" s="136" t="s">
        <v>33</v>
      </c>
      <c r="M607" s="29">
        <v>414540</v>
      </c>
      <c r="N607" s="132">
        <v>0.13</v>
      </c>
      <c r="O607" s="173">
        <f>M607*N607</f>
        <v>53890.200000000004</v>
      </c>
      <c r="P607" s="31">
        <v>0</v>
      </c>
      <c r="Q607" s="35">
        <f t="shared" si="64"/>
        <v>468430.2</v>
      </c>
      <c r="R607" s="33">
        <v>0.03</v>
      </c>
      <c r="S607" s="38">
        <v>-14052</v>
      </c>
      <c r="T607" s="33"/>
      <c r="U607" s="35">
        <v>-10778</v>
      </c>
      <c r="V607" s="32">
        <f t="shared" si="65"/>
        <v>443600.2</v>
      </c>
      <c r="W607" s="36" t="s">
        <v>59</v>
      </c>
      <c r="X607" s="46" t="s">
        <v>36</v>
      </c>
      <c r="Y607" s="37" t="s">
        <v>33</v>
      </c>
      <c r="Z607" s="238" t="s">
        <v>33</v>
      </c>
      <c r="AA607" s="37"/>
    </row>
    <row r="608" spans="1:27" x14ac:dyDescent="0.2">
      <c r="A608" s="20">
        <v>310</v>
      </c>
      <c r="B608" s="21">
        <v>44826</v>
      </c>
      <c r="C608" s="22">
        <v>44827</v>
      </c>
      <c r="D608" s="246">
        <v>44831</v>
      </c>
      <c r="E608" s="23" t="s">
        <v>617</v>
      </c>
      <c r="F608" s="23" t="s">
        <v>678</v>
      </c>
      <c r="G608" s="26" t="s">
        <v>619</v>
      </c>
      <c r="I608" s="24" t="s">
        <v>33</v>
      </c>
      <c r="J608" s="26">
        <v>303730</v>
      </c>
      <c r="K608" s="108">
        <v>44804</v>
      </c>
      <c r="L608" s="24" t="s">
        <v>679</v>
      </c>
      <c r="M608" s="29">
        <v>39000</v>
      </c>
      <c r="N608" s="132">
        <v>0.05</v>
      </c>
      <c r="O608" s="31">
        <f>M608*N608</f>
        <v>1950</v>
      </c>
      <c r="P608" s="31">
        <v>0</v>
      </c>
      <c r="Q608" s="35">
        <f t="shared" si="64"/>
        <v>40950</v>
      </c>
      <c r="R608" s="33"/>
      <c r="S608" s="175">
        <v>-3570</v>
      </c>
      <c r="T608" s="33"/>
      <c r="U608" s="35">
        <v>-425</v>
      </c>
      <c r="V608" s="32">
        <f t="shared" si="65"/>
        <v>36955</v>
      </c>
      <c r="W608" s="36" t="s">
        <v>59</v>
      </c>
      <c r="X608" s="46" t="s">
        <v>36</v>
      </c>
      <c r="Y608" s="37" t="s">
        <v>33</v>
      </c>
      <c r="Z608" s="238" t="s">
        <v>33</v>
      </c>
      <c r="AA608" s="176">
        <f>SUM(V608+V609)</f>
        <v>40630</v>
      </c>
    </row>
    <row r="609" spans="1:28" x14ac:dyDescent="0.2">
      <c r="A609" s="20">
        <v>311</v>
      </c>
      <c r="B609" s="21">
        <v>44826</v>
      </c>
      <c r="C609" s="22">
        <v>44827</v>
      </c>
      <c r="D609" s="246">
        <v>44831</v>
      </c>
      <c r="E609" s="23" t="s">
        <v>617</v>
      </c>
      <c r="F609" s="23" t="s">
        <v>678</v>
      </c>
      <c r="G609" s="26" t="s">
        <v>619</v>
      </c>
      <c r="I609" s="24" t="s">
        <v>33</v>
      </c>
      <c r="J609" s="26">
        <v>303730</v>
      </c>
      <c r="K609" s="27">
        <v>44804</v>
      </c>
      <c r="L609" s="24" t="s">
        <v>680</v>
      </c>
      <c r="M609" s="177">
        <v>3500</v>
      </c>
      <c r="N609" s="132">
        <v>0.05</v>
      </c>
      <c r="O609" s="31">
        <f>M609*N609</f>
        <v>175</v>
      </c>
      <c r="P609" s="31">
        <v>0</v>
      </c>
      <c r="Q609" s="35">
        <f t="shared" si="64"/>
        <v>3675</v>
      </c>
      <c r="R609" s="33"/>
      <c r="S609" s="175"/>
      <c r="T609" s="33"/>
      <c r="U609" s="35">
        <f>IFERROR(O609*-T609,0)</f>
        <v>0</v>
      </c>
      <c r="V609" s="32">
        <f t="shared" si="65"/>
        <v>3675</v>
      </c>
      <c r="W609" s="36" t="s">
        <v>59</v>
      </c>
      <c r="X609" s="46" t="s">
        <v>36</v>
      </c>
      <c r="Y609" s="37" t="s">
        <v>33</v>
      </c>
      <c r="Z609" s="238" t="s">
        <v>33</v>
      </c>
      <c r="AA609" s="174"/>
    </row>
    <row r="610" spans="1:28" x14ac:dyDescent="0.2">
      <c r="A610" s="20">
        <v>313</v>
      </c>
      <c r="B610" s="21">
        <v>44826</v>
      </c>
      <c r="C610" s="22">
        <v>44830</v>
      </c>
      <c r="D610" s="246">
        <v>44831</v>
      </c>
      <c r="E610" s="23" t="s">
        <v>684</v>
      </c>
      <c r="F610" s="23" t="s">
        <v>685</v>
      </c>
      <c r="G610" s="26" t="s">
        <v>33</v>
      </c>
      <c r="I610" s="24" t="s">
        <v>33</v>
      </c>
      <c r="J610" s="26">
        <v>303732</v>
      </c>
      <c r="K610" s="27">
        <v>44809</v>
      </c>
      <c r="L610" s="26" t="s">
        <v>33</v>
      </c>
      <c r="M610" s="29">
        <v>83017</v>
      </c>
      <c r="N610" s="132"/>
      <c r="O610" s="173"/>
      <c r="P610" s="31">
        <v>0</v>
      </c>
      <c r="Q610" s="35">
        <f t="shared" si="64"/>
        <v>83017</v>
      </c>
      <c r="R610" s="33"/>
      <c r="S610" s="35"/>
      <c r="T610" s="33"/>
      <c r="U610" s="35">
        <f>IFERROR(O610*-T610,0)</f>
        <v>0</v>
      </c>
      <c r="V610" s="32">
        <f t="shared" si="65"/>
        <v>83017</v>
      </c>
      <c r="W610" s="36" t="s">
        <v>59</v>
      </c>
      <c r="X610" s="181" t="s">
        <v>36</v>
      </c>
      <c r="Y610" s="37" t="s">
        <v>33</v>
      </c>
      <c r="Z610" s="238" t="s">
        <v>33</v>
      </c>
      <c r="AA610" s="37"/>
    </row>
    <row r="611" spans="1:28" x14ac:dyDescent="0.2">
      <c r="A611" s="20">
        <v>314</v>
      </c>
      <c r="B611" s="21">
        <v>44826</v>
      </c>
      <c r="C611" s="22">
        <v>44830</v>
      </c>
      <c r="D611" s="246">
        <v>44831</v>
      </c>
      <c r="E611" s="23" t="s">
        <v>684</v>
      </c>
      <c r="F611" s="23" t="s">
        <v>686</v>
      </c>
      <c r="G611" s="26" t="s">
        <v>33</v>
      </c>
      <c r="I611" s="24" t="s">
        <v>33</v>
      </c>
      <c r="J611" s="26">
        <v>303733</v>
      </c>
      <c r="K611" s="27">
        <v>44810</v>
      </c>
      <c r="L611" s="26" t="s">
        <v>33</v>
      </c>
      <c r="M611" s="29">
        <v>195523</v>
      </c>
      <c r="N611" s="132"/>
      <c r="O611" s="173"/>
      <c r="P611" s="31">
        <v>0</v>
      </c>
      <c r="Q611" s="35">
        <f t="shared" si="64"/>
        <v>195523</v>
      </c>
      <c r="R611" s="33"/>
      <c r="S611" s="35"/>
      <c r="T611" s="33"/>
      <c r="U611" s="35">
        <f>IFERROR(O611*-T611,0)</f>
        <v>0</v>
      </c>
      <c r="V611" s="32">
        <f t="shared" si="65"/>
        <v>195523</v>
      </c>
      <c r="W611" s="36" t="s">
        <v>59</v>
      </c>
      <c r="X611" s="181" t="s">
        <v>36</v>
      </c>
      <c r="Y611" s="37" t="s">
        <v>33</v>
      </c>
      <c r="Z611" s="238" t="s">
        <v>33</v>
      </c>
      <c r="AA611" s="37"/>
    </row>
    <row r="612" spans="1:28" x14ac:dyDescent="0.2">
      <c r="A612" s="20">
        <v>312</v>
      </c>
      <c r="B612" s="21">
        <v>44826</v>
      </c>
      <c r="C612" s="22">
        <v>44827</v>
      </c>
      <c r="D612" s="246">
        <v>44834</v>
      </c>
      <c r="E612" s="23" t="s">
        <v>681</v>
      </c>
      <c r="F612" s="23" t="s">
        <v>682</v>
      </c>
      <c r="G612" s="26" t="s">
        <v>683</v>
      </c>
      <c r="I612" s="24" t="s">
        <v>33</v>
      </c>
      <c r="J612" s="26">
        <v>303731</v>
      </c>
      <c r="K612" s="108">
        <v>44820</v>
      </c>
      <c r="L612" s="26" t="s">
        <v>33</v>
      </c>
      <c r="M612" s="29">
        <v>350000</v>
      </c>
      <c r="N612" s="132"/>
      <c r="O612" s="173"/>
      <c r="P612" s="31">
        <v>0</v>
      </c>
      <c r="Q612" s="35">
        <f t="shared" si="64"/>
        <v>350000</v>
      </c>
      <c r="R612" s="33"/>
      <c r="S612" s="38">
        <v>-35000</v>
      </c>
      <c r="T612" s="33"/>
      <c r="U612" s="35">
        <f>IFERROR(O612*-T612,0)</f>
        <v>0</v>
      </c>
      <c r="V612" s="32">
        <f t="shared" si="65"/>
        <v>315000</v>
      </c>
      <c r="W612" s="36" t="s">
        <v>59</v>
      </c>
      <c r="X612" s="46" t="s">
        <v>36</v>
      </c>
      <c r="Y612" s="37" t="s">
        <v>33</v>
      </c>
      <c r="Z612" s="238" t="s">
        <v>33</v>
      </c>
      <c r="AA612" s="37"/>
    </row>
    <row r="613" spans="1:28" x14ac:dyDescent="0.2">
      <c r="A613" s="20">
        <v>321</v>
      </c>
      <c r="B613" s="21">
        <v>44826</v>
      </c>
      <c r="C613" s="22">
        <v>44831</v>
      </c>
      <c r="D613" s="246">
        <v>44834</v>
      </c>
      <c r="E613" s="23" t="s">
        <v>81</v>
      </c>
      <c r="F613" s="23" t="s">
        <v>694</v>
      </c>
      <c r="G613" s="26" t="s">
        <v>33</v>
      </c>
      <c r="I613" s="24" t="s">
        <v>33</v>
      </c>
      <c r="J613" s="26">
        <v>303737</v>
      </c>
      <c r="K613" s="108">
        <v>44826</v>
      </c>
      <c r="L613" s="74">
        <v>102208150049</v>
      </c>
      <c r="M613" s="29">
        <v>64141</v>
      </c>
      <c r="N613" s="150"/>
      <c r="O613" s="173"/>
      <c r="P613" s="31">
        <v>0</v>
      </c>
      <c r="Q613" s="35">
        <f t="shared" si="64"/>
        <v>64141</v>
      </c>
      <c r="R613" s="33"/>
      <c r="S613" s="29"/>
      <c r="T613" s="33"/>
      <c r="U613" s="35">
        <f>IFERROR(O613*-T613,0)</f>
        <v>0</v>
      </c>
      <c r="V613" s="32">
        <f t="shared" si="65"/>
        <v>64141</v>
      </c>
      <c r="W613" s="36" t="s">
        <v>59</v>
      </c>
      <c r="X613" s="46" t="s">
        <v>36</v>
      </c>
      <c r="Y613" s="37" t="s">
        <v>33</v>
      </c>
      <c r="Z613" s="238" t="s">
        <v>33</v>
      </c>
      <c r="AA613" s="37"/>
    </row>
    <row r="614" spans="1:28" x14ac:dyDescent="0.2">
      <c r="A614" s="20">
        <v>322</v>
      </c>
      <c r="B614" s="21">
        <v>44826</v>
      </c>
      <c r="C614" s="22">
        <v>44831</v>
      </c>
      <c r="D614" s="246">
        <v>44834</v>
      </c>
      <c r="E614" s="23" t="s">
        <v>162</v>
      </c>
      <c r="F614" s="23" t="s">
        <v>695</v>
      </c>
      <c r="G614" s="26" t="s">
        <v>33</v>
      </c>
      <c r="I614" s="24" t="s">
        <v>33</v>
      </c>
      <c r="J614" s="26">
        <v>303738</v>
      </c>
      <c r="K614" s="108">
        <v>44820</v>
      </c>
      <c r="L614" s="26" t="s">
        <v>696</v>
      </c>
      <c r="M614" s="29">
        <v>7018</v>
      </c>
      <c r="N614" s="150"/>
      <c r="O614" s="173"/>
      <c r="P614" s="31">
        <v>0</v>
      </c>
      <c r="Q614" s="35">
        <f t="shared" si="64"/>
        <v>7018</v>
      </c>
      <c r="R614" s="33"/>
      <c r="S614" s="29">
        <v>-210</v>
      </c>
      <c r="T614" s="33"/>
      <c r="U614" s="35">
        <v>-807</v>
      </c>
      <c r="V614" s="32">
        <f t="shared" si="65"/>
        <v>6001</v>
      </c>
      <c r="W614" s="36" t="s">
        <v>59</v>
      </c>
      <c r="X614" s="46" t="s">
        <v>36</v>
      </c>
      <c r="Y614" s="37" t="s">
        <v>33</v>
      </c>
      <c r="Z614" s="238" t="s">
        <v>33</v>
      </c>
      <c r="AA614" s="37"/>
    </row>
    <row r="615" spans="1:28" x14ac:dyDescent="0.2">
      <c r="A615" s="20">
        <v>323</v>
      </c>
      <c r="B615" s="21">
        <v>44826</v>
      </c>
      <c r="C615" s="22">
        <v>44831</v>
      </c>
      <c r="D615" s="246">
        <v>44834</v>
      </c>
      <c r="E615" s="23" t="s">
        <v>486</v>
      </c>
      <c r="F615" s="23" t="s">
        <v>697</v>
      </c>
      <c r="G615" s="26" t="s">
        <v>488</v>
      </c>
      <c r="I615" s="26">
        <v>1919</v>
      </c>
      <c r="J615" s="26">
        <v>303739</v>
      </c>
      <c r="K615" s="108">
        <v>44826</v>
      </c>
      <c r="L615" s="26" t="s">
        <v>698</v>
      </c>
      <c r="M615" s="29">
        <v>26793</v>
      </c>
      <c r="N615" s="150"/>
      <c r="O615" s="173"/>
      <c r="P615" s="31">
        <v>0</v>
      </c>
      <c r="Q615" s="35">
        <f t="shared" si="64"/>
        <v>26793</v>
      </c>
      <c r="R615" s="33"/>
      <c r="S615" s="29">
        <v>-1206</v>
      </c>
      <c r="T615" s="33"/>
      <c r="U615" s="35">
        <f>IFERROR(O615*-T615,0)</f>
        <v>0</v>
      </c>
      <c r="V615" s="32">
        <f t="shared" si="65"/>
        <v>25587</v>
      </c>
      <c r="W615" s="36" t="s">
        <v>59</v>
      </c>
      <c r="X615" s="46" t="s">
        <v>36</v>
      </c>
      <c r="Y615" s="37" t="s">
        <v>33</v>
      </c>
      <c r="Z615" s="238" t="s">
        <v>33</v>
      </c>
      <c r="AA615" s="37"/>
    </row>
    <row r="616" spans="1:28" x14ac:dyDescent="0.2">
      <c r="A616" s="20">
        <v>324</v>
      </c>
      <c r="B616" s="21">
        <v>44826</v>
      </c>
      <c r="C616" s="22">
        <v>44831</v>
      </c>
      <c r="D616" s="246">
        <v>44834</v>
      </c>
      <c r="E616" s="23" t="s">
        <v>657</v>
      </c>
      <c r="F616" s="23" t="s">
        <v>699</v>
      </c>
      <c r="G616" s="24" t="s">
        <v>659</v>
      </c>
      <c r="I616" s="24" t="s">
        <v>33</v>
      </c>
      <c r="J616" s="26">
        <v>303740</v>
      </c>
      <c r="K616" s="27">
        <v>44816</v>
      </c>
      <c r="L616" s="26" t="s">
        <v>33</v>
      </c>
      <c r="M616" s="38">
        <v>30150.58</v>
      </c>
      <c r="N616" s="132"/>
      <c r="O616" s="38"/>
      <c r="P616" s="31">
        <v>0</v>
      </c>
      <c r="Q616" s="35">
        <f t="shared" si="64"/>
        <v>30150.58</v>
      </c>
      <c r="R616" s="33"/>
      <c r="S616" s="34">
        <v>-2412</v>
      </c>
      <c r="T616" s="33"/>
      <c r="U616" s="35">
        <v>-1507.53</v>
      </c>
      <c r="V616" s="32">
        <f t="shared" si="65"/>
        <v>26231.050000000003</v>
      </c>
      <c r="W616" s="36" t="s">
        <v>59</v>
      </c>
      <c r="X616" s="181" t="s">
        <v>36</v>
      </c>
      <c r="Y616" s="37" t="s">
        <v>33</v>
      </c>
      <c r="Z616" s="238" t="s">
        <v>33</v>
      </c>
      <c r="AA616" s="37"/>
    </row>
    <row r="617" spans="1:28" x14ac:dyDescent="0.2">
      <c r="A617" s="20">
        <v>326</v>
      </c>
      <c r="B617" s="21">
        <v>44826</v>
      </c>
      <c r="C617" s="22">
        <v>44831</v>
      </c>
      <c r="D617" s="246">
        <v>44834</v>
      </c>
      <c r="E617" s="23" t="s">
        <v>614</v>
      </c>
      <c r="F617" s="23" t="s">
        <v>701</v>
      </c>
      <c r="G617" s="24" t="s">
        <v>702</v>
      </c>
      <c r="I617" s="24" t="s">
        <v>33</v>
      </c>
      <c r="J617" s="26">
        <v>303741</v>
      </c>
      <c r="K617" s="27">
        <v>44816</v>
      </c>
      <c r="L617" s="26">
        <v>1965</v>
      </c>
      <c r="M617" s="38">
        <v>100756</v>
      </c>
      <c r="N617" s="132"/>
      <c r="O617" s="38"/>
      <c r="P617" s="31">
        <v>0</v>
      </c>
      <c r="Q617" s="35">
        <f t="shared" si="64"/>
        <v>100756</v>
      </c>
      <c r="R617" s="33"/>
      <c r="S617" s="34">
        <f>Q617*-4.5%</f>
        <v>-4534.0199999999995</v>
      </c>
      <c r="T617" s="33"/>
      <c r="U617" s="35">
        <v>-5037.97</v>
      </c>
      <c r="V617" s="32">
        <f t="shared" si="65"/>
        <v>91184.01</v>
      </c>
      <c r="W617" s="36" t="s">
        <v>59</v>
      </c>
      <c r="X617" s="46" t="s">
        <v>36</v>
      </c>
      <c r="Y617" s="37" t="s">
        <v>33</v>
      </c>
      <c r="Z617" s="37" t="s">
        <v>33</v>
      </c>
      <c r="AA617" s="37"/>
    </row>
    <row r="618" spans="1:28" x14ac:dyDescent="0.2">
      <c r="A618" s="20">
        <v>327</v>
      </c>
      <c r="B618" s="21">
        <v>44826</v>
      </c>
      <c r="C618" s="22">
        <v>44831</v>
      </c>
      <c r="D618" s="246">
        <v>44834</v>
      </c>
      <c r="E618" s="23" t="s">
        <v>92</v>
      </c>
      <c r="F618" s="23" t="s">
        <v>93</v>
      </c>
      <c r="G618" s="24" t="s">
        <v>94</v>
      </c>
      <c r="I618" s="24" t="s">
        <v>33</v>
      </c>
      <c r="J618" s="26">
        <v>303742</v>
      </c>
      <c r="K618" s="108">
        <v>44826</v>
      </c>
      <c r="L618" s="26" t="s">
        <v>703</v>
      </c>
      <c r="M618" s="29">
        <v>3344</v>
      </c>
      <c r="N618" s="132"/>
      <c r="O618" s="173"/>
      <c r="P618" s="31">
        <v>0</v>
      </c>
      <c r="Q618" s="35">
        <f t="shared" si="64"/>
        <v>3344</v>
      </c>
      <c r="R618" s="33"/>
      <c r="S618" s="38">
        <v>-100</v>
      </c>
      <c r="T618" s="33"/>
      <c r="U618" s="35">
        <f>IFERROR(O618*-T618,0)</f>
        <v>0</v>
      </c>
      <c r="V618" s="32">
        <f t="shared" si="65"/>
        <v>3244</v>
      </c>
      <c r="W618" s="36" t="s">
        <v>59</v>
      </c>
      <c r="X618" s="46" t="s">
        <v>36</v>
      </c>
      <c r="Y618" s="37" t="s">
        <v>33</v>
      </c>
      <c r="Z618" s="37" t="s">
        <v>33</v>
      </c>
      <c r="AA618" s="37"/>
    </row>
    <row r="619" spans="1:28" x14ac:dyDescent="0.2">
      <c r="A619" s="20">
        <v>328</v>
      </c>
      <c r="B619" s="21">
        <v>44826</v>
      </c>
      <c r="C619" s="22">
        <v>44831</v>
      </c>
      <c r="D619" s="246">
        <v>44834</v>
      </c>
      <c r="E619" s="23" t="s">
        <v>92</v>
      </c>
      <c r="F619" s="23" t="s">
        <v>93</v>
      </c>
      <c r="G619" s="24" t="s">
        <v>94</v>
      </c>
      <c r="I619" s="24" t="s">
        <v>33</v>
      </c>
      <c r="J619" s="26">
        <v>303743</v>
      </c>
      <c r="K619" s="108">
        <v>44804</v>
      </c>
      <c r="L619" s="26" t="s">
        <v>704</v>
      </c>
      <c r="M619" s="29">
        <v>4152</v>
      </c>
      <c r="N619" s="132"/>
      <c r="O619" s="173"/>
      <c r="P619" s="31">
        <v>0</v>
      </c>
      <c r="Q619" s="35">
        <f t="shared" si="64"/>
        <v>4152</v>
      </c>
      <c r="R619" s="33"/>
      <c r="S619" s="38">
        <v>-124.44</v>
      </c>
      <c r="T619" s="33"/>
      <c r="U619" s="35">
        <f>IFERROR(O619*-T619,0)</f>
        <v>0</v>
      </c>
      <c r="V619" s="32">
        <f t="shared" si="65"/>
        <v>4027.56</v>
      </c>
      <c r="W619" s="36" t="s">
        <v>59</v>
      </c>
      <c r="X619" s="46" t="s">
        <v>36</v>
      </c>
      <c r="Y619" s="37" t="s">
        <v>33</v>
      </c>
      <c r="Z619" s="37" t="s">
        <v>33</v>
      </c>
      <c r="AA619" s="37"/>
    </row>
    <row r="620" spans="1:28" ht="23.25" x14ac:dyDescent="0.25">
      <c r="A620" s="344"/>
      <c r="B620" s="363"/>
      <c r="C620" s="346"/>
      <c r="D620" s="347">
        <v>44805</v>
      </c>
      <c r="E620" s="348" t="s">
        <v>993</v>
      </c>
      <c r="F620" s="348" t="s">
        <v>993</v>
      </c>
      <c r="G620" s="366"/>
      <c r="I620" s="366"/>
      <c r="J620" s="365"/>
      <c r="K620" s="390"/>
      <c r="L620" s="365"/>
      <c r="M620" s="367"/>
      <c r="N620" s="352"/>
      <c r="O620" s="391"/>
      <c r="P620" s="353"/>
      <c r="Q620" s="354">
        <v>91186</v>
      </c>
      <c r="R620" s="368"/>
      <c r="S620" s="351"/>
      <c r="T620" s="368"/>
      <c r="U620" s="358"/>
      <c r="V620" s="359">
        <f t="shared" si="65"/>
        <v>91186</v>
      </c>
      <c r="W620" s="358"/>
      <c r="X620" s="369" t="s">
        <v>36</v>
      </c>
      <c r="Y620" s="360"/>
      <c r="Z620" s="392"/>
      <c r="AA620" s="392"/>
      <c r="AB620" s="1" t="s">
        <v>867</v>
      </c>
    </row>
    <row r="621" spans="1:28" ht="15" x14ac:dyDescent="0.25">
      <c r="A621" s="344"/>
      <c r="B621" s="363"/>
      <c r="C621" s="346"/>
      <c r="D621" s="347">
        <v>44805</v>
      </c>
      <c r="E621" s="348" t="s">
        <v>994</v>
      </c>
      <c r="F621" s="348" t="s">
        <v>994</v>
      </c>
      <c r="G621" s="366"/>
      <c r="I621" s="366"/>
      <c r="J621" s="365"/>
      <c r="K621" s="390"/>
      <c r="L621" s="365"/>
      <c r="M621" s="367"/>
      <c r="N621" s="352"/>
      <c r="O621" s="391"/>
      <c r="P621" s="353"/>
      <c r="Q621" s="354">
        <v>57631</v>
      </c>
      <c r="R621" s="368"/>
      <c r="S621" s="351"/>
      <c r="T621" s="368"/>
      <c r="U621" s="358"/>
      <c r="V621" s="359">
        <f t="shared" si="65"/>
        <v>57631</v>
      </c>
      <c r="W621" s="358"/>
      <c r="X621" s="369" t="s">
        <v>36</v>
      </c>
      <c r="Y621" s="360"/>
      <c r="Z621" s="392"/>
      <c r="AA621" s="392"/>
      <c r="AB621" s="1" t="s">
        <v>867</v>
      </c>
    </row>
    <row r="622" spans="1:28" ht="23.25" x14ac:dyDescent="0.25">
      <c r="A622" s="344"/>
      <c r="B622" s="363"/>
      <c r="C622" s="346"/>
      <c r="D622" s="347">
        <v>44805</v>
      </c>
      <c r="E622" s="348" t="s">
        <v>995</v>
      </c>
      <c r="F622" s="348" t="s">
        <v>995</v>
      </c>
      <c r="G622" s="366"/>
      <c r="I622" s="366"/>
      <c r="J622" s="365"/>
      <c r="K622" s="390"/>
      <c r="L622" s="365"/>
      <c r="M622" s="367"/>
      <c r="N622" s="352"/>
      <c r="O622" s="391"/>
      <c r="P622" s="353"/>
      <c r="Q622" s="354">
        <v>4346</v>
      </c>
      <c r="R622" s="368"/>
      <c r="S622" s="351"/>
      <c r="T622" s="368"/>
      <c r="U622" s="358"/>
      <c r="V622" s="359">
        <f t="shared" si="65"/>
        <v>4346</v>
      </c>
      <c r="W622" s="358"/>
      <c r="X622" s="369" t="s">
        <v>36</v>
      </c>
      <c r="Y622" s="360"/>
      <c r="Z622" s="392"/>
      <c r="AA622" s="392"/>
      <c r="AB622" s="1" t="s">
        <v>867</v>
      </c>
    </row>
    <row r="623" spans="1:28" ht="15" x14ac:dyDescent="0.25">
      <c r="A623" s="344"/>
      <c r="B623" s="363"/>
      <c r="C623" s="346"/>
      <c r="D623" s="347">
        <v>44805</v>
      </c>
      <c r="E623" s="348" t="s">
        <v>996</v>
      </c>
      <c r="F623" s="348" t="s">
        <v>996</v>
      </c>
      <c r="G623" s="366"/>
      <c r="I623" s="366"/>
      <c r="J623" s="365"/>
      <c r="K623" s="390"/>
      <c r="L623" s="365"/>
      <c r="M623" s="367"/>
      <c r="N623" s="352"/>
      <c r="O623" s="391"/>
      <c r="P623" s="353"/>
      <c r="Q623" s="354">
        <v>322622</v>
      </c>
      <c r="R623" s="368"/>
      <c r="S623" s="351"/>
      <c r="T623" s="368"/>
      <c r="U623" s="358"/>
      <c r="V623" s="359">
        <f t="shared" si="65"/>
        <v>322622</v>
      </c>
      <c r="W623" s="358"/>
      <c r="X623" s="369" t="s">
        <v>36</v>
      </c>
      <c r="Y623" s="360">
        <v>58372120</v>
      </c>
      <c r="Z623" s="392"/>
      <c r="AA623" s="392"/>
      <c r="AB623" s="1" t="s">
        <v>867</v>
      </c>
    </row>
    <row r="624" spans="1:28" ht="23.25" x14ac:dyDescent="0.25">
      <c r="A624" s="344"/>
      <c r="B624" s="363"/>
      <c r="C624" s="346"/>
      <c r="D624" s="347">
        <v>44809</v>
      </c>
      <c r="E624" s="348" t="s">
        <v>997</v>
      </c>
      <c r="F624" s="348" t="s">
        <v>997</v>
      </c>
      <c r="G624" s="366"/>
      <c r="I624" s="366"/>
      <c r="J624" s="365"/>
      <c r="K624" s="390"/>
      <c r="L624" s="365"/>
      <c r="M624" s="367"/>
      <c r="N624" s="352"/>
      <c r="O624" s="391"/>
      <c r="P624" s="353"/>
      <c r="Q624" s="354">
        <v>230575</v>
      </c>
      <c r="R624" s="368"/>
      <c r="S624" s="351"/>
      <c r="T624" s="368"/>
      <c r="U624" s="358"/>
      <c r="V624" s="359">
        <f t="shared" si="65"/>
        <v>230575</v>
      </c>
      <c r="W624" s="358"/>
      <c r="X624" s="369" t="s">
        <v>36</v>
      </c>
      <c r="Y624" s="360"/>
      <c r="Z624" s="392"/>
      <c r="AA624" s="392"/>
      <c r="AB624" s="1" t="s">
        <v>867</v>
      </c>
    </row>
    <row r="625" spans="1:28" ht="15" x14ac:dyDescent="0.25">
      <c r="A625" s="344"/>
      <c r="B625" s="363"/>
      <c r="C625" s="346"/>
      <c r="D625" s="347">
        <v>44810</v>
      </c>
      <c r="E625" s="348" t="s">
        <v>998</v>
      </c>
      <c r="F625" s="348" t="s">
        <v>998</v>
      </c>
      <c r="G625" s="366"/>
      <c r="I625" s="366"/>
      <c r="J625" s="365"/>
      <c r="K625" s="390"/>
      <c r="L625" s="365"/>
      <c r="M625" s="367"/>
      <c r="N625" s="352"/>
      <c r="O625" s="391"/>
      <c r="P625" s="353"/>
      <c r="Q625" s="354">
        <v>5390</v>
      </c>
      <c r="R625" s="368"/>
      <c r="S625" s="351"/>
      <c r="T625" s="368"/>
      <c r="U625" s="358"/>
      <c r="V625" s="359">
        <f t="shared" si="65"/>
        <v>5390</v>
      </c>
      <c r="W625" s="358"/>
      <c r="X625" s="369" t="s">
        <v>36</v>
      </c>
      <c r="Y625" s="360"/>
      <c r="Z625" s="392"/>
      <c r="AA625" s="392"/>
      <c r="AB625" s="1" t="s">
        <v>867</v>
      </c>
    </row>
    <row r="626" spans="1:28" ht="15" x14ac:dyDescent="0.25">
      <c r="A626" s="344"/>
      <c r="B626" s="363"/>
      <c r="C626" s="346"/>
      <c r="D626" s="347">
        <v>44810</v>
      </c>
      <c r="E626" s="348" t="s">
        <v>999</v>
      </c>
      <c r="F626" s="348" t="s">
        <v>999</v>
      </c>
      <c r="G626" s="366"/>
      <c r="I626" s="366"/>
      <c r="J626" s="365"/>
      <c r="K626" s="390"/>
      <c r="L626" s="365"/>
      <c r="M626" s="367"/>
      <c r="N626" s="352"/>
      <c r="O626" s="391"/>
      <c r="P626" s="353"/>
      <c r="Q626" s="354">
        <v>2180</v>
      </c>
      <c r="R626" s="368"/>
      <c r="S626" s="351"/>
      <c r="T626" s="368"/>
      <c r="U626" s="358"/>
      <c r="V626" s="359">
        <f t="shared" si="65"/>
        <v>2180</v>
      </c>
      <c r="W626" s="358"/>
      <c r="X626" s="369" t="s">
        <v>36</v>
      </c>
      <c r="Y626" s="360"/>
      <c r="Z626" s="392"/>
      <c r="AA626" s="392"/>
      <c r="AB626" s="1" t="s">
        <v>867</v>
      </c>
    </row>
    <row r="627" spans="1:28" ht="15" x14ac:dyDescent="0.25">
      <c r="A627" s="344"/>
      <c r="B627" s="363"/>
      <c r="C627" s="346"/>
      <c r="D627" s="347">
        <v>44810</v>
      </c>
      <c r="E627" s="348" t="s">
        <v>1000</v>
      </c>
      <c r="F627" s="348" t="s">
        <v>1000</v>
      </c>
      <c r="G627" s="366"/>
      <c r="I627" s="366"/>
      <c r="J627" s="365"/>
      <c r="K627" s="390"/>
      <c r="L627" s="365"/>
      <c r="M627" s="367"/>
      <c r="N627" s="352"/>
      <c r="O627" s="391"/>
      <c r="P627" s="353"/>
      <c r="Q627" s="354">
        <v>109926</v>
      </c>
      <c r="R627" s="368"/>
      <c r="S627" s="351"/>
      <c r="T627" s="368"/>
      <c r="U627" s="358"/>
      <c r="V627" s="359">
        <f t="shared" si="65"/>
        <v>109926</v>
      </c>
      <c r="W627" s="358"/>
      <c r="X627" s="369" t="s">
        <v>36</v>
      </c>
      <c r="Y627" s="360"/>
      <c r="Z627" s="392"/>
      <c r="AA627" s="392"/>
      <c r="AB627" s="1" t="s">
        <v>867</v>
      </c>
    </row>
    <row r="628" spans="1:28" ht="23.25" x14ac:dyDescent="0.25">
      <c r="A628" s="344"/>
      <c r="B628" s="363"/>
      <c r="C628" s="346"/>
      <c r="D628" s="347">
        <v>44810</v>
      </c>
      <c r="E628" s="348" t="s">
        <v>1001</v>
      </c>
      <c r="F628" s="348" t="s">
        <v>1001</v>
      </c>
      <c r="G628" s="366"/>
      <c r="I628" s="366"/>
      <c r="J628" s="365"/>
      <c r="K628" s="390"/>
      <c r="L628" s="365"/>
      <c r="M628" s="367"/>
      <c r="N628" s="352"/>
      <c r="O628" s="391"/>
      <c r="P628" s="353"/>
      <c r="Q628" s="354">
        <v>126903</v>
      </c>
      <c r="R628" s="368"/>
      <c r="S628" s="351"/>
      <c r="T628" s="368"/>
      <c r="U628" s="358"/>
      <c r="V628" s="359">
        <f t="shared" si="65"/>
        <v>126903</v>
      </c>
      <c r="W628" s="358"/>
      <c r="X628" s="369" t="s">
        <v>36</v>
      </c>
      <c r="Y628" s="360"/>
      <c r="Z628" s="392"/>
      <c r="AA628" s="392"/>
      <c r="AB628" s="1" t="s">
        <v>867</v>
      </c>
    </row>
    <row r="629" spans="1:28" ht="15" x14ac:dyDescent="0.25">
      <c r="A629" s="344"/>
      <c r="B629" s="363"/>
      <c r="C629" s="346"/>
      <c r="D629" s="347">
        <v>44810</v>
      </c>
      <c r="E629" s="348" t="s">
        <v>1002</v>
      </c>
      <c r="F629" s="348" t="s">
        <v>1002</v>
      </c>
      <c r="G629" s="366"/>
      <c r="I629" s="366"/>
      <c r="J629" s="365"/>
      <c r="K629" s="390"/>
      <c r="L629" s="365"/>
      <c r="M629" s="367"/>
      <c r="N629" s="352"/>
      <c r="O629" s="391"/>
      <c r="P629" s="353"/>
      <c r="Q629" s="354">
        <v>11059</v>
      </c>
      <c r="R629" s="368"/>
      <c r="S629" s="351"/>
      <c r="T629" s="368"/>
      <c r="U629" s="358"/>
      <c r="V629" s="359">
        <f t="shared" si="65"/>
        <v>11059</v>
      </c>
      <c r="W629" s="358"/>
      <c r="X629" s="369" t="s">
        <v>36</v>
      </c>
      <c r="Y629" s="360"/>
      <c r="Z629" s="392"/>
      <c r="AA629" s="392"/>
      <c r="AB629" s="1" t="s">
        <v>867</v>
      </c>
    </row>
    <row r="630" spans="1:28" ht="15" x14ac:dyDescent="0.25">
      <c r="A630" s="344"/>
      <c r="B630" s="363"/>
      <c r="C630" s="346"/>
      <c r="D630" s="347">
        <v>44810</v>
      </c>
      <c r="E630" s="348" t="s">
        <v>1003</v>
      </c>
      <c r="F630" s="348" t="s">
        <v>1003</v>
      </c>
      <c r="G630" s="366"/>
      <c r="I630" s="366"/>
      <c r="J630" s="365"/>
      <c r="K630" s="390"/>
      <c r="L630" s="365"/>
      <c r="M630" s="367"/>
      <c r="N630" s="352"/>
      <c r="O630" s="391"/>
      <c r="P630" s="353"/>
      <c r="Q630" s="354">
        <v>73279</v>
      </c>
      <c r="R630" s="368"/>
      <c r="S630" s="351"/>
      <c r="T630" s="368"/>
      <c r="U630" s="358"/>
      <c r="V630" s="359">
        <f t="shared" si="65"/>
        <v>73279</v>
      </c>
      <c r="W630" s="358"/>
      <c r="X630" s="369" t="s">
        <v>36</v>
      </c>
      <c r="Y630" s="360"/>
      <c r="Z630" s="392"/>
      <c r="AA630" s="392"/>
      <c r="AB630" s="1" t="s">
        <v>867</v>
      </c>
    </row>
    <row r="631" spans="1:28" ht="15" x14ac:dyDescent="0.25">
      <c r="A631" s="344"/>
      <c r="B631" s="363"/>
      <c r="C631" s="346"/>
      <c r="D631" s="347">
        <v>44810</v>
      </c>
      <c r="E631" s="348" t="s">
        <v>1004</v>
      </c>
      <c r="F631" s="348" t="s">
        <v>1004</v>
      </c>
      <c r="G631" s="366"/>
      <c r="I631" s="366"/>
      <c r="J631" s="365"/>
      <c r="K631" s="390"/>
      <c r="L631" s="365"/>
      <c r="M631" s="367"/>
      <c r="N631" s="352"/>
      <c r="O631" s="391"/>
      <c r="P631" s="353"/>
      <c r="Q631" s="354">
        <v>37420</v>
      </c>
      <c r="R631" s="368"/>
      <c r="S631" s="351"/>
      <c r="T631" s="368"/>
      <c r="U631" s="358"/>
      <c r="V631" s="359">
        <f t="shared" si="65"/>
        <v>37420</v>
      </c>
      <c r="W631" s="358"/>
      <c r="X631" s="369" t="s">
        <v>36</v>
      </c>
      <c r="Y631" s="360"/>
      <c r="Z631" s="392"/>
      <c r="AA631" s="392"/>
      <c r="AB631" s="1" t="s">
        <v>867</v>
      </c>
    </row>
    <row r="632" spans="1:28" ht="15" x14ac:dyDescent="0.25">
      <c r="A632" s="344"/>
      <c r="B632" s="363"/>
      <c r="C632" s="346"/>
      <c r="D632" s="347">
        <v>44810</v>
      </c>
      <c r="E632" s="348" t="s">
        <v>1005</v>
      </c>
      <c r="F632" s="348" t="s">
        <v>1005</v>
      </c>
      <c r="G632" s="366"/>
      <c r="I632" s="366"/>
      <c r="J632" s="365"/>
      <c r="K632" s="390"/>
      <c r="L632" s="365"/>
      <c r="M632" s="367"/>
      <c r="N632" s="352"/>
      <c r="O632" s="391"/>
      <c r="P632" s="353"/>
      <c r="Q632" s="354">
        <v>109504</v>
      </c>
      <c r="R632" s="368"/>
      <c r="S632" s="351"/>
      <c r="T632" s="368"/>
      <c r="U632" s="358"/>
      <c r="V632" s="359">
        <f t="shared" si="65"/>
        <v>109504</v>
      </c>
      <c r="W632" s="358"/>
      <c r="X632" s="369" t="s">
        <v>36</v>
      </c>
      <c r="Y632" s="360"/>
      <c r="Z632" s="392"/>
      <c r="AA632" s="392"/>
      <c r="AB632" s="1" t="s">
        <v>867</v>
      </c>
    </row>
    <row r="633" spans="1:28" ht="15" x14ac:dyDescent="0.25">
      <c r="A633" s="344"/>
      <c r="B633" s="363"/>
      <c r="C633" s="346"/>
      <c r="D633" s="347">
        <v>44810</v>
      </c>
      <c r="E633" s="348" t="s">
        <v>1006</v>
      </c>
      <c r="F633" s="348" t="s">
        <v>1006</v>
      </c>
      <c r="G633" s="366"/>
      <c r="I633" s="366"/>
      <c r="J633" s="365"/>
      <c r="K633" s="390"/>
      <c r="L633" s="365"/>
      <c r="M633" s="367"/>
      <c r="N633" s="352"/>
      <c r="O633" s="391"/>
      <c r="P633" s="353"/>
      <c r="Q633" s="354">
        <v>477630</v>
      </c>
      <c r="R633" s="368"/>
      <c r="S633" s="351"/>
      <c r="T633" s="368"/>
      <c r="U633" s="358"/>
      <c r="V633" s="359">
        <f t="shared" si="65"/>
        <v>477630</v>
      </c>
      <c r="W633" s="358"/>
      <c r="X633" s="369" t="s">
        <v>36</v>
      </c>
      <c r="Y633" s="360"/>
      <c r="Z633" s="392"/>
      <c r="AA633" s="392"/>
      <c r="AB633" s="1" t="s">
        <v>867</v>
      </c>
    </row>
    <row r="634" spans="1:28" ht="23.25" x14ac:dyDescent="0.25">
      <c r="A634" s="344"/>
      <c r="B634" s="363"/>
      <c r="C634" s="346"/>
      <c r="D634" s="347">
        <v>44811</v>
      </c>
      <c r="E634" s="348" t="s">
        <v>1007</v>
      </c>
      <c r="F634" s="348" t="s">
        <v>1007</v>
      </c>
      <c r="G634" s="366"/>
      <c r="I634" s="366"/>
      <c r="J634" s="365"/>
      <c r="K634" s="390"/>
      <c r="L634" s="365"/>
      <c r="M634" s="367"/>
      <c r="N634" s="352"/>
      <c r="O634" s="391"/>
      <c r="P634" s="353"/>
      <c r="Q634" s="354">
        <v>62664</v>
      </c>
      <c r="R634" s="368"/>
      <c r="S634" s="351"/>
      <c r="T634" s="368"/>
      <c r="U634" s="358"/>
      <c r="V634" s="359">
        <f t="shared" si="65"/>
        <v>62664</v>
      </c>
      <c r="W634" s="358"/>
      <c r="X634" s="369" t="s">
        <v>36</v>
      </c>
      <c r="Y634" s="360"/>
      <c r="Z634" s="392"/>
      <c r="AA634" s="392"/>
      <c r="AB634" s="1" t="s">
        <v>867</v>
      </c>
    </row>
    <row r="635" spans="1:28" ht="15" x14ac:dyDescent="0.25">
      <c r="A635" s="344"/>
      <c r="B635" s="363"/>
      <c r="C635" s="346"/>
      <c r="D635" s="347">
        <v>44813</v>
      </c>
      <c r="E635" s="348" t="s">
        <v>1008</v>
      </c>
      <c r="F635" s="348" t="s">
        <v>1008</v>
      </c>
      <c r="G635" s="366"/>
      <c r="I635" s="366"/>
      <c r="J635" s="365"/>
      <c r="K635" s="390"/>
      <c r="L635" s="365"/>
      <c r="M635" s="367"/>
      <c r="N635" s="352"/>
      <c r="O635" s="391"/>
      <c r="P635" s="353"/>
      <c r="Q635" s="354">
        <v>27800675</v>
      </c>
      <c r="R635" s="368"/>
      <c r="S635" s="351"/>
      <c r="T635" s="368"/>
      <c r="U635" s="358"/>
      <c r="V635" s="359">
        <f t="shared" si="65"/>
        <v>27800675</v>
      </c>
      <c r="W635" s="358"/>
      <c r="X635" s="369" t="s">
        <v>36</v>
      </c>
      <c r="Y635" s="360">
        <v>58372134</v>
      </c>
      <c r="Z635" s="392"/>
      <c r="AA635" s="392"/>
      <c r="AB635" s="1" t="s">
        <v>867</v>
      </c>
    </row>
    <row r="636" spans="1:28" ht="15" x14ac:dyDescent="0.25">
      <c r="A636" s="344"/>
      <c r="B636" s="363"/>
      <c r="C636" s="346"/>
      <c r="D636" s="347">
        <v>44813</v>
      </c>
      <c r="E636" s="348" t="s">
        <v>1008</v>
      </c>
      <c r="F636" s="348" t="s">
        <v>1008</v>
      </c>
      <c r="G636" s="366"/>
      <c r="I636" s="366"/>
      <c r="J636" s="365"/>
      <c r="K636" s="390"/>
      <c r="L636" s="365"/>
      <c r="M636" s="367"/>
      <c r="N636" s="352"/>
      <c r="O636" s="391"/>
      <c r="P636" s="353"/>
      <c r="Q636" s="354">
        <v>27304055</v>
      </c>
      <c r="R636" s="368"/>
      <c r="S636" s="351"/>
      <c r="T636" s="368"/>
      <c r="U636" s="358"/>
      <c r="V636" s="359">
        <f t="shared" si="65"/>
        <v>27304055</v>
      </c>
      <c r="W636" s="358"/>
      <c r="X636" s="369" t="s">
        <v>36</v>
      </c>
      <c r="Y636" s="360">
        <v>58372132</v>
      </c>
      <c r="Z636" s="392"/>
      <c r="AA636" s="392"/>
      <c r="AB636" s="1" t="s">
        <v>867</v>
      </c>
    </row>
    <row r="637" spans="1:28" ht="15" x14ac:dyDescent="0.25">
      <c r="A637" s="344"/>
      <c r="B637" s="363"/>
      <c r="C637" s="346"/>
      <c r="D637" s="347">
        <v>44813</v>
      </c>
      <c r="E637" s="348" t="s">
        <v>1008</v>
      </c>
      <c r="F637" s="348" t="s">
        <v>1008</v>
      </c>
      <c r="G637" s="366"/>
      <c r="I637" s="366"/>
      <c r="J637" s="365"/>
      <c r="K637" s="390"/>
      <c r="L637" s="365"/>
      <c r="M637" s="367"/>
      <c r="N637" s="352"/>
      <c r="O637" s="391"/>
      <c r="P637" s="353"/>
      <c r="Q637" s="354">
        <v>18020270</v>
      </c>
      <c r="R637" s="368"/>
      <c r="S637" s="351"/>
      <c r="T637" s="368"/>
      <c r="U637" s="358"/>
      <c r="V637" s="359">
        <f t="shared" si="65"/>
        <v>18020270</v>
      </c>
      <c r="W637" s="358"/>
      <c r="X637" s="369" t="s">
        <v>36</v>
      </c>
      <c r="Y637" s="360">
        <v>58372133</v>
      </c>
      <c r="Z637" s="392"/>
      <c r="AA637" s="392"/>
      <c r="AB637" s="1" t="s">
        <v>867</v>
      </c>
    </row>
    <row r="638" spans="1:28" ht="23.25" x14ac:dyDescent="0.25">
      <c r="A638" s="344"/>
      <c r="B638" s="363"/>
      <c r="C638" s="346"/>
      <c r="D638" s="347">
        <v>44816</v>
      </c>
      <c r="E638" s="348" t="s">
        <v>1009</v>
      </c>
      <c r="F638" s="348" t="s">
        <v>1009</v>
      </c>
      <c r="G638" s="366"/>
      <c r="I638" s="366"/>
      <c r="J638" s="365"/>
      <c r="K638" s="390"/>
      <c r="L638" s="365"/>
      <c r="M638" s="367"/>
      <c r="N638" s="352"/>
      <c r="O638" s="391"/>
      <c r="P638" s="353"/>
      <c r="Q638" s="354">
        <v>4358</v>
      </c>
      <c r="R638" s="368"/>
      <c r="S638" s="351"/>
      <c r="T638" s="368"/>
      <c r="U638" s="358"/>
      <c r="V638" s="359">
        <f t="shared" si="65"/>
        <v>4358</v>
      </c>
      <c r="W638" s="358"/>
      <c r="X638" s="369" t="s">
        <v>36</v>
      </c>
      <c r="Y638" s="360"/>
      <c r="Z638" s="392"/>
      <c r="AA638" s="392"/>
      <c r="AB638" s="1" t="s">
        <v>867</v>
      </c>
    </row>
    <row r="639" spans="1:28" ht="23.25" x14ac:dyDescent="0.25">
      <c r="A639" s="344"/>
      <c r="B639" s="363"/>
      <c r="C639" s="346"/>
      <c r="D639" s="347">
        <v>44820</v>
      </c>
      <c r="E639" s="348" t="s">
        <v>1010</v>
      </c>
      <c r="F639" s="348" t="s">
        <v>1010</v>
      </c>
      <c r="G639" s="366"/>
      <c r="I639" s="366"/>
      <c r="J639" s="365"/>
      <c r="K639" s="390"/>
      <c r="L639" s="365"/>
      <c r="M639" s="367"/>
      <c r="N639" s="352"/>
      <c r="O639" s="391"/>
      <c r="P639" s="353"/>
      <c r="Q639" s="354">
        <v>54011</v>
      </c>
      <c r="R639" s="368"/>
      <c r="S639" s="351"/>
      <c r="T639" s="368"/>
      <c r="U639" s="358"/>
      <c r="V639" s="359">
        <f t="shared" si="65"/>
        <v>54011</v>
      </c>
      <c r="W639" s="358"/>
      <c r="X639" s="369" t="s">
        <v>36</v>
      </c>
      <c r="Y639" s="360"/>
      <c r="Z639" s="392"/>
      <c r="AA639" s="392"/>
      <c r="AB639" s="1" t="s">
        <v>867</v>
      </c>
    </row>
    <row r="640" spans="1:28" ht="23.25" x14ac:dyDescent="0.25">
      <c r="A640" s="344"/>
      <c r="B640" s="363"/>
      <c r="C640" s="346"/>
      <c r="D640" s="347">
        <v>44820</v>
      </c>
      <c r="E640" s="348" t="s">
        <v>1011</v>
      </c>
      <c r="F640" s="348" t="s">
        <v>1011</v>
      </c>
      <c r="G640" s="366"/>
      <c r="I640" s="366"/>
      <c r="J640" s="365"/>
      <c r="K640" s="390"/>
      <c r="L640" s="365"/>
      <c r="M640" s="367"/>
      <c r="N640" s="352"/>
      <c r="O640" s="391"/>
      <c r="P640" s="353"/>
      <c r="Q640" s="354">
        <v>61404</v>
      </c>
      <c r="R640" s="368"/>
      <c r="S640" s="351"/>
      <c r="T640" s="368"/>
      <c r="U640" s="358"/>
      <c r="V640" s="359">
        <f t="shared" si="65"/>
        <v>61404</v>
      </c>
      <c r="W640" s="358"/>
      <c r="X640" s="369" t="s">
        <v>36</v>
      </c>
      <c r="Y640" s="360"/>
      <c r="Z640" s="392"/>
      <c r="AA640" s="392"/>
      <c r="AB640" s="1" t="s">
        <v>867</v>
      </c>
    </row>
    <row r="641" spans="1:28" ht="23.25" x14ac:dyDescent="0.25">
      <c r="A641" s="344"/>
      <c r="B641" s="363"/>
      <c r="C641" s="346"/>
      <c r="D641" s="347">
        <v>44820</v>
      </c>
      <c r="E641" s="348" t="s">
        <v>1012</v>
      </c>
      <c r="F641" s="348" t="s">
        <v>1012</v>
      </c>
      <c r="G641" s="366"/>
      <c r="I641" s="366"/>
      <c r="J641" s="365"/>
      <c r="K641" s="390"/>
      <c r="L641" s="365"/>
      <c r="M641" s="367"/>
      <c r="N641" s="352"/>
      <c r="O641" s="391"/>
      <c r="P641" s="353"/>
      <c r="Q641" s="354">
        <v>1000000</v>
      </c>
      <c r="R641" s="368"/>
      <c r="S641" s="351"/>
      <c r="T641" s="368"/>
      <c r="U641" s="358"/>
      <c r="V641" s="359">
        <f t="shared" si="65"/>
        <v>1000000</v>
      </c>
      <c r="W641" s="358"/>
      <c r="X641" s="369" t="s">
        <v>36</v>
      </c>
      <c r="Y641" s="360"/>
      <c r="Z641" s="392"/>
      <c r="AA641" s="392"/>
      <c r="AB641" s="1" t="s">
        <v>867</v>
      </c>
    </row>
    <row r="642" spans="1:28" ht="23.25" x14ac:dyDescent="0.25">
      <c r="A642" s="344"/>
      <c r="B642" s="363"/>
      <c r="C642" s="346"/>
      <c r="D642" s="347">
        <v>44820</v>
      </c>
      <c r="E642" s="348" t="s">
        <v>1013</v>
      </c>
      <c r="F642" s="348" t="s">
        <v>1013</v>
      </c>
      <c r="G642" s="366"/>
      <c r="I642" s="366"/>
      <c r="J642" s="365"/>
      <c r="K642" s="390"/>
      <c r="L642" s="365"/>
      <c r="M642" s="367"/>
      <c r="N642" s="352"/>
      <c r="O642" s="391"/>
      <c r="P642" s="353"/>
      <c r="Q642" s="354">
        <v>1000000</v>
      </c>
      <c r="R642" s="368"/>
      <c r="S642" s="351"/>
      <c r="T642" s="368"/>
      <c r="U642" s="358"/>
      <c r="V642" s="359">
        <f t="shared" si="65"/>
        <v>1000000</v>
      </c>
      <c r="W642" s="358"/>
      <c r="X642" s="369" t="s">
        <v>36</v>
      </c>
      <c r="Y642" s="360"/>
      <c r="Z642" s="392"/>
      <c r="AA642" s="392"/>
      <c r="AB642" s="1" t="s">
        <v>867</v>
      </c>
    </row>
    <row r="643" spans="1:28" ht="23.25" x14ac:dyDescent="0.25">
      <c r="A643" s="344"/>
      <c r="B643" s="363"/>
      <c r="C643" s="346"/>
      <c r="D643" s="347">
        <v>44820</v>
      </c>
      <c r="E643" s="348" t="s">
        <v>1014</v>
      </c>
      <c r="F643" s="348" t="s">
        <v>1014</v>
      </c>
      <c r="G643" s="366"/>
      <c r="I643" s="366"/>
      <c r="J643" s="365"/>
      <c r="K643" s="390"/>
      <c r="L643" s="365"/>
      <c r="M643" s="367"/>
      <c r="N643" s="352"/>
      <c r="O643" s="391"/>
      <c r="P643" s="353"/>
      <c r="Q643" s="354">
        <v>1000000</v>
      </c>
      <c r="R643" s="368"/>
      <c r="S643" s="351"/>
      <c r="T643" s="368"/>
      <c r="U643" s="358"/>
      <c r="V643" s="359">
        <f t="shared" si="65"/>
        <v>1000000</v>
      </c>
      <c r="W643" s="358"/>
      <c r="X643" s="369" t="s">
        <v>36</v>
      </c>
      <c r="Y643" s="360"/>
      <c r="Z643" s="392"/>
      <c r="AA643" s="392"/>
      <c r="AB643" s="1" t="s">
        <v>867</v>
      </c>
    </row>
    <row r="644" spans="1:28" ht="15" x14ac:dyDescent="0.25">
      <c r="A644" s="344"/>
      <c r="B644" s="363"/>
      <c r="C644" s="346"/>
      <c r="D644" s="347">
        <v>44820</v>
      </c>
      <c r="E644" s="348" t="s">
        <v>1015</v>
      </c>
      <c r="F644" s="348" t="s">
        <v>1015</v>
      </c>
      <c r="G644" s="366"/>
      <c r="I644" s="366"/>
      <c r="J644" s="365"/>
      <c r="K644" s="390"/>
      <c r="L644" s="365"/>
      <c r="M644" s="367"/>
      <c r="N644" s="352"/>
      <c r="O644" s="391"/>
      <c r="P644" s="353"/>
      <c r="Q644" s="354">
        <v>5929782</v>
      </c>
      <c r="R644" s="368"/>
      <c r="S644" s="351"/>
      <c r="T644" s="368"/>
      <c r="U644" s="358"/>
      <c r="V644" s="359">
        <f t="shared" si="65"/>
        <v>5929782</v>
      </c>
      <c r="W644" s="358"/>
      <c r="X644" s="369" t="s">
        <v>36</v>
      </c>
      <c r="Y644" s="360">
        <v>58372137</v>
      </c>
      <c r="Z644" s="392"/>
      <c r="AA644" s="392"/>
      <c r="AB644" s="1" t="s">
        <v>867</v>
      </c>
    </row>
    <row r="645" spans="1:28" ht="15" x14ac:dyDescent="0.25">
      <c r="A645" s="344"/>
      <c r="B645" s="363"/>
      <c r="C645" s="346"/>
      <c r="D645" s="347">
        <v>44823</v>
      </c>
      <c r="E645" s="348" t="s">
        <v>1016</v>
      </c>
      <c r="F645" s="348" t="s">
        <v>1016</v>
      </c>
      <c r="G645" s="366"/>
      <c r="I645" s="366"/>
      <c r="J645" s="365"/>
      <c r="K645" s="390"/>
      <c r="L645" s="365"/>
      <c r="M645" s="367"/>
      <c r="N645" s="352"/>
      <c r="O645" s="391"/>
      <c r="P645" s="353"/>
      <c r="Q645" s="354">
        <v>201403</v>
      </c>
      <c r="R645" s="368"/>
      <c r="S645" s="351"/>
      <c r="T645" s="368"/>
      <c r="U645" s="358"/>
      <c r="V645" s="359">
        <f t="shared" si="65"/>
        <v>201403</v>
      </c>
      <c r="W645" s="358"/>
      <c r="X645" s="369" t="s">
        <v>36</v>
      </c>
      <c r="Y645" s="360">
        <v>58372138</v>
      </c>
      <c r="Z645" s="392"/>
      <c r="AA645" s="392"/>
      <c r="AB645" s="1" t="s">
        <v>867</v>
      </c>
    </row>
    <row r="646" spans="1:28" ht="15" x14ac:dyDescent="0.25">
      <c r="A646" s="344"/>
      <c r="B646" s="363"/>
      <c r="C646" s="346"/>
      <c r="D646" s="347">
        <v>44824</v>
      </c>
      <c r="E646" s="348" t="s">
        <v>837</v>
      </c>
      <c r="F646" s="348" t="s">
        <v>837</v>
      </c>
      <c r="G646" s="366"/>
      <c r="I646" s="366"/>
      <c r="J646" s="365"/>
      <c r="K646" s="390"/>
      <c r="L646" s="365"/>
      <c r="M646" s="367"/>
      <c r="N646" s="352"/>
      <c r="O646" s="391"/>
      <c r="P646" s="353"/>
      <c r="Q646" s="354">
        <v>90000</v>
      </c>
      <c r="R646" s="368"/>
      <c r="S646" s="351"/>
      <c r="T646" s="368"/>
      <c r="U646" s="358"/>
      <c r="V646" s="359">
        <f t="shared" si="65"/>
        <v>90000</v>
      </c>
      <c r="W646" s="358"/>
      <c r="X646" s="369" t="s">
        <v>36</v>
      </c>
      <c r="Y646" s="360">
        <v>58372135</v>
      </c>
      <c r="Z646" s="392"/>
      <c r="AA646" s="392"/>
      <c r="AB646" s="1" t="s">
        <v>867</v>
      </c>
    </row>
    <row r="647" spans="1:28" ht="15" x14ac:dyDescent="0.25">
      <c r="A647" s="344"/>
      <c r="B647" s="363"/>
      <c r="C647" s="346"/>
      <c r="D647" s="347">
        <v>44830</v>
      </c>
      <c r="E647" s="348" t="s">
        <v>917</v>
      </c>
      <c r="F647" s="348" t="s">
        <v>917</v>
      </c>
      <c r="G647" s="366"/>
      <c r="I647" s="366"/>
      <c r="J647" s="365"/>
      <c r="K647" s="390"/>
      <c r="L647" s="365"/>
      <c r="M647" s="367"/>
      <c r="N647" s="352"/>
      <c r="O647" s="391"/>
      <c r="P647" s="353"/>
      <c r="Q647" s="354">
        <v>107465.74</v>
      </c>
      <c r="R647" s="368"/>
      <c r="S647" s="351"/>
      <c r="T647" s="368"/>
      <c r="U647" s="358"/>
      <c r="V647" s="359">
        <f t="shared" si="65"/>
        <v>107465.74</v>
      </c>
      <c r="W647" s="358"/>
      <c r="X647" s="369" t="s">
        <v>36</v>
      </c>
      <c r="Y647" s="360"/>
      <c r="Z647" s="392"/>
      <c r="AA647" s="392"/>
      <c r="AB647" s="1" t="s">
        <v>867</v>
      </c>
    </row>
    <row r="648" spans="1:28" ht="15" x14ac:dyDescent="0.25">
      <c r="A648" s="344"/>
      <c r="B648" s="363"/>
      <c r="C648" s="346"/>
      <c r="D648" s="347">
        <v>44830</v>
      </c>
      <c r="E648" s="348" t="s">
        <v>918</v>
      </c>
      <c r="F648" s="348" t="s">
        <v>918</v>
      </c>
      <c r="G648" s="366"/>
      <c r="I648" s="366"/>
      <c r="J648" s="365"/>
      <c r="K648" s="390"/>
      <c r="L648" s="365"/>
      <c r="M648" s="367"/>
      <c r="N648" s="352"/>
      <c r="O648" s="391"/>
      <c r="P648" s="353"/>
      <c r="Q648" s="354">
        <v>306789.93</v>
      </c>
      <c r="R648" s="368"/>
      <c r="S648" s="351"/>
      <c r="T648" s="368"/>
      <c r="U648" s="358"/>
      <c r="V648" s="359">
        <f t="shared" si="65"/>
        <v>306789.93</v>
      </c>
      <c r="W648" s="358"/>
      <c r="X648" s="369" t="s">
        <v>36</v>
      </c>
      <c r="Y648" s="360"/>
      <c r="Z648" s="392"/>
      <c r="AA648" s="392"/>
      <c r="AB648" s="1" t="s">
        <v>867</v>
      </c>
    </row>
    <row r="649" spans="1:28" ht="15" x14ac:dyDescent="0.25">
      <c r="A649" s="344"/>
      <c r="B649" s="363"/>
      <c r="C649" s="346"/>
      <c r="D649" s="347">
        <v>44834</v>
      </c>
      <c r="E649" s="348" t="s">
        <v>842</v>
      </c>
      <c r="F649" s="348" t="s">
        <v>842</v>
      </c>
      <c r="G649" s="366"/>
      <c r="I649" s="366"/>
      <c r="J649" s="365"/>
      <c r="K649" s="390"/>
      <c r="L649" s="365"/>
      <c r="M649" s="367"/>
      <c r="N649" s="352"/>
      <c r="O649" s="391"/>
      <c r="P649" s="353"/>
      <c r="Q649" s="354">
        <v>25000</v>
      </c>
      <c r="R649" s="368"/>
      <c r="S649" s="351"/>
      <c r="T649" s="368"/>
      <c r="U649" s="358"/>
      <c r="V649" s="359">
        <f t="shared" si="65"/>
        <v>25000</v>
      </c>
      <c r="W649" s="358"/>
      <c r="X649" s="369" t="s">
        <v>36</v>
      </c>
      <c r="Y649" s="360">
        <v>58372142</v>
      </c>
      <c r="Z649" s="392"/>
      <c r="AA649" s="392"/>
      <c r="AB649" s="1" t="s">
        <v>867</v>
      </c>
    </row>
    <row r="650" spans="1:28" ht="23.25" x14ac:dyDescent="0.25">
      <c r="A650" s="344"/>
      <c r="B650" s="363"/>
      <c r="C650" s="346"/>
      <c r="D650" s="347">
        <v>44834</v>
      </c>
      <c r="E650" s="348" t="s">
        <v>1017</v>
      </c>
      <c r="F650" s="348" t="s">
        <v>1017</v>
      </c>
      <c r="G650" s="366"/>
      <c r="I650" s="366"/>
      <c r="J650" s="365"/>
      <c r="K650" s="390"/>
      <c r="L650" s="365"/>
      <c r="M650" s="367"/>
      <c r="N650" s="352"/>
      <c r="O650" s="391"/>
      <c r="P650" s="353"/>
      <c r="Q650" s="354">
        <v>3888412</v>
      </c>
      <c r="R650" s="368"/>
      <c r="S650" s="351"/>
      <c r="T650" s="368"/>
      <c r="U650" s="358"/>
      <c r="V650" s="359">
        <f t="shared" si="65"/>
        <v>3888412</v>
      </c>
      <c r="W650" s="358"/>
      <c r="X650" s="369" t="s">
        <v>36</v>
      </c>
      <c r="Y650" s="360">
        <v>58372139</v>
      </c>
      <c r="Z650" s="392"/>
      <c r="AA650" s="392"/>
      <c r="AB650" s="1" t="s">
        <v>867</v>
      </c>
    </row>
    <row r="651" spans="1:28" ht="15" x14ac:dyDescent="0.25">
      <c r="A651" s="344"/>
      <c r="B651" s="363"/>
      <c r="C651" s="346"/>
      <c r="D651" s="347">
        <v>44834</v>
      </c>
      <c r="E651" s="348" t="s">
        <v>1018</v>
      </c>
      <c r="F651" s="348" t="s">
        <v>1018</v>
      </c>
      <c r="G651" s="366"/>
      <c r="I651" s="366"/>
      <c r="J651" s="365"/>
      <c r="K651" s="390"/>
      <c r="L651" s="365"/>
      <c r="M651" s="367"/>
      <c r="N651" s="352"/>
      <c r="O651" s="391"/>
      <c r="P651" s="353"/>
      <c r="Q651" s="354">
        <v>53168</v>
      </c>
      <c r="R651" s="368"/>
      <c r="S651" s="351"/>
      <c r="T651" s="368"/>
      <c r="U651" s="358"/>
      <c r="V651" s="359">
        <f t="shared" si="65"/>
        <v>53168</v>
      </c>
      <c r="W651" s="358"/>
      <c r="X651" s="369" t="s">
        <v>36</v>
      </c>
      <c r="Y651" s="360"/>
      <c r="Z651" s="392"/>
      <c r="AA651" s="392"/>
      <c r="AB651" s="1" t="s">
        <v>867</v>
      </c>
    </row>
    <row r="652" spans="1:28" ht="23.25" x14ac:dyDescent="0.25">
      <c r="A652" s="344"/>
      <c r="B652" s="363"/>
      <c r="C652" s="346"/>
      <c r="D652" s="347">
        <v>44834</v>
      </c>
      <c r="E652" s="348" t="s">
        <v>1019</v>
      </c>
      <c r="F652" s="348" t="s">
        <v>1019</v>
      </c>
      <c r="G652" s="366"/>
      <c r="I652" s="366"/>
      <c r="J652" s="365"/>
      <c r="K652" s="390"/>
      <c r="L652" s="365"/>
      <c r="M652" s="367"/>
      <c r="N652" s="352"/>
      <c r="O652" s="391"/>
      <c r="P652" s="353"/>
      <c r="Q652" s="354">
        <v>161902</v>
      </c>
      <c r="R652" s="368"/>
      <c r="S652" s="351"/>
      <c r="T652" s="368"/>
      <c r="U652" s="358"/>
      <c r="V652" s="359">
        <f t="shared" si="65"/>
        <v>161902</v>
      </c>
      <c r="W652" s="358"/>
      <c r="X652" s="369" t="s">
        <v>36</v>
      </c>
      <c r="Y652" s="360"/>
      <c r="Z652" s="392"/>
      <c r="AA652" s="392"/>
      <c r="AB652" s="1" t="s">
        <v>867</v>
      </c>
    </row>
    <row r="653" spans="1:28" x14ac:dyDescent="0.2">
      <c r="A653" s="20">
        <v>333</v>
      </c>
      <c r="B653" s="21">
        <v>44856</v>
      </c>
      <c r="C653" s="22">
        <v>44838</v>
      </c>
      <c r="D653" s="246">
        <v>44839</v>
      </c>
      <c r="E653" s="23" t="s">
        <v>712</v>
      </c>
      <c r="F653" s="23" t="s">
        <v>713</v>
      </c>
      <c r="G653" s="26" t="s">
        <v>33</v>
      </c>
      <c r="I653" s="24" t="s">
        <v>33</v>
      </c>
      <c r="J653" s="26">
        <v>303747</v>
      </c>
      <c r="K653" s="159" t="s">
        <v>33</v>
      </c>
      <c r="L653" s="26" t="s">
        <v>33</v>
      </c>
      <c r="M653" s="29">
        <v>10000</v>
      </c>
      <c r="N653" s="132"/>
      <c r="O653" s="173">
        <f t="shared" ref="O653:O657" si="66">M653*N653</f>
        <v>0</v>
      </c>
      <c r="P653" s="31">
        <v>0</v>
      </c>
      <c r="Q653" s="35">
        <f t="shared" si="64"/>
        <v>10000</v>
      </c>
      <c r="R653" s="33"/>
      <c r="S653" s="35">
        <f>-R653*Q653</f>
        <v>0</v>
      </c>
      <c r="T653" s="33"/>
      <c r="U653" s="35">
        <f>IFERROR(O653*-T653,0)</f>
        <v>0</v>
      </c>
      <c r="V653" s="32">
        <f t="shared" si="65"/>
        <v>10000</v>
      </c>
      <c r="W653" s="36" t="s">
        <v>59</v>
      </c>
      <c r="X653" s="181" t="s">
        <v>36</v>
      </c>
      <c r="Y653" s="37" t="s">
        <v>33</v>
      </c>
      <c r="Z653" s="37" t="s">
        <v>33</v>
      </c>
      <c r="AA653" s="37"/>
    </row>
    <row r="654" spans="1:28" x14ac:dyDescent="0.2">
      <c r="A654" s="20">
        <v>334</v>
      </c>
      <c r="B654" s="21">
        <v>44856</v>
      </c>
      <c r="C654" s="22">
        <v>44838</v>
      </c>
      <c r="D654" s="246">
        <v>44839</v>
      </c>
      <c r="E654" s="23" t="s">
        <v>710</v>
      </c>
      <c r="F654" s="23" t="s">
        <v>711</v>
      </c>
      <c r="G654" s="26" t="s">
        <v>33</v>
      </c>
      <c r="I654" s="24" t="s">
        <v>33</v>
      </c>
      <c r="J654" s="26">
        <v>303748</v>
      </c>
      <c r="K654" s="159" t="s">
        <v>33</v>
      </c>
      <c r="L654" s="26" t="s">
        <v>33</v>
      </c>
      <c r="M654" s="29">
        <v>22600</v>
      </c>
      <c r="N654" s="132"/>
      <c r="O654" s="173">
        <f t="shared" si="66"/>
        <v>0</v>
      </c>
      <c r="P654" s="31">
        <v>0</v>
      </c>
      <c r="Q654" s="35">
        <f t="shared" si="64"/>
        <v>22600</v>
      </c>
      <c r="R654" s="33">
        <v>0.03</v>
      </c>
      <c r="S654" s="35">
        <f>-R654*Q654</f>
        <v>-678</v>
      </c>
      <c r="T654" s="33"/>
      <c r="U654" s="35">
        <v>-2600</v>
      </c>
      <c r="V654" s="32">
        <f t="shared" si="65"/>
        <v>19322</v>
      </c>
      <c r="W654" s="36" t="s">
        <v>59</v>
      </c>
      <c r="X654" s="46" t="s">
        <v>36</v>
      </c>
      <c r="Y654" s="37" t="s">
        <v>33</v>
      </c>
      <c r="Z654" s="37" t="s">
        <v>33</v>
      </c>
      <c r="AA654" s="37"/>
    </row>
    <row r="655" spans="1:28" x14ac:dyDescent="0.2">
      <c r="A655" s="20">
        <v>335</v>
      </c>
      <c r="B655" s="21">
        <v>44856</v>
      </c>
      <c r="C655" s="22">
        <v>44839</v>
      </c>
      <c r="D655" s="246">
        <v>44848</v>
      </c>
      <c r="E655" s="23" t="s">
        <v>38</v>
      </c>
      <c r="F655" s="23" t="s">
        <v>714</v>
      </c>
      <c r="G655" s="26" t="s">
        <v>33</v>
      </c>
      <c r="I655" s="24" t="s">
        <v>33</v>
      </c>
      <c r="J655" s="26">
        <v>303749</v>
      </c>
      <c r="K655" s="27">
        <v>44833</v>
      </c>
      <c r="L655" s="26" t="s">
        <v>33</v>
      </c>
      <c r="M655" s="29">
        <v>8833092</v>
      </c>
      <c r="N655" s="132"/>
      <c r="O655" s="173">
        <f t="shared" si="66"/>
        <v>0</v>
      </c>
      <c r="P655" s="31">
        <v>0</v>
      </c>
      <c r="Q655" s="35">
        <f t="shared" si="64"/>
        <v>8833092</v>
      </c>
      <c r="R655" s="33"/>
      <c r="S655" s="35">
        <f>-R655*Q655</f>
        <v>0</v>
      </c>
      <c r="T655" s="33"/>
      <c r="U655" s="35">
        <f>IFERROR(O655*-T655,0)</f>
        <v>0</v>
      </c>
      <c r="V655" s="32">
        <f>Q655+S655+U655</f>
        <v>8833092</v>
      </c>
      <c r="W655" s="36" t="s">
        <v>59</v>
      </c>
      <c r="X655" s="46" t="s">
        <v>36</v>
      </c>
      <c r="Y655" s="37" t="s">
        <v>33</v>
      </c>
      <c r="Z655" s="37" t="s">
        <v>33</v>
      </c>
      <c r="AA655" s="49"/>
    </row>
    <row r="656" spans="1:28" x14ac:dyDescent="0.2">
      <c r="A656" s="20">
        <v>340</v>
      </c>
      <c r="B656" s="21">
        <v>44856</v>
      </c>
      <c r="C656" s="22">
        <v>44837</v>
      </c>
      <c r="D656" s="246">
        <v>44839</v>
      </c>
      <c r="E656" s="23" t="s">
        <v>720</v>
      </c>
      <c r="F656" s="23" t="s">
        <v>721</v>
      </c>
      <c r="G656" s="26" t="s">
        <v>722</v>
      </c>
      <c r="I656" s="24" t="s">
        <v>33</v>
      </c>
      <c r="J656" s="26">
        <v>303792</v>
      </c>
      <c r="K656" s="27">
        <v>44837</v>
      </c>
      <c r="L656" s="26" t="s">
        <v>33</v>
      </c>
      <c r="M656" s="29">
        <v>2052600</v>
      </c>
      <c r="N656" s="132">
        <v>0.17</v>
      </c>
      <c r="O656" s="173">
        <f t="shared" si="66"/>
        <v>348942</v>
      </c>
      <c r="P656" s="31">
        <v>0</v>
      </c>
      <c r="Q656" s="35">
        <f t="shared" si="64"/>
        <v>2401542</v>
      </c>
      <c r="R656" s="33"/>
      <c r="S656" s="35">
        <f>-R656*Q656</f>
        <v>0</v>
      </c>
      <c r="T656" s="33"/>
      <c r="U656" s="35">
        <f>IFERROR(O656*-T656,0)</f>
        <v>0</v>
      </c>
      <c r="V656" s="32">
        <f t="shared" si="65"/>
        <v>2401542</v>
      </c>
      <c r="W656" s="36" t="s">
        <v>59</v>
      </c>
      <c r="X656" s="46" t="s">
        <v>36</v>
      </c>
      <c r="Y656" s="37" t="s">
        <v>33</v>
      </c>
      <c r="Z656" s="37" t="s">
        <v>33</v>
      </c>
      <c r="AA656" s="37"/>
    </row>
    <row r="657" spans="1:28" x14ac:dyDescent="0.2">
      <c r="A657" s="20">
        <v>337</v>
      </c>
      <c r="B657" s="21">
        <v>44856</v>
      </c>
      <c r="C657" s="22">
        <v>44839</v>
      </c>
      <c r="D657" s="246">
        <v>44840</v>
      </c>
      <c r="E657" s="23" t="s">
        <v>167</v>
      </c>
      <c r="F657" s="23" t="s">
        <v>716</v>
      </c>
      <c r="G657" s="26" t="s">
        <v>33</v>
      </c>
      <c r="I657" s="24" t="s">
        <v>33</v>
      </c>
      <c r="J657" s="26">
        <v>303750</v>
      </c>
      <c r="K657" s="27">
        <v>44834</v>
      </c>
      <c r="L657" s="104" t="s">
        <v>715</v>
      </c>
      <c r="M657" s="29">
        <v>9755</v>
      </c>
      <c r="N657" s="132">
        <v>0.17</v>
      </c>
      <c r="O657" s="173">
        <f t="shared" si="66"/>
        <v>1658.3500000000001</v>
      </c>
      <c r="P657" s="31">
        <v>0</v>
      </c>
      <c r="Q657" s="35">
        <v>11379</v>
      </c>
      <c r="R657" s="33">
        <v>0.03</v>
      </c>
      <c r="S657" s="35">
        <v>-563</v>
      </c>
      <c r="T657" s="33"/>
      <c r="U657" s="35">
        <v>-21</v>
      </c>
      <c r="V657" s="32">
        <f t="shared" si="65"/>
        <v>10795</v>
      </c>
      <c r="W657" s="36" t="s">
        <v>59</v>
      </c>
      <c r="X657" s="46" t="s">
        <v>36</v>
      </c>
      <c r="Y657" s="37" t="s">
        <v>33</v>
      </c>
      <c r="Z657" s="37" t="s">
        <v>33</v>
      </c>
      <c r="AA657" s="169"/>
    </row>
    <row r="658" spans="1:28" x14ac:dyDescent="0.2">
      <c r="A658" s="20">
        <v>339</v>
      </c>
      <c r="B658" s="21">
        <v>44856</v>
      </c>
      <c r="C658" s="22">
        <v>44840</v>
      </c>
      <c r="D658" s="246">
        <v>44848</v>
      </c>
      <c r="E658" s="23" t="s">
        <v>61</v>
      </c>
      <c r="F658" s="23" t="s">
        <v>718</v>
      </c>
      <c r="G658" s="26" t="s">
        <v>62</v>
      </c>
      <c r="I658" s="24" t="s">
        <v>33</v>
      </c>
      <c r="J658" s="26">
        <v>303753</v>
      </c>
      <c r="K658" s="159" t="s">
        <v>33</v>
      </c>
      <c r="L658" s="27" t="s">
        <v>719</v>
      </c>
      <c r="M658" s="29">
        <v>905050</v>
      </c>
      <c r="N658" s="132"/>
      <c r="O658" s="173"/>
      <c r="P658" s="31">
        <v>0</v>
      </c>
      <c r="Q658" s="35">
        <f t="shared" si="64"/>
        <v>905050</v>
      </c>
      <c r="R658" s="33">
        <v>0.03</v>
      </c>
      <c r="S658" s="35">
        <f>Q658*-3%</f>
        <v>-27151.5</v>
      </c>
      <c r="T658" s="33"/>
      <c r="U658" s="35">
        <v>-118050</v>
      </c>
      <c r="V658" s="32">
        <f t="shared" si="65"/>
        <v>759848.5</v>
      </c>
      <c r="W658" s="36" t="s">
        <v>59</v>
      </c>
      <c r="X658" s="46" t="s">
        <v>36</v>
      </c>
      <c r="Y658" s="37" t="s">
        <v>33</v>
      </c>
      <c r="Z658" s="37" t="s">
        <v>33</v>
      </c>
      <c r="AA658" s="37"/>
    </row>
    <row r="659" spans="1:28" x14ac:dyDescent="0.2">
      <c r="A659" s="20">
        <v>346</v>
      </c>
      <c r="B659" s="21">
        <v>44856</v>
      </c>
      <c r="C659" s="22">
        <v>44847</v>
      </c>
      <c r="D659" s="246">
        <v>44848</v>
      </c>
      <c r="E659" s="43" t="s">
        <v>437</v>
      </c>
      <c r="F659" s="23" t="s">
        <v>729</v>
      </c>
      <c r="G659" s="26" t="s">
        <v>33</v>
      </c>
      <c r="I659" s="24" t="s">
        <v>33</v>
      </c>
      <c r="J659" s="26">
        <v>303767</v>
      </c>
      <c r="K659" s="159" t="s">
        <v>33</v>
      </c>
      <c r="L659" s="26" t="s">
        <v>33</v>
      </c>
      <c r="M659" s="38">
        <v>241773</v>
      </c>
      <c r="N659" s="132"/>
      <c r="O659" s="173">
        <f>M659*N659</f>
        <v>0</v>
      </c>
      <c r="P659" s="31">
        <v>0</v>
      </c>
      <c r="Q659" s="35">
        <f t="shared" si="64"/>
        <v>241773</v>
      </c>
      <c r="R659" s="33"/>
      <c r="S659" s="35">
        <f>-R659*Q659</f>
        <v>0</v>
      </c>
      <c r="T659" s="30"/>
      <c r="U659" s="35">
        <f>IFERROR(O659*-T659,0)</f>
        <v>0</v>
      </c>
      <c r="V659" s="32">
        <f t="shared" si="65"/>
        <v>241773</v>
      </c>
      <c r="W659" s="36" t="s">
        <v>59</v>
      </c>
      <c r="X659" s="46" t="s">
        <v>36</v>
      </c>
      <c r="Y659" s="37" t="s">
        <v>33</v>
      </c>
      <c r="Z659" s="37" t="s">
        <v>33</v>
      </c>
      <c r="AA659" s="37"/>
    </row>
    <row r="660" spans="1:28" x14ac:dyDescent="0.2">
      <c r="A660" s="20">
        <v>348</v>
      </c>
      <c r="B660" s="21">
        <v>44856</v>
      </c>
      <c r="C660" s="22">
        <v>44847</v>
      </c>
      <c r="D660" s="246">
        <v>44848</v>
      </c>
      <c r="E660" s="43" t="s">
        <v>437</v>
      </c>
      <c r="F660" s="23" t="s">
        <v>730</v>
      </c>
      <c r="G660" s="26" t="s">
        <v>33</v>
      </c>
      <c r="I660" s="24" t="s">
        <v>33</v>
      </c>
      <c r="J660" s="24">
        <v>303766</v>
      </c>
      <c r="K660" s="159" t="s">
        <v>33</v>
      </c>
      <c r="L660" s="26" t="s">
        <v>33</v>
      </c>
      <c r="M660" s="29">
        <v>483546</v>
      </c>
      <c r="N660" s="132"/>
      <c r="O660" s="173">
        <f>M660*N660</f>
        <v>0</v>
      </c>
      <c r="P660" s="31">
        <v>0</v>
      </c>
      <c r="Q660" s="35">
        <f t="shared" si="64"/>
        <v>483546</v>
      </c>
      <c r="R660" s="33"/>
      <c r="S660" s="35">
        <f>-R660*Q660</f>
        <v>0</v>
      </c>
      <c r="T660" s="33"/>
      <c r="U660" s="35">
        <f>IFERROR(O660*-T660,0)</f>
        <v>0</v>
      </c>
      <c r="V660" s="32">
        <f t="shared" si="65"/>
        <v>483546</v>
      </c>
      <c r="W660" s="36" t="s">
        <v>59</v>
      </c>
      <c r="X660" s="46" t="s">
        <v>36</v>
      </c>
      <c r="Y660" s="37" t="s">
        <v>33</v>
      </c>
      <c r="Z660" s="37" t="s">
        <v>33</v>
      </c>
      <c r="AA660" s="37"/>
    </row>
    <row r="661" spans="1:28" x14ac:dyDescent="0.2">
      <c r="A661" s="20">
        <v>349</v>
      </c>
      <c r="B661" s="21">
        <v>44856</v>
      </c>
      <c r="C661" s="22">
        <v>44847</v>
      </c>
      <c r="D661" s="246">
        <v>44848</v>
      </c>
      <c r="E661" s="23" t="s">
        <v>31</v>
      </c>
      <c r="F661" s="23" t="s">
        <v>731</v>
      </c>
      <c r="G661" s="26" t="s">
        <v>33</v>
      </c>
      <c r="I661" s="24" t="s">
        <v>33</v>
      </c>
      <c r="J661" s="24">
        <v>303762</v>
      </c>
      <c r="K661" s="27">
        <v>44845</v>
      </c>
      <c r="L661" s="26" t="s">
        <v>33</v>
      </c>
      <c r="M661" s="29">
        <v>253560</v>
      </c>
      <c r="N661" s="132"/>
      <c r="O661" s="173">
        <f>M661*N661</f>
        <v>0</v>
      </c>
      <c r="P661" s="31">
        <v>0</v>
      </c>
      <c r="Q661" s="35">
        <f t="shared" si="64"/>
        <v>253560</v>
      </c>
      <c r="R661" s="33"/>
      <c r="S661" s="35">
        <f>-R661*Q661</f>
        <v>0</v>
      </c>
      <c r="T661" s="33"/>
      <c r="U661" s="35">
        <f>IFERROR(O661*-T661,0)</f>
        <v>0</v>
      </c>
      <c r="V661" s="32">
        <f t="shared" si="65"/>
        <v>253560</v>
      </c>
      <c r="W661" s="36" t="s">
        <v>59</v>
      </c>
      <c r="X661" s="46" t="s">
        <v>36</v>
      </c>
      <c r="Y661" s="37" t="s">
        <v>33</v>
      </c>
      <c r="Z661" s="37" t="s">
        <v>33</v>
      </c>
      <c r="AA661" s="37"/>
    </row>
    <row r="662" spans="1:28" x14ac:dyDescent="0.2">
      <c r="A662" s="20">
        <v>350</v>
      </c>
      <c r="B662" s="21">
        <v>44856</v>
      </c>
      <c r="C662" s="22">
        <v>44847</v>
      </c>
      <c r="D662" s="246">
        <v>44848</v>
      </c>
      <c r="E662" s="23" t="s">
        <v>92</v>
      </c>
      <c r="F662" s="23" t="s">
        <v>732</v>
      </c>
      <c r="G662" s="24" t="s">
        <v>94</v>
      </c>
      <c r="I662" s="24" t="s">
        <v>33</v>
      </c>
      <c r="J662" s="24">
        <v>303761</v>
      </c>
      <c r="K662" s="27">
        <v>44845</v>
      </c>
      <c r="L662" s="26" t="s">
        <v>733</v>
      </c>
      <c r="M662" s="29">
        <v>2926</v>
      </c>
      <c r="N662" s="132"/>
      <c r="O662" s="173"/>
      <c r="P662" s="31">
        <v>0</v>
      </c>
      <c r="Q662" s="35">
        <f t="shared" si="64"/>
        <v>2926</v>
      </c>
      <c r="R662" s="33">
        <v>0.03</v>
      </c>
      <c r="S662" s="35">
        <f>Q662*-3%</f>
        <v>-87.78</v>
      </c>
      <c r="T662" s="33"/>
      <c r="U662" s="35">
        <v>-76</v>
      </c>
      <c r="V662" s="32">
        <f t="shared" si="65"/>
        <v>2762.22</v>
      </c>
      <c r="W662" s="36" t="s">
        <v>59</v>
      </c>
      <c r="X662" s="46" t="s">
        <v>36</v>
      </c>
      <c r="Y662" s="37" t="s">
        <v>33</v>
      </c>
      <c r="Z662" s="37" t="s">
        <v>33</v>
      </c>
      <c r="AA662" s="37"/>
    </row>
    <row r="663" spans="1:28" x14ac:dyDescent="0.2">
      <c r="A663" s="20">
        <v>351</v>
      </c>
      <c r="B663" s="21">
        <v>44856</v>
      </c>
      <c r="C663" s="22">
        <v>44847</v>
      </c>
      <c r="D663" s="246">
        <v>44848</v>
      </c>
      <c r="E663" s="23" t="s">
        <v>92</v>
      </c>
      <c r="F663" s="23" t="s">
        <v>734</v>
      </c>
      <c r="G663" s="24" t="s">
        <v>94</v>
      </c>
      <c r="I663" s="24" t="s">
        <v>33</v>
      </c>
      <c r="J663" s="24">
        <v>303760</v>
      </c>
      <c r="K663" s="27">
        <v>44845</v>
      </c>
      <c r="L663" s="26" t="s">
        <v>735</v>
      </c>
      <c r="M663" s="29">
        <v>4077</v>
      </c>
      <c r="N663" s="132"/>
      <c r="O663" s="173"/>
      <c r="P663" s="31">
        <v>0</v>
      </c>
      <c r="Q663" s="35">
        <f t="shared" si="64"/>
        <v>4077</v>
      </c>
      <c r="R663" s="33">
        <v>0.03</v>
      </c>
      <c r="S663" s="35">
        <f>Q663*-3%</f>
        <v>-122.31</v>
      </c>
      <c r="T663" s="33"/>
      <c r="U663" s="35">
        <f>IFERROR(O663*-T663,0)</f>
        <v>0</v>
      </c>
      <c r="V663" s="32">
        <f t="shared" si="65"/>
        <v>3954.69</v>
      </c>
      <c r="W663" s="36" t="s">
        <v>59</v>
      </c>
      <c r="X663" s="46" t="s">
        <v>36</v>
      </c>
      <c r="Y663" s="37" t="s">
        <v>33</v>
      </c>
      <c r="Z663" s="37" t="s">
        <v>33</v>
      </c>
      <c r="AA663" s="37"/>
    </row>
    <row r="664" spans="1:28" x14ac:dyDescent="0.2">
      <c r="A664" s="20">
        <v>352</v>
      </c>
      <c r="B664" s="21">
        <v>44856</v>
      </c>
      <c r="C664" s="22">
        <v>44847</v>
      </c>
      <c r="D664" s="246">
        <v>44848</v>
      </c>
      <c r="E664" s="23" t="s">
        <v>92</v>
      </c>
      <c r="F664" s="23" t="s">
        <v>736</v>
      </c>
      <c r="G664" s="24" t="s">
        <v>94</v>
      </c>
      <c r="I664" s="24" t="s">
        <v>33</v>
      </c>
      <c r="J664" s="24">
        <v>303759</v>
      </c>
      <c r="K664" s="27">
        <v>44846</v>
      </c>
      <c r="L664" s="26" t="s">
        <v>737</v>
      </c>
      <c r="M664" s="29">
        <v>355</v>
      </c>
      <c r="N664" s="132"/>
      <c r="O664" s="173"/>
      <c r="P664" s="31">
        <v>0</v>
      </c>
      <c r="Q664" s="35">
        <f t="shared" si="64"/>
        <v>355</v>
      </c>
      <c r="R664" s="33">
        <v>0.03</v>
      </c>
      <c r="S664" s="35">
        <f>Q664*-3%</f>
        <v>-10.65</v>
      </c>
      <c r="T664" s="33"/>
      <c r="U664" s="35">
        <f>IFERROR(O664*-T664,0)</f>
        <v>0</v>
      </c>
      <c r="V664" s="32">
        <f t="shared" si="65"/>
        <v>344.35</v>
      </c>
      <c r="W664" s="36" t="s">
        <v>59</v>
      </c>
      <c r="X664" s="46" t="s">
        <v>36</v>
      </c>
      <c r="Y664" s="37" t="s">
        <v>33</v>
      </c>
      <c r="Z664" s="37" t="s">
        <v>33</v>
      </c>
      <c r="AA664" s="37"/>
    </row>
    <row r="665" spans="1:28" x14ac:dyDescent="0.2">
      <c r="A665" s="20">
        <v>353</v>
      </c>
      <c r="B665" s="21">
        <v>44856</v>
      </c>
      <c r="C665" s="22">
        <v>44847</v>
      </c>
      <c r="D665" s="246">
        <v>44848</v>
      </c>
      <c r="E665" s="23" t="s">
        <v>92</v>
      </c>
      <c r="F665" s="23" t="s">
        <v>738</v>
      </c>
      <c r="G665" s="24" t="s">
        <v>94</v>
      </c>
      <c r="I665" s="24" t="s">
        <v>33</v>
      </c>
      <c r="J665" s="24">
        <v>303758</v>
      </c>
      <c r="K665" s="159" t="s">
        <v>33</v>
      </c>
      <c r="L665" s="26" t="s">
        <v>739</v>
      </c>
      <c r="M665" s="29">
        <v>545</v>
      </c>
      <c r="N665" s="132"/>
      <c r="O665" s="173">
        <f>M665*N665</f>
        <v>0</v>
      </c>
      <c r="P665" s="31">
        <v>0</v>
      </c>
      <c r="Q665" s="35">
        <f t="shared" si="64"/>
        <v>545</v>
      </c>
      <c r="R665" s="33">
        <v>0.03</v>
      </c>
      <c r="S665" s="35">
        <f>Q665*-3%</f>
        <v>-16.349999999999998</v>
      </c>
      <c r="T665" s="33"/>
      <c r="U665" s="35">
        <f>IFERROR(O665*-T665,0)</f>
        <v>0</v>
      </c>
      <c r="V665" s="32">
        <f t="shared" si="65"/>
        <v>528.65</v>
      </c>
      <c r="W665" s="36" t="s">
        <v>59</v>
      </c>
      <c r="X665" s="46" t="s">
        <v>36</v>
      </c>
      <c r="Y665" s="37" t="s">
        <v>33</v>
      </c>
      <c r="Z665" s="37" t="s">
        <v>33</v>
      </c>
      <c r="AA665" s="37"/>
    </row>
    <row r="666" spans="1:28" x14ac:dyDescent="0.2">
      <c r="A666" s="20">
        <v>369</v>
      </c>
      <c r="B666" s="21">
        <v>44917</v>
      </c>
      <c r="C666" s="22">
        <v>44880</v>
      </c>
      <c r="D666" s="246">
        <v>44848</v>
      </c>
      <c r="E666" s="23" t="s">
        <v>61</v>
      </c>
      <c r="F666" s="23" t="s">
        <v>757</v>
      </c>
      <c r="G666" s="26" t="s">
        <v>62</v>
      </c>
      <c r="I666" s="24" t="s">
        <v>33</v>
      </c>
      <c r="J666" s="26">
        <v>303806</v>
      </c>
      <c r="K666" s="27">
        <v>44870</v>
      </c>
      <c r="L666" s="26" t="s">
        <v>33</v>
      </c>
      <c r="M666" s="29">
        <v>5203040</v>
      </c>
      <c r="N666" s="132"/>
      <c r="O666" s="173">
        <f>M666*N666</f>
        <v>0</v>
      </c>
      <c r="P666" s="31">
        <v>0</v>
      </c>
      <c r="Q666" s="35">
        <f t="shared" si="64"/>
        <v>5203040</v>
      </c>
      <c r="R666" s="33">
        <v>0.03</v>
      </c>
      <c r="S666" s="35">
        <f>-R666*Q666</f>
        <v>-156091.19999999998</v>
      </c>
      <c r="T666" s="33">
        <v>0.2</v>
      </c>
      <c r="U666" s="35">
        <v>-8928</v>
      </c>
      <c r="V666" s="32">
        <f t="shared" ref="V666:V784" si="67">Q666+S666+U666</f>
        <v>5038020.8</v>
      </c>
      <c r="W666" s="36" t="s">
        <v>59</v>
      </c>
      <c r="X666" s="46" t="s">
        <v>36</v>
      </c>
      <c r="Y666" s="37" t="s">
        <v>33</v>
      </c>
      <c r="Z666" s="37" t="s">
        <v>33</v>
      </c>
      <c r="AA666" s="37"/>
    </row>
    <row r="667" spans="1:28" x14ac:dyDescent="0.2">
      <c r="A667" s="20">
        <v>343</v>
      </c>
      <c r="B667" s="21">
        <v>44856</v>
      </c>
      <c r="C667" s="22">
        <v>44865</v>
      </c>
      <c r="D667" s="246">
        <v>44860</v>
      </c>
      <c r="E667" s="23" t="s">
        <v>666</v>
      </c>
      <c r="F667" s="23" t="s">
        <v>725</v>
      </c>
      <c r="G667" s="26" t="s">
        <v>33</v>
      </c>
      <c r="I667" s="24" t="s">
        <v>33</v>
      </c>
      <c r="J667" s="26">
        <v>303776</v>
      </c>
      <c r="K667" s="159" t="s">
        <v>33</v>
      </c>
      <c r="L667" s="26" t="s">
        <v>33</v>
      </c>
      <c r="M667" s="38">
        <v>437029</v>
      </c>
      <c r="N667" s="132"/>
      <c r="O667" s="173">
        <f>M667*N667</f>
        <v>0</v>
      </c>
      <c r="P667" s="31">
        <v>0</v>
      </c>
      <c r="Q667" s="35">
        <f t="shared" si="64"/>
        <v>437029</v>
      </c>
      <c r="R667" s="33"/>
      <c r="S667" s="35">
        <f>-R667*Q667</f>
        <v>0</v>
      </c>
      <c r="T667" s="33"/>
      <c r="U667" s="35">
        <f t="shared" ref="U667:U703" si="68">IFERROR(O667*-T667,0)</f>
        <v>0</v>
      </c>
      <c r="V667" s="32">
        <f t="shared" si="67"/>
        <v>437029</v>
      </c>
      <c r="W667" s="36" t="s">
        <v>35</v>
      </c>
      <c r="X667" s="46" t="s">
        <v>36</v>
      </c>
      <c r="Y667" s="37" t="s">
        <v>726</v>
      </c>
      <c r="Z667" s="37" t="s">
        <v>33</v>
      </c>
      <c r="AA667" s="37"/>
    </row>
    <row r="668" spans="1:28" ht="15" x14ac:dyDescent="0.25">
      <c r="A668" s="344"/>
      <c r="B668" s="363"/>
      <c r="C668" s="346"/>
      <c r="D668" s="347">
        <v>44835</v>
      </c>
      <c r="E668" s="348" t="s">
        <v>895</v>
      </c>
      <c r="F668" s="348" t="s">
        <v>895</v>
      </c>
      <c r="G668" s="365"/>
      <c r="I668" s="366"/>
      <c r="J668" s="365"/>
      <c r="K668" s="393"/>
      <c r="L668" s="365"/>
      <c r="M668" s="351"/>
      <c r="N668" s="352"/>
      <c r="O668" s="391"/>
      <c r="P668" s="353"/>
      <c r="Q668" s="354">
        <v>42533.41</v>
      </c>
      <c r="R668" s="368"/>
      <c r="S668" s="358"/>
      <c r="T668" s="368"/>
      <c r="U668" s="358"/>
      <c r="V668" s="359">
        <f t="shared" si="67"/>
        <v>42533.41</v>
      </c>
      <c r="W668" s="358"/>
      <c r="X668" s="369" t="s">
        <v>36</v>
      </c>
      <c r="Y668" s="360"/>
      <c r="Z668" s="392"/>
      <c r="AA668" s="392"/>
      <c r="AB668" s="1" t="s">
        <v>867</v>
      </c>
    </row>
    <row r="669" spans="1:28" ht="15" x14ac:dyDescent="0.25">
      <c r="A669" s="344"/>
      <c r="B669" s="363"/>
      <c r="C669" s="346"/>
      <c r="D669" s="347">
        <v>44835</v>
      </c>
      <c r="E669" s="348" t="s">
        <v>896</v>
      </c>
      <c r="F669" s="348" t="s">
        <v>896</v>
      </c>
      <c r="G669" s="365"/>
      <c r="I669" s="366"/>
      <c r="J669" s="365"/>
      <c r="K669" s="393"/>
      <c r="L669" s="365"/>
      <c r="M669" s="351"/>
      <c r="N669" s="352"/>
      <c r="O669" s="391"/>
      <c r="P669" s="353"/>
      <c r="Q669" s="354">
        <v>5624890</v>
      </c>
      <c r="R669" s="368"/>
      <c r="S669" s="358"/>
      <c r="T669" s="368"/>
      <c r="U669" s="358"/>
      <c r="V669" s="359">
        <f t="shared" si="67"/>
        <v>5624890</v>
      </c>
      <c r="W669" s="358"/>
      <c r="X669" s="369" t="s">
        <v>36</v>
      </c>
      <c r="Y669" s="360"/>
      <c r="Z669" s="392"/>
      <c r="AA669" s="392"/>
      <c r="AB669" s="1" t="s">
        <v>867</v>
      </c>
    </row>
    <row r="670" spans="1:28" ht="15" x14ac:dyDescent="0.25">
      <c r="A670" s="344"/>
      <c r="B670" s="363"/>
      <c r="C670" s="346"/>
      <c r="D670" s="347">
        <v>44835</v>
      </c>
      <c r="E670" s="348" t="s">
        <v>895</v>
      </c>
      <c r="F670" s="348" t="s">
        <v>895</v>
      </c>
      <c r="G670" s="365"/>
      <c r="I670" s="366"/>
      <c r="J670" s="365"/>
      <c r="K670" s="393"/>
      <c r="L670" s="365"/>
      <c r="M670" s="351"/>
      <c r="N670" s="352"/>
      <c r="O670" s="391"/>
      <c r="P670" s="353"/>
      <c r="Q670" s="354">
        <v>12840.04</v>
      </c>
      <c r="R670" s="368"/>
      <c r="S670" s="358"/>
      <c r="T670" s="368"/>
      <c r="U670" s="358"/>
      <c r="V670" s="359">
        <f t="shared" si="67"/>
        <v>12840.04</v>
      </c>
      <c r="W670" s="358"/>
      <c r="X670" s="369" t="s">
        <v>36</v>
      </c>
      <c r="Y670" s="360"/>
      <c r="Z670" s="392"/>
      <c r="AA670" s="392"/>
      <c r="AB670" s="1" t="s">
        <v>867</v>
      </c>
    </row>
    <row r="671" spans="1:28" ht="15" x14ac:dyDescent="0.25">
      <c r="A671" s="344"/>
      <c r="B671" s="363"/>
      <c r="C671" s="346"/>
      <c r="D671" s="347">
        <v>44835</v>
      </c>
      <c r="E671" s="348" t="s">
        <v>896</v>
      </c>
      <c r="F671" s="348" t="s">
        <v>896</v>
      </c>
      <c r="G671" s="365"/>
      <c r="I671" s="366"/>
      <c r="J671" s="365"/>
      <c r="K671" s="393"/>
      <c r="L671" s="365"/>
      <c r="M671" s="351"/>
      <c r="N671" s="352"/>
      <c r="O671" s="391"/>
      <c r="P671" s="353"/>
      <c r="Q671" s="354">
        <v>1698049</v>
      </c>
      <c r="R671" s="368"/>
      <c r="S671" s="358"/>
      <c r="T671" s="368"/>
      <c r="U671" s="358"/>
      <c r="V671" s="359">
        <f t="shared" si="67"/>
        <v>1698049</v>
      </c>
      <c r="W671" s="358"/>
      <c r="X671" s="369" t="s">
        <v>36</v>
      </c>
      <c r="Y671" s="360"/>
      <c r="Z671" s="392"/>
      <c r="AA671" s="392"/>
      <c r="AB671" s="1" t="s">
        <v>867</v>
      </c>
    </row>
    <row r="672" spans="1:28" ht="15" x14ac:dyDescent="0.25">
      <c r="A672" s="344"/>
      <c r="B672" s="363"/>
      <c r="C672" s="346"/>
      <c r="D672" s="347">
        <v>44835</v>
      </c>
      <c r="E672" s="348" t="s">
        <v>895</v>
      </c>
      <c r="F672" s="348" t="s">
        <v>895</v>
      </c>
      <c r="G672" s="365"/>
      <c r="I672" s="366"/>
      <c r="J672" s="365"/>
      <c r="K672" s="393"/>
      <c r="L672" s="365"/>
      <c r="M672" s="351"/>
      <c r="N672" s="352"/>
      <c r="O672" s="391"/>
      <c r="P672" s="353"/>
      <c r="Q672" s="354">
        <v>10569.51</v>
      </c>
      <c r="R672" s="368"/>
      <c r="S672" s="358"/>
      <c r="T672" s="368"/>
      <c r="U672" s="358"/>
      <c r="V672" s="359">
        <f t="shared" si="67"/>
        <v>10569.51</v>
      </c>
      <c r="W672" s="358"/>
      <c r="X672" s="369" t="s">
        <v>36</v>
      </c>
      <c r="Y672" s="360"/>
      <c r="Z672" s="392"/>
      <c r="AA672" s="392"/>
      <c r="AB672" s="1" t="s">
        <v>867</v>
      </c>
    </row>
    <row r="673" spans="1:28" ht="15" x14ac:dyDescent="0.25">
      <c r="A673" s="344"/>
      <c r="B673" s="363"/>
      <c r="C673" s="346"/>
      <c r="D673" s="347">
        <v>44835</v>
      </c>
      <c r="E673" s="348" t="s">
        <v>896</v>
      </c>
      <c r="F673" s="348" t="s">
        <v>896</v>
      </c>
      <c r="G673" s="365"/>
      <c r="I673" s="366"/>
      <c r="J673" s="365"/>
      <c r="K673" s="393"/>
      <c r="L673" s="365"/>
      <c r="M673" s="351"/>
      <c r="N673" s="352"/>
      <c r="O673" s="391"/>
      <c r="P673" s="353"/>
      <c r="Q673" s="354">
        <v>1397780</v>
      </c>
      <c r="R673" s="368"/>
      <c r="S673" s="358"/>
      <c r="T673" s="368"/>
      <c r="U673" s="358"/>
      <c r="V673" s="359">
        <f t="shared" si="67"/>
        <v>1397780</v>
      </c>
      <c r="W673" s="358"/>
      <c r="X673" s="369" t="s">
        <v>36</v>
      </c>
      <c r="Y673" s="360"/>
      <c r="Z673" s="392"/>
      <c r="AA673" s="392"/>
      <c r="AB673" s="1" t="s">
        <v>867</v>
      </c>
    </row>
    <row r="674" spans="1:28" ht="15" x14ac:dyDescent="0.25">
      <c r="A674" s="344"/>
      <c r="B674" s="363"/>
      <c r="C674" s="346"/>
      <c r="D674" s="347">
        <v>44835</v>
      </c>
      <c r="E674" s="348" t="s">
        <v>895</v>
      </c>
      <c r="F674" s="348" t="s">
        <v>895</v>
      </c>
      <c r="G674" s="365"/>
      <c r="I674" s="366"/>
      <c r="J674" s="365"/>
      <c r="K674" s="393"/>
      <c r="L674" s="365"/>
      <c r="M674" s="351"/>
      <c r="N674" s="352"/>
      <c r="O674" s="391"/>
      <c r="P674" s="353"/>
      <c r="Q674" s="354">
        <v>2967.14</v>
      </c>
      <c r="R674" s="368"/>
      <c r="S674" s="358"/>
      <c r="T674" s="368"/>
      <c r="U674" s="358"/>
      <c r="V674" s="359">
        <f t="shared" si="67"/>
        <v>2967.14</v>
      </c>
      <c r="W674" s="358"/>
      <c r="X674" s="369" t="s">
        <v>36</v>
      </c>
      <c r="Y674" s="360"/>
      <c r="Z674" s="392"/>
      <c r="AA674" s="392"/>
      <c r="AB674" s="1" t="s">
        <v>867</v>
      </c>
    </row>
    <row r="675" spans="1:28" ht="15" x14ac:dyDescent="0.25">
      <c r="A675" s="344"/>
      <c r="B675" s="363"/>
      <c r="C675" s="346"/>
      <c r="D675" s="347">
        <v>44835</v>
      </c>
      <c r="E675" s="348" t="s">
        <v>896</v>
      </c>
      <c r="F675" s="348" t="s">
        <v>896</v>
      </c>
      <c r="G675" s="365"/>
      <c r="I675" s="366"/>
      <c r="J675" s="365"/>
      <c r="K675" s="393"/>
      <c r="L675" s="365"/>
      <c r="M675" s="351"/>
      <c r="N675" s="352"/>
      <c r="O675" s="391"/>
      <c r="P675" s="353"/>
      <c r="Q675" s="354">
        <v>392393</v>
      </c>
      <c r="R675" s="368"/>
      <c r="S675" s="358"/>
      <c r="T675" s="368"/>
      <c r="U675" s="358"/>
      <c r="V675" s="359">
        <f t="shared" si="67"/>
        <v>392393</v>
      </c>
      <c r="W675" s="358"/>
      <c r="X675" s="369" t="s">
        <v>36</v>
      </c>
      <c r="Y675" s="360"/>
      <c r="Z675" s="392"/>
      <c r="AA675" s="392"/>
      <c r="AB675" s="1" t="s">
        <v>867</v>
      </c>
    </row>
    <row r="676" spans="1:28" ht="15" x14ac:dyDescent="0.25">
      <c r="A676" s="344"/>
      <c r="B676" s="363"/>
      <c r="C676" s="346"/>
      <c r="D676" s="347">
        <v>44835</v>
      </c>
      <c r="E676" s="348" t="s">
        <v>895</v>
      </c>
      <c r="F676" s="348" t="s">
        <v>895</v>
      </c>
      <c r="G676" s="365"/>
      <c r="I676" s="366"/>
      <c r="J676" s="365"/>
      <c r="K676" s="393"/>
      <c r="L676" s="365"/>
      <c r="M676" s="351"/>
      <c r="N676" s="352"/>
      <c r="O676" s="391"/>
      <c r="P676" s="353"/>
      <c r="Q676" s="354">
        <v>13370.86</v>
      </c>
      <c r="R676" s="368"/>
      <c r="S676" s="358"/>
      <c r="T676" s="368"/>
      <c r="U676" s="358"/>
      <c r="V676" s="359">
        <f t="shared" si="67"/>
        <v>13370.86</v>
      </c>
      <c r="W676" s="358"/>
      <c r="X676" s="369" t="s">
        <v>36</v>
      </c>
      <c r="Y676" s="360"/>
      <c r="Z676" s="392"/>
      <c r="AA676" s="392"/>
      <c r="AB676" s="1" t="s">
        <v>867</v>
      </c>
    </row>
    <row r="677" spans="1:28" ht="15" x14ac:dyDescent="0.25">
      <c r="A677" s="344"/>
      <c r="B677" s="363"/>
      <c r="C677" s="346"/>
      <c r="D677" s="347">
        <v>44835</v>
      </c>
      <c r="E677" s="348" t="s">
        <v>896</v>
      </c>
      <c r="F677" s="348" t="s">
        <v>896</v>
      </c>
      <c r="G677" s="365"/>
      <c r="I677" s="366"/>
      <c r="J677" s="365"/>
      <c r="K677" s="393"/>
      <c r="L677" s="365"/>
      <c r="M677" s="351"/>
      <c r="N677" s="352"/>
      <c r="O677" s="391"/>
      <c r="P677" s="353"/>
      <c r="Q677" s="354">
        <v>1768248</v>
      </c>
      <c r="R677" s="368"/>
      <c r="S677" s="358"/>
      <c r="T677" s="368"/>
      <c r="U677" s="358"/>
      <c r="V677" s="359">
        <f t="shared" si="67"/>
        <v>1768248</v>
      </c>
      <c r="W677" s="358"/>
      <c r="X677" s="369" t="s">
        <v>36</v>
      </c>
      <c r="Y677" s="360"/>
      <c r="Z677" s="392"/>
      <c r="AA677" s="392"/>
      <c r="AB677" s="1" t="s">
        <v>867</v>
      </c>
    </row>
    <row r="678" spans="1:28" ht="15" x14ac:dyDescent="0.25">
      <c r="A678" s="344"/>
      <c r="B678" s="363"/>
      <c r="C678" s="346"/>
      <c r="D678" s="347">
        <v>44835</v>
      </c>
      <c r="E678" s="348" t="s">
        <v>895</v>
      </c>
      <c r="F678" s="348" t="s">
        <v>895</v>
      </c>
      <c r="G678" s="365"/>
      <c r="I678" s="366"/>
      <c r="J678" s="365"/>
      <c r="K678" s="393"/>
      <c r="L678" s="365"/>
      <c r="M678" s="351"/>
      <c r="N678" s="352"/>
      <c r="O678" s="391"/>
      <c r="P678" s="353"/>
      <c r="Q678" s="354">
        <v>2596.71</v>
      </c>
      <c r="R678" s="368"/>
      <c r="S678" s="358"/>
      <c r="T678" s="368"/>
      <c r="U678" s="358"/>
      <c r="V678" s="359">
        <f t="shared" si="67"/>
        <v>2596.71</v>
      </c>
      <c r="W678" s="358"/>
      <c r="X678" s="369" t="s">
        <v>36</v>
      </c>
      <c r="Y678" s="360"/>
      <c r="Z678" s="392"/>
      <c r="AA678" s="392"/>
      <c r="AB678" s="1" t="s">
        <v>867</v>
      </c>
    </row>
    <row r="679" spans="1:28" ht="15" x14ac:dyDescent="0.25">
      <c r="A679" s="344"/>
      <c r="B679" s="363"/>
      <c r="C679" s="346"/>
      <c r="D679" s="347">
        <v>44835</v>
      </c>
      <c r="E679" s="348" t="s">
        <v>896</v>
      </c>
      <c r="F679" s="348" t="s">
        <v>896</v>
      </c>
      <c r="G679" s="365"/>
      <c r="I679" s="366"/>
      <c r="J679" s="365"/>
      <c r="K679" s="393"/>
      <c r="L679" s="365"/>
      <c r="M679" s="351"/>
      <c r="N679" s="352"/>
      <c r="O679" s="391"/>
      <c r="P679" s="353"/>
      <c r="Q679" s="354">
        <v>343405</v>
      </c>
      <c r="R679" s="368"/>
      <c r="S679" s="358"/>
      <c r="T679" s="368"/>
      <c r="U679" s="358"/>
      <c r="V679" s="359">
        <f t="shared" si="67"/>
        <v>343405</v>
      </c>
      <c r="W679" s="358"/>
      <c r="X679" s="369" t="s">
        <v>36</v>
      </c>
      <c r="Y679" s="360"/>
      <c r="Z679" s="392"/>
      <c r="AA679" s="392"/>
      <c r="AB679" s="1" t="s">
        <v>867</v>
      </c>
    </row>
    <row r="680" spans="1:28" ht="15" x14ac:dyDescent="0.25">
      <c r="A680" s="344"/>
      <c r="B680" s="363"/>
      <c r="C680" s="346"/>
      <c r="D680" s="347">
        <v>44838</v>
      </c>
      <c r="E680" s="348" t="s">
        <v>1020</v>
      </c>
      <c r="F680" s="348" t="s">
        <v>1020</v>
      </c>
      <c r="G680" s="365"/>
      <c r="I680" s="366"/>
      <c r="J680" s="365"/>
      <c r="K680" s="393"/>
      <c r="L680" s="365"/>
      <c r="M680" s="351"/>
      <c r="N680" s="352"/>
      <c r="O680" s="391"/>
      <c r="P680" s="353"/>
      <c r="Q680" s="354">
        <v>4623.08</v>
      </c>
      <c r="R680" s="368"/>
      <c r="S680" s="358"/>
      <c r="T680" s="368"/>
      <c r="U680" s="358"/>
      <c r="V680" s="359">
        <f t="shared" si="67"/>
        <v>4623.08</v>
      </c>
      <c r="W680" s="358"/>
      <c r="X680" s="369" t="s">
        <v>36</v>
      </c>
      <c r="Y680" s="360">
        <v>12300003256</v>
      </c>
      <c r="Z680" s="392"/>
      <c r="AA680" s="392"/>
      <c r="AB680" s="1" t="s">
        <v>867</v>
      </c>
    </row>
    <row r="681" spans="1:28" ht="23.25" x14ac:dyDescent="0.25">
      <c r="A681" s="344"/>
      <c r="B681" s="363"/>
      <c r="C681" s="346"/>
      <c r="D681" s="347">
        <v>44838</v>
      </c>
      <c r="E681" s="348" t="s">
        <v>1021</v>
      </c>
      <c r="F681" s="348" t="s">
        <v>1021</v>
      </c>
      <c r="G681" s="365"/>
      <c r="I681" s="366"/>
      <c r="J681" s="365"/>
      <c r="K681" s="393"/>
      <c r="L681" s="365"/>
      <c r="M681" s="351"/>
      <c r="N681" s="352"/>
      <c r="O681" s="391"/>
      <c r="P681" s="353"/>
      <c r="Q681" s="354">
        <v>138750000</v>
      </c>
      <c r="R681" s="368"/>
      <c r="S681" s="358"/>
      <c r="T681" s="368"/>
      <c r="U681" s="358"/>
      <c r="V681" s="359">
        <f t="shared" si="67"/>
        <v>138750000</v>
      </c>
      <c r="W681" s="358"/>
      <c r="X681" s="369" t="s">
        <v>36</v>
      </c>
      <c r="Y681" s="360">
        <v>12300003256</v>
      </c>
      <c r="Z681" s="392"/>
      <c r="AA681" s="392"/>
      <c r="AB681" s="1" t="s">
        <v>867</v>
      </c>
    </row>
    <row r="682" spans="1:28" ht="15" x14ac:dyDescent="0.25">
      <c r="A682" s="344"/>
      <c r="B682" s="363"/>
      <c r="C682" s="346"/>
      <c r="D682" s="347">
        <v>44845</v>
      </c>
      <c r="E682" s="348" t="s">
        <v>905</v>
      </c>
      <c r="F682" s="348" t="s">
        <v>905</v>
      </c>
      <c r="G682" s="365"/>
      <c r="I682" s="366"/>
      <c r="J682" s="365"/>
      <c r="K682" s="393"/>
      <c r="L682" s="365"/>
      <c r="M682" s="351"/>
      <c r="N682" s="352"/>
      <c r="O682" s="391"/>
      <c r="P682" s="353"/>
      <c r="Q682" s="354">
        <v>5442235.71</v>
      </c>
      <c r="R682" s="368"/>
      <c r="S682" s="358"/>
      <c r="T682" s="368"/>
      <c r="U682" s="358"/>
      <c r="V682" s="359">
        <f t="shared" si="67"/>
        <v>5442235.71</v>
      </c>
      <c r="W682" s="358"/>
      <c r="X682" s="369" t="s">
        <v>36</v>
      </c>
      <c r="Y682" s="360"/>
      <c r="Z682" s="392"/>
      <c r="AA682" s="392"/>
      <c r="AB682" s="1" t="s">
        <v>867</v>
      </c>
    </row>
    <row r="683" spans="1:28" ht="15" x14ac:dyDescent="0.25">
      <c r="A683" s="344"/>
      <c r="B683" s="363"/>
      <c r="C683" s="346"/>
      <c r="D683" s="347">
        <v>44848</v>
      </c>
      <c r="E683" s="348" t="s">
        <v>842</v>
      </c>
      <c r="F683" s="348" t="s">
        <v>842</v>
      </c>
      <c r="G683" s="365"/>
      <c r="I683" s="366"/>
      <c r="J683" s="365"/>
      <c r="K683" s="393"/>
      <c r="L683" s="365"/>
      <c r="M683" s="351"/>
      <c r="N683" s="352"/>
      <c r="O683" s="391"/>
      <c r="P683" s="353"/>
      <c r="Q683" s="354">
        <v>32000</v>
      </c>
      <c r="R683" s="368"/>
      <c r="S683" s="358"/>
      <c r="T683" s="368"/>
      <c r="U683" s="358"/>
      <c r="V683" s="359">
        <f t="shared" si="67"/>
        <v>32000</v>
      </c>
      <c r="W683" s="358"/>
      <c r="X683" s="369" t="s">
        <v>36</v>
      </c>
      <c r="Y683" s="360">
        <v>58372145</v>
      </c>
      <c r="Z683" s="392"/>
      <c r="AA683" s="392"/>
      <c r="AB683" s="1" t="s">
        <v>867</v>
      </c>
    </row>
    <row r="684" spans="1:28" ht="15" x14ac:dyDescent="0.25">
      <c r="A684" s="344"/>
      <c r="B684" s="363"/>
      <c r="C684" s="346"/>
      <c r="D684" s="347">
        <v>44848</v>
      </c>
      <c r="E684" s="348" t="s">
        <v>1008</v>
      </c>
      <c r="F684" s="348" t="s">
        <v>1008</v>
      </c>
      <c r="G684" s="365"/>
      <c r="I684" s="366"/>
      <c r="J684" s="365"/>
      <c r="K684" s="393"/>
      <c r="L684" s="365"/>
      <c r="M684" s="351"/>
      <c r="N684" s="352"/>
      <c r="O684" s="391"/>
      <c r="P684" s="353"/>
      <c r="Q684" s="354">
        <v>11250000</v>
      </c>
      <c r="R684" s="368"/>
      <c r="S684" s="358"/>
      <c r="T684" s="368"/>
      <c r="U684" s="358"/>
      <c r="V684" s="359">
        <f t="shared" si="67"/>
        <v>11250000</v>
      </c>
      <c r="W684" s="358"/>
      <c r="X684" s="369" t="s">
        <v>36</v>
      </c>
      <c r="Y684" s="360">
        <v>58372146</v>
      </c>
      <c r="Z684" s="392"/>
      <c r="AA684" s="392"/>
      <c r="AB684" s="1" t="s">
        <v>867</v>
      </c>
    </row>
    <row r="685" spans="1:28" ht="15" x14ac:dyDescent="0.25">
      <c r="A685" s="344"/>
      <c r="B685" s="363"/>
      <c r="C685" s="346"/>
      <c r="D685" s="347">
        <v>44855</v>
      </c>
      <c r="E685" s="348" t="s">
        <v>917</v>
      </c>
      <c r="F685" s="348" t="s">
        <v>917</v>
      </c>
      <c r="G685" s="365"/>
      <c r="I685" s="366"/>
      <c r="J685" s="365"/>
      <c r="K685" s="393"/>
      <c r="L685" s="365"/>
      <c r="M685" s="351"/>
      <c r="N685" s="352"/>
      <c r="O685" s="391"/>
      <c r="P685" s="353"/>
      <c r="Q685" s="354">
        <v>93004.97</v>
      </c>
      <c r="R685" s="368"/>
      <c r="S685" s="358"/>
      <c r="T685" s="368"/>
      <c r="U685" s="358"/>
      <c r="V685" s="359">
        <f t="shared" si="67"/>
        <v>93004.97</v>
      </c>
      <c r="W685" s="358"/>
      <c r="X685" s="369" t="s">
        <v>36</v>
      </c>
      <c r="Y685" s="360"/>
      <c r="Z685" s="392"/>
      <c r="AA685" s="392"/>
      <c r="AB685" s="1" t="s">
        <v>867</v>
      </c>
    </row>
    <row r="686" spans="1:28" ht="15" x14ac:dyDescent="0.25">
      <c r="A686" s="344"/>
      <c r="B686" s="363"/>
      <c r="C686" s="346"/>
      <c r="D686" s="347">
        <v>44855</v>
      </c>
      <c r="E686" s="348" t="s">
        <v>918</v>
      </c>
      <c r="F686" s="348" t="s">
        <v>918</v>
      </c>
      <c r="G686" s="365"/>
      <c r="I686" s="366"/>
      <c r="J686" s="365"/>
      <c r="K686" s="393"/>
      <c r="L686" s="365"/>
      <c r="M686" s="351"/>
      <c r="N686" s="352"/>
      <c r="O686" s="391"/>
      <c r="P686" s="353"/>
      <c r="Q686" s="354">
        <v>320652.15000000002</v>
      </c>
      <c r="R686" s="368"/>
      <c r="S686" s="358"/>
      <c r="T686" s="368"/>
      <c r="U686" s="358"/>
      <c r="V686" s="359">
        <f t="shared" si="67"/>
        <v>320652.15000000002</v>
      </c>
      <c r="W686" s="358"/>
      <c r="X686" s="369" t="s">
        <v>36</v>
      </c>
      <c r="Y686" s="360"/>
      <c r="Z686" s="392"/>
      <c r="AA686" s="392"/>
      <c r="AB686" s="1" t="s">
        <v>867</v>
      </c>
    </row>
    <row r="687" spans="1:28" ht="15" x14ac:dyDescent="0.25">
      <c r="A687" s="344"/>
      <c r="B687" s="363"/>
      <c r="C687" s="346"/>
      <c r="D687" s="347">
        <v>44855</v>
      </c>
      <c r="E687" s="348" t="s">
        <v>1022</v>
      </c>
      <c r="F687" s="348" t="s">
        <v>1022</v>
      </c>
      <c r="G687" s="365"/>
      <c r="I687" s="366"/>
      <c r="J687" s="365"/>
      <c r="K687" s="393"/>
      <c r="L687" s="365"/>
      <c r="M687" s="351"/>
      <c r="N687" s="352"/>
      <c r="O687" s="391"/>
      <c r="P687" s="353"/>
      <c r="Q687" s="389">
        <v>450</v>
      </c>
      <c r="R687" s="368"/>
      <c r="S687" s="358"/>
      <c r="T687" s="368"/>
      <c r="U687" s="358"/>
      <c r="V687" s="359">
        <f t="shared" si="67"/>
        <v>450</v>
      </c>
      <c r="W687" s="358"/>
      <c r="X687" s="369" t="s">
        <v>36</v>
      </c>
      <c r="Y687" s="360"/>
      <c r="Z687" s="392"/>
      <c r="AA687" s="392"/>
      <c r="AB687" s="1" t="s">
        <v>867</v>
      </c>
    </row>
    <row r="688" spans="1:28" ht="23.25" x14ac:dyDescent="0.25">
      <c r="A688" s="344"/>
      <c r="B688" s="363"/>
      <c r="C688" s="346"/>
      <c r="D688" s="347">
        <v>44855</v>
      </c>
      <c r="E688" s="348" t="s">
        <v>1023</v>
      </c>
      <c r="F688" s="348" t="s">
        <v>1023</v>
      </c>
      <c r="G688" s="365"/>
      <c r="I688" s="366"/>
      <c r="J688" s="365"/>
      <c r="K688" s="393"/>
      <c r="L688" s="365"/>
      <c r="M688" s="351"/>
      <c r="N688" s="352"/>
      <c r="O688" s="391"/>
      <c r="P688" s="353"/>
      <c r="Q688" s="389">
        <v>58.5</v>
      </c>
      <c r="R688" s="368"/>
      <c r="S688" s="358"/>
      <c r="T688" s="368"/>
      <c r="U688" s="358"/>
      <c r="V688" s="359">
        <f t="shared" si="67"/>
        <v>58.5</v>
      </c>
      <c r="W688" s="358"/>
      <c r="X688" s="369" t="s">
        <v>36</v>
      </c>
      <c r="Y688" s="360"/>
      <c r="Z688" s="392"/>
      <c r="AA688" s="392"/>
      <c r="AB688" s="1" t="s">
        <v>867</v>
      </c>
    </row>
    <row r="689" spans="1:28" ht="23.25" x14ac:dyDescent="0.25">
      <c r="A689" s="344"/>
      <c r="B689" s="363"/>
      <c r="C689" s="346"/>
      <c r="D689" s="347">
        <v>44860</v>
      </c>
      <c r="E689" s="348" t="s">
        <v>1024</v>
      </c>
      <c r="F689" s="348" t="s">
        <v>1024</v>
      </c>
      <c r="G689" s="365"/>
      <c r="I689" s="366"/>
      <c r="J689" s="365"/>
      <c r="K689" s="393"/>
      <c r="L689" s="365"/>
      <c r="M689" s="351"/>
      <c r="N689" s="352"/>
      <c r="O689" s="391"/>
      <c r="P689" s="353"/>
      <c r="Q689" s="354">
        <v>1000000</v>
      </c>
      <c r="R689" s="368"/>
      <c r="S689" s="358"/>
      <c r="T689" s="368"/>
      <c r="U689" s="358"/>
      <c r="V689" s="359">
        <f t="shared" si="67"/>
        <v>1000000</v>
      </c>
      <c r="W689" s="358"/>
      <c r="X689" s="369" t="s">
        <v>36</v>
      </c>
      <c r="Y689" s="360"/>
      <c r="Z689" s="392"/>
      <c r="AA689" s="392"/>
      <c r="AB689" s="1" t="s">
        <v>867</v>
      </c>
    </row>
    <row r="690" spans="1:28" ht="23.25" x14ac:dyDescent="0.25">
      <c r="A690" s="344"/>
      <c r="B690" s="363"/>
      <c r="C690" s="346"/>
      <c r="D690" s="347">
        <v>44860</v>
      </c>
      <c r="E690" s="348" t="s">
        <v>1025</v>
      </c>
      <c r="F690" s="348" t="s">
        <v>1025</v>
      </c>
      <c r="G690" s="365"/>
      <c r="I690" s="366"/>
      <c r="J690" s="365"/>
      <c r="K690" s="393"/>
      <c r="L690" s="365"/>
      <c r="M690" s="351"/>
      <c r="N690" s="352"/>
      <c r="O690" s="391"/>
      <c r="P690" s="353"/>
      <c r="Q690" s="354">
        <v>706750</v>
      </c>
      <c r="R690" s="368"/>
      <c r="S690" s="358"/>
      <c r="T690" s="368"/>
      <c r="U690" s="358"/>
      <c r="V690" s="359">
        <f t="shared" si="67"/>
        <v>706750</v>
      </c>
      <c r="W690" s="358"/>
      <c r="X690" s="369" t="s">
        <v>36</v>
      </c>
      <c r="Y690" s="360"/>
      <c r="Z690" s="392"/>
      <c r="AA690" s="392"/>
      <c r="AB690" s="1" t="s">
        <v>867</v>
      </c>
    </row>
    <row r="691" spans="1:28" ht="23.25" x14ac:dyDescent="0.25">
      <c r="A691" s="344"/>
      <c r="B691" s="363"/>
      <c r="C691" s="346"/>
      <c r="D691" s="347">
        <v>44860</v>
      </c>
      <c r="E691" s="348" t="s">
        <v>1026</v>
      </c>
      <c r="F691" s="348" t="s">
        <v>1026</v>
      </c>
      <c r="G691" s="365"/>
      <c r="I691" s="366"/>
      <c r="J691" s="365"/>
      <c r="K691" s="393"/>
      <c r="L691" s="365"/>
      <c r="M691" s="351"/>
      <c r="N691" s="352"/>
      <c r="O691" s="391"/>
      <c r="P691" s="353"/>
      <c r="Q691" s="354">
        <v>1000000</v>
      </c>
      <c r="R691" s="368"/>
      <c r="S691" s="358"/>
      <c r="T691" s="368"/>
      <c r="U691" s="358"/>
      <c r="V691" s="359">
        <f t="shared" si="67"/>
        <v>1000000</v>
      </c>
      <c r="W691" s="358"/>
      <c r="X691" s="369" t="s">
        <v>36</v>
      </c>
      <c r="Y691" s="360"/>
      <c r="Z691" s="392"/>
      <c r="AA691" s="392"/>
      <c r="AB691" s="1" t="s">
        <v>867</v>
      </c>
    </row>
    <row r="692" spans="1:28" ht="15" x14ac:dyDescent="0.25">
      <c r="A692" s="344"/>
      <c r="B692" s="363"/>
      <c r="C692" s="346"/>
      <c r="D692" s="347">
        <v>44865</v>
      </c>
      <c r="E692" s="348" t="s">
        <v>960</v>
      </c>
      <c r="F692" s="348" t="s">
        <v>960</v>
      </c>
      <c r="G692" s="365"/>
      <c r="I692" s="366"/>
      <c r="J692" s="365"/>
      <c r="K692" s="393"/>
      <c r="L692" s="365"/>
      <c r="M692" s="351"/>
      <c r="N692" s="352"/>
      <c r="O692" s="391"/>
      <c r="P692" s="353"/>
      <c r="Q692" s="354">
        <v>3390940</v>
      </c>
      <c r="R692" s="368"/>
      <c r="S692" s="358"/>
      <c r="T692" s="368"/>
      <c r="U692" s="358"/>
      <c r="V692" s="359">
        <f t="shared" si="67"/>
        <v>3390940</v>
      </c>
      <c r="W692" s="358"/>
      <c r="X692" s="369" t="s">
        <v>36</v>
      </c>
      <c r="Y692" s="360">
        <v>58372148</v>
      </c>
      <c r="Z692" s="392"/>
      <c r="AA692" s="392"/>
      <c r="AB692" s="1" t="s">
        <v>867</v>
      </c>
    </row>
    <row r="693" spans="1:28" ht="15" x14ac:dyDescent="0.25">
      <c r="A693" s="344"/>
      <c r="B693" s="363"/>
      <c r="C693" s="346"/>
      <c r="D693" s="347">
        <v>44865</v>
      </c>
      <c r="E693" s="348" t="s">
        <v>1027</v>
      </c>
      <c r="F693" s="348" t="s">
        <v>1027</v>
      </c>
      <c r="G693" s="365"/>
      <c r="I693" s="366"/>
      <c r="J693" s="365"/>
      <c r="K693" s="393"/>
      <c r="L693" s="365"/>
      <c r="M693" s="351"/>
      <c r="N693" s="352"/>
      <c r="O693" s="391"/>
      <c r="P693" s="353"/>
      <c r="Q693" s="389">
        <v>950</v>
      </c>
      <c r="R693" s="368"/>
      <c r="S693" s="358"/>
      <c r="T693" s="368"/>
      <c r="U693" s="358"/>
      <c r="V693" s="359">
        <f t="shared" si="67"/>
        <v>950</v>
      </c>
      <c r="W693" s="358"/>
      <c r="X693" s="369" t="s">
        <v>36</v>
      </c>
      <c r="Y693" s="360"/>
      <c r="Z693" s="392"/>
      <c r="AA693" s="392"/>
      <c r="AB693" s="1" t="s">
        <v>867</v>
      </c>
    </row>
    <row r="694" spans="1:28" ht="23.25" x14ac:dyDescent="0.25">
      <c r="A694" s="344"/>
      <c r="B694" s="363"/>
      <c r="C694" s="346"/>
      <c r="D694" s="347">
        <v>44865</v>
      </c>
      <c r="E694" s="348" t="s">
        <v>1028</v>
      </c>
      <c r="F694" s="348" t="s">
        <v>1028</v>
      </c>
      <c r="G694" s="365"/>
      <c r="I694" s="366"/>
      <c r="J694" s="365"/>
      <c r="K694" s="393"/>
      <c r="L694" s="365"/>
      <c r="M694" s="351"/>
      <c r="N694" s="352"/>
      <c r="O694" s="391"/>
      <c r="P694" s="353"/>
      <c r="Q694" s="389">
        <v>123.5</v>
      </c>
      <c r="R694" s="368"/>
      <c r="S694" s="358"/>
      <c r="T694" s="368"/>
      <c r="U694" s="358"/>
      <c r="V694" s="359">
        <f t="shared" si="67"/>
        <v>123.5</v>
      </c>
      <c r="W694" s="358"/>
      <c r="X694" s="369" t="s">
        <v>36</v>
      </c>
      <c r="Y694" s="360"/>
      <c r="Z694" s="392"/>
      <c r="AA694" s="392"/>
      <c r="AB694" s="1" t="s">
        <v>867</v>
      </c>
    </row>
    <row r="695" spans="1:28" x14ac:dyDescent="0.2">
      <c r="A695" s="20">
        <v>301</v>
      </c>
      <c r="B695" s="21">
        <v>44826</v>
      </c>
      <c r="C695" s="22">
        <v>44818</v>
      </c>
      <c r="D695" s="246">
        <v>44867</v>
      </c>
      <c r="E695" s="23" t="s">
        <v>152</v>
      </c>
      <c r="F695" s="23" t="s">
        <v>663</v>
      </c>
      <c r="G695" s="26" t="s">
        <v>627</v>
      </c>
      <c r="I695" s="24" t="s">
        <v>33</v>
      </c>
      <c r="J695" s="26">
        <v>303716</v>
      </c>
      <c r="K695" s="27">
        <v>44813</v>
      </c>
      <c r="L695" s="26" t="s">
        <v>664</v>
      </c>
      <c r="M695" s="38">
        <v>63275</v>
      </c>
      <c r="N695" s="132"/>
      <c r="O695" s="173"/>
      <c r="P695" s="31">
        <v>0</v>
      </c>
      <c r="Q695" s="35">
        <f t="shared" si="64"/>
        <v>63275</v>
      </c>
      <c r="R695" s="33"/>
      <c r="S695" s="38">
        <v>-1871.37</v>
      </c>
      <c r="T695" s="33"/>
      <c r="U695" s="35">
        <f t="shared" si="68"/>
        <v>0</v>
      </c>
      <c r="V695" s="32">
        <f t="shared" si="67"/>
        <v>61403.63</v>
      </c>
      <c r="W695" s="36" t="s">
        <v>59</v>
      </c>
      <c r="X695" s="46" t="s">
        <v>36</v>
      </c>
      <c r="Y695" s="37" t="s">
        <v>33</v>
      </c>
      <c r="Z695" s="37" t="s">
        <v>33</v>
      </c>
      <c r="AA695" s="37"/>
    </row>
    <row r="696" spans="1:28" x14ac:dyDescent="0.2">
      <c r="A696" s="20">
        <v>345</v>
      </c>
      <c r="B696" s="21">
        <v>44856</v>
      </c>
      <c r="C696" s="22">
        <v>44865</v>
      </c>
      <c r="D696" s="246">
        <v>44867</v>
      </c>
      <c r="E696" s="43" t="s">
        <v>160</v>
      </c>
      <c r="F696" s="23" t="s">
        <v>728</v>
      </c>
      <c r="G696" s="26" t="s">
        <v>33</v>
      </c>
      <c r="I696" s="24" t="s">
        <v>33</v>
      </c>
      <c r="J696" s="26">
        <v>303774</v>
      </c>
      <c r="K696" s="159" t="s">
        <v>33</v>
      </c>
      <c r="L696" s="26" t="s">
        <v>33</v>
      </c>
      <c r="M696" s="38">
        <v>78005</v>
      </c>
      <c r="N696" s="132"/>
      <c r="O696" s="173">
        <f>M696*N696</f>
        <v>0</v>
      </c>
      <c r="P696" s="31">
        <v>0</v>
      </c>
      <c r="Q696" s="35">
        <f t="shared" si="64"/>
        <v>78005</v>
      </c>
      <c r="R696" s="33"/>
      <c r="S696" s="35">
        <f>-R696*Q696</f>
        <v>0</v>
      </c>
      <c r="T696" s="30"/>
      <c r="U696" s="35">
        <f t="shared" si="68"/>
        <v>0</v>
      </c>
      <c r="V696" s="32">
        <f t="shared" si="67"/>
        <v>78005</v>
      </c>
      <c r="W696" s="36" t="s">
        <v>59</v>
      </c>
      <c r="X696" s="46" t="s">
        <v>36</v>
      </c>
      <c r="Y696" s="37" t="s">
        <v>33</v>
      </c>
      <c r="Z696" s="37" t="s">
        <v>33</v>
      </c>
      <c r="AA696" s="37"/>
    </row>
    <row r="697" spans="1:28" x14ac:dyDescent="0.2">
      <c r="A697" s="20">
        <v>356</v>
      </c>
      <c r="B697" s="82">
        <v>44887</v>
      </c>
      <c r="C697" s="182">
        <v>44840</v>
      </c>
      <c r="D697" s="247">
        <v>44867</v>
      </c>
      <c r="E697" s="84" t="s">
        <v>743</v>
      </c>
      <c r="F697" s="84" t="s">
        <v>744</v>
      </c>
      <c r="G697" s="26" t="s">
        <v>33</v>
      </c>
      <c r="I697" s="24" t="s">
        <v>33</v>
      </c>
      <c r="J697" s="184">
        <v>303751</v>
      </c>
      <c r="K697" s="185">
        <v>44838</v>
      </c>
      <c r="L697" s="192">
        <v>1.39872220914142E+20</v>
      </c>
      <c r="M697" s="186">
        <v>39157</v>
      </c>
      <c r="N697" s="187"/>
      <c r="O697" s="188"/>
      <c r="P697" s="91">
        <v>0</v>
      </c>
      <c r="Q697" s="95">
        <f t="shared" si="64"/>
        <v>39157</v>
      </c>
      <c r="R697" s="189">
        <v>2.5000000000000001E-3</v>
      </c>
      <c r="S697" s="190">
        <f>M697*-R697</f>
        <v>-97.892499999999998</v>
      </c>
      <c r="T697" s="189"/>
      <c r="U697" s="95">
        <f t="shared" si="68"/>
        <v>0</v>
      </c>
      <c r="V697" s="32">
        <f t="shared" si="67"/>
        <v>39059.107499999998</v>
      </c>
      <c r="W697" s="36" t="s">
        <v>59</v>
      </c>
      <c r="X697" s="46" t="s">
        <v>36</v>
      </c>
      <c r="Y697" s="37" t="s">
        <v>33</v>
      </c>
      <c r="Z697" s="37" t="s">
        <v>33</v>
      </c>
      <c r="AA697" s="96"/>
    </row>
    <row r="698" spans="1:28" x14ac:dyDescent="0.2">
      <c r="A698" s="20">
        <v>358</v>
      </c>
      <c r="B698" s="82">
        <v>44887</v>
      </c>
      <c r="C698" s="182">
        <v>44865</v>
      </c>
      <c r="D698" s="247">
        <v>44867</v>
      </c>
      <c r="E698" s="84" t="s">
        <v>743</v>
      </c>
      <c r="F698" s="84" t="s">
        <v>747</v>
      </c>
      <c r="G698" s="26" t="s">
        <v>33</v>
      </c>
      <c r="I698" s="24" t="s">
        <v>33</v>
      </c>
      <c r="J698" s="184">
        <v>303757</v>
      </c>
      <c r="K698" s="185">
        <v>44839</v>
      </c>
      <c r="L698" s="26" t="s">
        <v>33</v>
      </c>
      <c r="M698" s="186">
        <v>2528</v>
      </c>
      <c r="N698" s="187"/>
      <c r="O698" s="188"/>
      <c r="P698" s="91">
        <v>0</v>
      </c>
      <c r="Q698" s="95">
        <f t="shared" si="64"/>
        <v>2528</v>
      </c>
      <c r="R698" s="189">
        <v>2.5000000000000001E-3</v>
      </c>
      <c r="S698" s="190">
        <v>-140</v>
      </c>
      <c r="T698" s="189"/>
      <c r="U698" s="95">
        <f t="shared" si="68"/>
        <v>0</v>
      </c>
      <c r="V698" s="32">
        <f t="shared" si="67"/>
        <v>2388</v>
      </c>
      <c r="W698" s="36" t="s">
        <v>59</v>
      </c>
      <c r="X698" s="46" t="s">
        <v>36</v>
      </c>
      <c r="Y698" s="37" t="s">
        <v>33</v>
      </c>
      <c r="Z698" s="37" t="s">
        <v>33</v>
      </c>
      <c r="AA698" s="96"/>
    </row>
    <row r="699" spans="1:28" x14ac:dyDescent="0.2">
      <c r="A699" s="20">
        <v>357</v>
      </c>
      <c r="B699" s="82">
        <v>44887</v>
      </c>
      <c r="C699" s="83">
        <v>44865</v>
      </c>
      <c r="D699" s="247">
        <v>44879</v>
      </c>
      <c r="E699" s="85" t="s">
        <v>684</v>
      </c>
      <c r="F699" s="85" t="s">
        <v>745</v>
      </c>
      <c r="G699" s="26" t="s">
        <v>33</v>
      </c>
      <c r="I699" s="24" t="s">
        <v>33</v>
      </c>
      <c r="J699" s="184">
        <v>303756</v>
      </c>
      <c r="K699" s="185">
        <v>44844</v>
      </c>
      <c r="L699" s="192" t="s">
        <v>746</v>
      </c>
      <c r="M699" s="186">
        <v>6028000</v>
      </c>
      <c r="N699" s="187"/>
      <c r="O699" s="188"/>
      <c r="P699" s="91">
        <v>0</v>
      </c>
      <c r="Q699" s="95">
        <f t="shared" si="64"/>
        <v>6028000</v>
      </c>
      <c r="R699" s="189">
        <v>0.15</v>
      </c>
      <c r="S699" s="190">
        <f>Q699*-15%</f>
        <v>-904200</v>
      </c>
      <c r="T699" s="189"/>
      <c r="U699" s="95">
        <f t="shared" si="68"/>
        <v>0</v>
      </c>
      <c r="V699" s="32">
        <f t="shared" si="67"/>
        <v>5123800</v>
      </c>
      <c r="W699" s="36" t="s">
        <v>59</v>
      </c>
      <c r="X699" s="46" t="s">
        <v>36</v>
      </c>
      <c r="Y699" s="37" t="s">
        <v>33</v>
      </c>
      <c r="Z699" s="37" t="s">
        <v>33</v>
      </c>
      <c r="AA699" s="96"/>
    </row>
    <row r="700" spans="1:28" x14ac:dyDescent="0.2">
      <c r="A700" s="20">
        <v>360</v>
      </c>
      <c r="B700" s="21">
        <v>44887</v>
      </c>
      <c r="C700" s="111">
        <v>44866</v>
      </c>
      <c r="D700" s="247">
        <v>44879</v>
      </c>
      <c r="E700" s="43" t="s">
        <v>749</v>
      </c>
      <c r="F700" s="43" t="s">
        <v>750</v>
      </c>
      <c r="G700" s="26" t="s">
        <v>33</v>
      </c>
      <c r="I700" s="24" t="s">
        <v>33</v>
      </c>
      <c r="J700" s="76">
        <v>303788</v>
      </c>
      <c r="K700" s="159" t="s">
        <v>33</v>
      </c>
      <c r="L700" s="26" t="s">
        <v>33</v>
      </c>
      <c r="M700" s="79">
        <v>80000</v>
      </c>
      <c r="N700" s="154"/>
      <c r="O700" s="178"/>
      <c r="P700" s="31">
        <v>0</v>
      </c>
      <c r="Q700" s="35">
        <f t="shared" si="64"/>
        <v>80000</v>
      </c>
      <c r="R700" s="81"/>
      <c r="S700" s="100"/>
      <c r="T700" s="81"/>
      <c r="U700" s="35">
        <f t="shared" si="68"/>
        <v>0</v>
      </c>
      <c r="V700" s="32">
        <f t="shared" si="67"/>
        <v>80000</v>
      </c>
      <c r="W700" s="36" t="s">
        <v>59</v>
      </c>
      <c r="X700" s="46" t="s">
        <v>36</v>
      </c>
      <c r="Y700" s="37" t="s">
        <v>33</v>
      </c>
      <c r="Z700" s="37" t="s">
        <v>33</v>
      </c>
      <c r="AA700" s="37"/>
    </row>
    <row r="701" spans="1:28" x14ac:dyDescent="0.2">
      <c r="A701" s="20">
        <v>363</v>
      </c>
      <c r="B701" s="21">
        <v>44887</v>
      </c>
      <c r="C701" s="111">
        <v>44873</v>
      </c>
      <c r="D701" s="246">
        <v>44880</v>
      </c>
      <c r="E701" s="23" t="s">
        <v>31</v>
      </c>
      <c r="F701" s="43" t="s">
        <v>752</v>
      </c>
      <c r="G701" s="26" t="s">
        <v>33</v>
      </c>
      <c r="I701" s="24" t="s">
        <v>33</v>
      </c>
      <c r="J701" s="76">
        <v>303798</v>
      </c>
      <c r="K701" s="103">
        <v>44872</v>
      </c>
      <c r="L701" s="78">
        <v>12282353</v>
      </c>
      <c r="M701" s="79">
        <v>210078.78</v>
      </c>
      <c r="N701" s="154"/>
      <c r="O701" s="178"/>
      <c r="P701" s="31">
        <v>0</v>
      </c>
      <c r="Q701" s="35">
        <f t="shared" si="64"/>
        <v>210078.78</v>
      </c>
      <c r="R701" s="81"/>
      <c r="S701" s="100"/>
      <c r="T701" s="81"/>
      <c r="U701" s="35">
        <f t="shared" si="68"/>
        <v>0</v>
      </c>
      <c r="V701" s="32">
        <f t="shared" si="67"/>
        <v>210078.78</v>
      </c>
      <c r="W701" s="36" t="s">
        <v>59</v>
      </c>
      <c r="X701" s="46" t="s">
        <v>36</v>
      </c>
      <c r="Y701" s="37" t="s">
        <v>33</v>
      </c>
      <c r="Z701" s="37" t="s">
        <v>33</v>
      </c>
      <c r="AA701" s="49"/>
    </row>
    <row r="702" spans="1:28" x14ac:dyDescent="0.2">
      <c r="A702" s="20">
        <v>361</v>
      </c>
      <c r="B702" s="21">
        <v>44887</v>
      </c>
      <c r="C702" s="111">
        <v>44873</v>
      </c>
      <c r="D702" s="246">
        <v>44881</v>
      </c>
      <c r="E702" s="23" t="s">
        <v>130</v>
      </c>
      <c r="F702" s="43" t="s">
        <v>751</v>
      </c>
      <c r="G702" s="76">
        <v>1019479</v>
      </c>
      <c r="I702" s="24" t="s">
        <v>33</v>
      </c>
      <c r="J702" s="76">
        <v>303793</v>
      </c>
      <c r="K702" s="103">
        <v>44839</v>
      </c>
      <c r="L702" s="78">
        <v>583</v>
      </c>
      <c r="M702" s="79">
        <v>146000</v>
      </c>
      <c r="N702" s="154"/>
      <c r="O702" s="178"/>
      <c r="P702" s="31">
        <v>0</v>
      </c>
      <c r="Q702" s="35">
        <f t="shared" si="64"/>
        <v>146000</v>
      </c>
      <c r="R702" s="81"/>
      <c r="S702" s="100"/>
      <c r="T702" s="81"/>
      <c r="U702" s="35">
        <f t="shared" si="68"/>
        <v>0</v>
      </c>
      <c r="V702" s="32">
        <f t="shared" si="67"/>
        <v>146000</v>
      </c>
      <c r="W702" s="36" t="s">
        <v>59</v>
      </c>
      <c r="X702" s="46" t="s">
        <v>36</v>
      </c>
      <c r="Y702" s="37" t="s">
        <v>33</v>
      </c>
      <c r="Z702" s="37" t="s">
        <v>33</v>
      </c>
      <c r="AA702" s="49"/>
    </row>
    <row r="703" spans="1:28" x14ac:dyDescent="0.2">
      <c r="A703" s="20">
        <v>362</v>
      </c>
      <c r="B703" s="21">
        <v>44887</v>
      </c>
      <c r="C703" s="111">
        <v>44873</v>
      </c>
      <c r="D703" s="246">
        <v>44881</v>
      </c>
      <c r="E703" s="23" t="s">
        <v>130</v>
      </c>
      <c r="F703" s="43" t="s">
        <v>751</v>
      </c>
      <c r="G703" s="76">
        <v>1019479</v>
      </c>
      <c r="I703" s="24" t="s">
        <v>33</v>
      </c>
      <c r="J703" s="76">
        <v>303796</v>
      </c>
      <c r="K703" s="194">
        <v>44841</v>
      </c>
      <c r="L703" s="103">
        <v>606</v>
      </c>
      <c r="M703" s="79">
        <v>78000</v>
      </c>
      <c r="N703" s="154"/>
      <c r="O703" s="178"/>
      <c r="P703" s="31">
        <v>0</v>
      </c>
      <c r="Q703" s="35">
        <f t="shared" si="64"/>
        <v>78000</v>
      </c>
      <c r="R703" s="81"/>
      <c r="S703" s="100"/>
      <c r="T703" s="81"/>
      <c r="U703" s="35">
        <f t="shared" si="68"/>
        <v>0</v>
      </c>
      <c r="V703" s="32">
        <f t="shared" si="67"/>
        <v>78000</v>
      </c>
      <c r="W703" s="36" t="s">
        <v>59</v>
      </c>
      <c r="X703" s="46" t="s">
        <v>36</v>
      </c>
      <c r="Y703" s="37" t="s">
        <v>33</v>
      </c>
      <c r="Z703" s="37" t="s">
        <v>33</v>
      </c>
      <c r="AA703" s="49"/>
    </row>
    <row r="704" spans="1:28" ht="15" x14ac:dyDescent="0.25">
      <c r="A704" s="344"/>
      <c r="B704" s="363"/>
      <c r="C704" s="394"/>
      <c r="D704" s="347">
        <v>44867</v>
      </c>
      <c r="E704" s="348" t="s">
        <v>1029</v>
      </c>
      <c r="F704" s="348" t="s">
        <v>1029</v>
      </c>
      <c r="G704" s="395"/>
      <c r="I704" s="366"/>
      <c r="J704" s="395"/>
      <c r="K704" s="393"/>
      <c r="L704" s="365"/>
      <c r="M704" s="396"/>
      <c r="N704" s="397"/>
      <c r="O704" s="398"/>
      <c r="P704" s="353"/>
      <c r="Q704" s="354">
        <v>40000</v>
      </c>
      <c r="R704" s="399"/>
      <c r="S704" s="396"/>
      <c r="T704" s="399"/>
      <c r="U704" s="358"/>
      <c r="V704" s="359">
        <f t="shared" si="67"/>
        <v>40000</v>
      </c>
      <c r="W704" s="358"/>
      <c r="X704" s="369" t="s">
        <v>36</v>
      </c>
      <c r="Y704" s="360"/>
      <c r="Z704" s="392"/>
      <c r="AA704" s="388"/>
      <c r="AB704" s="1" t="s">
        <v>867</v>
      </c>
    </row>
    <row r="705" spans="1:28" ht="15" x14ac:dyDescent="0.25">
      <c r="A705" s="344"/>
      <c r="B705" s="363"/>
      <c r="C705" s="394"/>
      <c r="D705" s="347">
        <v>44867</v>
      </c>
      <c r="E705" s="348" t="s">
        <v>1030</v>
      </c>
      <c r="F705" s="348" t="s">
        <v>1030</v>
      </c>
      <c r="G705" s="395"/>
      <c r="I705" s="366"/>
      <c r="J705" s="395"/>
      <c r="K705" s="393"/>
      <c r="L705" s="365"/>
      <c r="M705" s="396"/>
      <c r="N705" s="397"/>
      <c r="O705" s="398"/>
      <c r="P705" s="353"/>
      <c r="Q705" s="354">
        <v>100000</v>
      </c>
      <c r="R705" s="399"/>
      <c r="S705" s="396"/>
      <c r="T705" s="399"/>
      <c r="U705" s="358"/>
      <c r="V705" s="359">
        <f t="shared" si="67"/>
        <v>100000</v>
      </c>
      <c r="W705" s="358"/>
      <c r="X705" s="369" t="s">
        <v>36</v>
      </c>
      <c r="Y705" s="360"/>
      <c r="Z705" s="392"/>
      <c r="AA705" s="388"/>
      <c r="AB705" s="1" t="s">
        <v>867</v>
      </c>
    </row>
    <row r="706" spans="1:28" ht="15" x14ac:dyDescent="0.25">
      <c r="A706" s="344"/>
      <c r="B706" s="363"/>
      <c r="C706" s="394"/>
      <c r="D706" s="347">
        <v>44867</v>
      </c>
      <c r="E706" s="348" t="s">
        <v>1031</v>
      </c>
      <c r="F706" s="348" t="s">
        <v>1031</v>
      </c>
      <c r="G706" s="395"/>
      <c r="I706" s="366"/>
      <c r="J706" s="395"/>
      <c r="K706" s="393"/>
      <c r="L706" s="365"/>
      <c r="M706" s="396"/>
      <c r="N706" s="397"/>
      <c r="O706" s="398"/>
      <c r="P706" s="353"/>
      <c r="Q706" s="354">
        <v>95988</v>
      </c>
      <c r="R706" s="399"/>
      <c r="S706" s="396"/>
      <c r="T706" s="399"/>
      <c r="U706" s="358"/>
      <c r="V706" s="359">
        <f t="shared" si="67"/>
        <v>95988</v>
      </c>
      <c r="W706" s="358"/>
      <c r="X706" s="369" t="s">
        <v>36</v>
      </c>
      <c r="Y706" s="360"/>
      <c r="Z706" s="392"/>
      <c r="AA706" s="388"/>
      <c r="AB706" s="1" t="s">
        <v>867</v>
      </c>
    </row>
    <row r="707" spans="1:28" ht="15" x14ac:dyDescent="0.25">
      <c r="A707" s="344"/>
      <c r="B707" s="363"/>
      <c r="C707" s="394"/>
      <c r="D707" s="347">
        <v>44868</v>
      </c>
      <c r="E707" s="348" t="s">
        <v>1032</v>
      </c>
      <c r="F707" s="348" t="s">
        <v>1032</v>
      </c>
      <c r="G707" s="395"/>
      <c r="I707" s="366"/>
      <c r="J707" s="395"/>
      <c r="K707" s="393"/>
      <c r="L707" s="365"/>
      <c r="M707" s="396"/>
      <c r="N707" s="397"/>
      <c r="O707" s="398"/>
      <c r="P707" s="353"/>
      <c r="Q707" s="354">
        <v>3666635</v>
      </c>
      <c r="R707" s="399"/>
      <c r="S707" s="396"/>
      <c r="T707" s="399"/>
      <c r="U707" s="358"/>
      <c r="V707" s="359">
        <f t="shared" si="67"/>
        <v>3666635</v>
      </c>
      <c r="W707" s="358"/>
      <c r="X707" s="369" t="s">
        <v>36</v>
      </c>
      <c r="Y707" s="360">
        <v>58372151</v>
      </c>
      <c r="Z707" s="392"/>
      <c r="AA707" s="388"/>
      <c r="AB707" s="1" t="s">
        <v>867</v>
      </c>
    </row>
    <row r="708" spans="1:28" ht="15" x14ac:dyDescent="0.25">
      <c r="A708" s="344"/>
      <c r="B708" s="363"/>
      <c r="C708" s="394"/>
      <c r="D708" s="347">
        <v>44868</v>
      </c>
      <c r="E708" s="348" t="s">
        <v>842</v>
      </c>
      <c r="F708" s="348" t="s">
        <v>842</v>
      </c>
      <c r="G708" s="395"/>
      <c r="I708" s="366"/>
      <c r="J708" s="395"/>
      <c r="K708" s="393"/>
      <c r="L708" s="365"/>
      <c r="M708" s="396"/>
      <c r="N708" s="397"/>
      <c r="O708" s="398"/>
      <c r="P708" s="353"/>
      <c r="Q708" s="354">
        <v>25000</v>
      </c>
      <c r="R708" s="399"/>
      <c r="S708" s="396"/>
      <c r="T708" s="399"/>
      <c r="U708" s="358"/>
      <c r="V708" s="359">
        <f t="shared" si="67"/>
        <v>25000</v>
      </c>
      <c r="W708" s="358"/>
      <c r="X708" s="369" t="s">
        <v>36</v>
      </c>
      <c r="Y708" s="360">
        <v>58372152</v>
      </c>
      <c r="Z708" s="392"/>
      <c r="AA708" s="388"/>
      <c r="AB708" s="1" t="s">
        <v>867</v>
      </c>
    </row>
    <row r="709" spans="1:28" ht="15" x14ac:dyDescent="0.25">
      <c r="A709" s="344"/>
      <c r="B709" s="363"/>
      <c r="C709" s="394"/>
      <c r="D709" s="347">
        <v>44869</v>
      </c>
      <c r="E709" s="348" t="s">
        <v>1033</v>
      </c>
      <c r="F709" s="348" t="s">
        <v>1033</v>
      </c>
      <c r="G709" s="395"/>
      <c r="I709" s="366"/>
      <c r="J709" s="395"/>
      <c r="K709" s="393"/>
      <c r="L709" s="365"/>
      <c r="M709" s="396"/>
      <c r="N709" s="397"/>
      <c r="O709" s="398"/>
      <c r="P709" s="353"/>
      <c r="Q709" s="354">
        <v>9333031</v>
      </c>
      <c r="R709" s="399"/>
      <c r="S709" s="396"/>
      <c r="T709" s="399"/>
      <c r="U709" s="358"/>
      <c r="V709" s="359">
        <f t="shared" si="67"/>
        <v>9333031</v>
      </c>
      <c r="W709" s="358"/>
      <c r="X709" s="369" t="s">
        <v>36</v>
      </c>
      <c r="Y709" s="360">
        <v>82059699</v>
      </c>
      <c r="Z709" s="392"/>
      <c r="AA709" s="388"/>
      <c r="AB709" s="1" t="s">
        <v>867</v>
      </c>
    </row>
    <row r="710" spans="1:28" ht="23.25" x14ac:dyDescent="0.25">
      <c r="A710" s="344"/>
      <c r="B710" s="363"/>
      <c r="C710" s="394"/>
      <c r="D710" s="347">
        <v>44875</v>
      </c>
      <c r="E710" s="348" t="s">
        <v>1034</v>
      </c>
      <c r="F710" s="348" t="s">
        <v>1034</v>
      </c>
      <c r="G710" s="395"/>
      <c r="I710" s="366"/>
      <c r="J710" s="395"/>
      <c r="K710" s="393"/>
      <c r="L710" s="365"/>
      <c r="M710" s="396"/>
      <c r="N710" s="397"/>
      <c r="O710" s="398"/>
      <c r="P710" s="353"/>
      <c r="Q710" s="354">
        <v>61404</v>
      </c>
      <c r="R710" s="399"/>
      <c r="S710" s="396"/>
      <c r="T710" s="399"/>
      <c r="U710" s="358"/>
      <c r="V710" s="359">
        <f t="shared" si="67"/>
        <v>61404</v>
      </c>
      <c r="W710" s="358"/>
      <c r="X710" s="369" t="s">
        <v>36</v>
      </c>
      <c r="Y710" s="360"/>
      <c r="Z710" s="392"/>
      <c r="AA710" s="388"/>
      <c r="AB710" s="1" t="s">
        <v>867</v>
      </c>
    </row>
    <row r="711" spans="1:28" ht="23.25" x14ac:dyDescent="0.25">
      <c r="A711" s="344"/>
      <c r="B711" s="363"/>
      <c r="C711" s="394"/>
      <c r="D711" s="347">
        <v>44875</v>
      </c>
      <c r="E711" s="348" t="s">
        <v>1035</v>
      </c>
      <c r="F711" s="348" t="s">
        <v>1035</v>
      </c>
      <c r="G711" s="395"/>
      <c r="I711" s="366"/>
      <c r="J711" s="395"/>
      <c r="K711" s="393"/>
      <c r="L711" s="365"/>
      <c r="M711" s="396"/>
      <c r="N711" s="397"/>
      <c r="O711" s="398"/>
      <c r="P711" s="353"/>
      <c r="Q711" s="354">
        <v>121643</v>
      </c>
      <c r="R711" s="399"/>
      <c r="S711" s="396"/>
      <c r="T711" s="399"/>
      <c r="U711" s="358"/>
      <c r="V711" s="359">
        <f t="shared" si="67"/>
        <v>121643</v>
      </c>
      <c r="W711" s="358"/>
      <c r="X711" s="369" t="s">
        <v>36</v>
      </c>
      <c r="Y711" s="360"/>
      <c r="Z711" s="392"/>
      <c r="AA711" s="388"/>
      <c r="AB711" s="1" t="s">
        <v>867</v>
      </c>
    </row>
    <row r="712" spans="1:28" ht="23.25" x14ac:dyDescent="0.25">
      <c r="A712" s="344"/>
      <c r="B712" s="363"/>
      <c r="C712" s="394"/>
      <c r="D712" s="347">
        <v>44881</v>
      </c>
      <c r="E712" s="348" t="s">
        <v>1036</v>
      </c>
      <c r="F712" s="348" t="s">
        <v>1036</v>
      </c>
      <c r="G712" s="395"/>
      <c r="I712" s="366"/>
      <c r="J712" s="395"/>
      <c r="K712" s="393"/>
      <c r="L712" s="365"/>
      <c r="M712" s="396"/>
      <c r="N712" s="397"/>
      <c r="O712" s="398"/>
      <c r="P712" s="353"/>
      <c r="Q712" s="354">
        <v>462314</v>
      </c>
      <c r="R712" s="399"/>
      <c r="S712" s="396"/>
      <c r="T712" s="399"/>
      <c r="U712" s="358"/>
      <c r="V712" s="359">
        <f t="shared" si="67"/>
        <v>462314</v>
      </c>
      <c r="W712" s="358"/>
      <c r="X712" s="369" t="s">
        <v>36</v>
      </c>
      <c r="Y712" s="360"/>
      <c r="Z712" s="392"/>
      <c r="AA712" s="388"/>
      <c r="AB712" s="1" t="s">
        <v>867</v>
      </c>
    </row>
    <row r="713" spans="1:28" ht="23.25" x14ac:dyDescent="0.25">
      <c r="A713" s="344"/>
      <c r="B713" s="363"/>
      <c r="C713" s="394"/>
      <c r="D713" s="347">
        <v>44883</v>
      </c>
      <c r="E713" s="348" t="s">
        <v>1037</v>
      </c>
      <c r="F713" s="348" t="s">
        <v>1037</v>
      </c>
      <c r="G713" s="395"/>
      <c r="I713" s="366"/>
      <c r="J713" s="395"/>
      <c r="K713" s="393"/>
      <c r="L713" s="365"/>
      <c r="M713" s="396"/>
      <c r="N713" s="397"/>
      <c r="O713" s="398"/>
      <c r="P713" s="353"/>
      <c r="Q713" s="354">
        <v>759849</v>
      </c>
      <c r="R713" s="399"/>
      <c r="S713" s="396"/>
      <c r="T713" s="399"/>
      <c r="U713" s="358"/>
      <c r="V713" s="359">
        <f t="shared" si="67"/>
        <v>759849</v>
      </c>
      <c r="W713" s="358"/>
      <c r="X713" s="369" t="s">
        <v>36</v>
      </c>
      <c r="Y713" s="360"/>
      <c r="Z713" s="392"/>
      <c r="AA713" s="388"/>
      <c r="AB713" s="1" t="s">
        <v>867</v>
      </c>
    </row>
    <row r="714" spans="1:28" ht="23.25" x14ac:dyDescent="0.25">
      <c r="A714" s="344"/>
      <c r="B714" s="363"/>
      <c r="C714" s="394"/>
      <c r="D714" s="347">
        <v>44883</v>
      </c>
      <c r="E714" s="348" t="s">
        <v>1038</v>
      </c>
      <c r="F714" s="348" t="s">
        <v>1038</v>
      </c>
      <c r="G714" s="395"/>
      <c r="I714" s="366"/>
      <c r="J714" s="395"/>
      <c r="K714" s="393"/>
      <c r="L714" s="365"/>
      <c r="M714" s="396"/>
      <c r="N714" s="397"/>
      <c r="O714" s="398"/>
      <c r="P714" s="353"/>
      <c r="Q714" s="354">
        <v>48870</v>
      </c>
      <c r="R714" s="399"/>
      <c r="S714" s="396"/>
      <c r="T714" s="399"/>
      <c r="U714" s="358"/>
      <c r="V714" s="359">
        <f t="shared" si="67"/>
        <v>48870</v>
      </c>
      <c r="W714" s="358"/>
      <c r="X714" s="369" t="s">
        <v>36</v>
      </c>
      <c r="Y714" s="360"/>
      <c r="Z714" s="392"/>
      <c r="AA714" s="388"/>
      <c r="AB714" s="1" t="s">
        <v>867</v>
      </c>
    </row>
    <row r="715" spans="1:28" ht="15" x14ac:dyDescent="0.25">
      <c r="A715" s="344"/>
      <c r="B715" s="363"/>
      <c r="C715" s="394"/>
      <c r="D715" s="347">
        <v>44886</v>
      </c>
      <c r="E715" s="348" t="s">
        <v>917</v>
      </c>
      <c r="F715" s="348" t="s">
        <v>917</v>
      </c>
      <c r="G715" s="395"/>
      <c r="I715" s="366"/>
      <c r="J715" s="395"/>
      <c r="K715" s="393"/>
      <c r="L715" s="365"/>
      <c r="M715" s="396"/>
      <c r="N715" s="397"/>
      <c r="O715" s="398"/>
      <c r="P715" s="353"/>
      <c r="Q715" s="354">
        <v>94458.72</v>
      </c>
      <c r="R715" s="399"/>
      <c r="S715" s="396"/>
      <c r="T715" s="399"/>
      <c r="U715" s="358"/>
      <c r="V715" s="359">
        <f t="shared" si="67"/>
        <v>94458.72</v>
      </c>
      <c r="W715" s="358"/>
      <c r="X715" s="369" t="s">
        <v>36</v>
      </c>
      <c r="Y715" s="360"/>
      <c r="Z715" s="392"/>
      <c r="AA715" s="388"/>
      <c r="AB715" s="1" t="s">
        <v>867</v>
      </c>
    </row>
    <row r="716" spans="1:28" ht="15" x14ac:dyDescent="0.25">
      <c r="A716" s="344"/>
      <c r="B716" s="363"/>
      <c r="C716" s="394"/>
      <c r="D716" s="347">
        <v>44886</v>
      </c>
      <c r="E716" s="348" t="s">
        <v>918</v>
      </c>
      <c r="F716" s="348" t="s">
        <v>918</v>
      </c>
      <c r="G716" s="395"/>
      <c r="I716" s="366"/>
      <c r="J716" s="395"/>
      <c r="K716" s="393"/>
      <c r="L716" s="365"/>
      <c r="M716" s="396"/>
      <c r="N716" s="397"/>
      <c r="O716" s="398"/>
      <c r="P716" s="353"/>
      <c r="Q716" s="354">
        <v>319466.53000000003</v>
      </c>
      <c r="R716" s="399"/>
      <c r="S716" s="396"/>
      <c r="T716" s="399"/>
      <c r="U716" s="358"/>
      <c r="V716" s="359">
        <f t="shared" si="67"/>
        <v>319466.53000000003</v>
      </c>
      <c r="W716" s="358"/>
      <c r="X716" s="369" t="s">
        <v>36</v>
      </c>
      <c r="Y716" s="360"/>
      <c r="Z716" s="392"/>
      <c r="AA716" s="388"/>
      <c r="AB716" s="1" t="s">
        <v>867</v>
      </c>
    </row>
    <row r="717" spans="1:28" ht="15" x14ac:dyDescent="0.25">
      <c r="A717" s="344"/>
      <c r="B717" s="363"/>
      <c r="C717" s="394"/>
      <c r="D717" s="347">
        <v>44890</v>
      </c>
      <c r="E717" s="348" t="s">
        <v>1039</v>
      </c>
      <c r="F717" s="348" t="s">
        <v>1039</v>
      </c>
      <c r="G717" s="395"/>
      <c r="I717" s="366"/>
      <c r="J717" s="395"/>
      <c r="K717" s="393"/>
      <c r="L717" s="365"/>
      <c r="M717" s="396"/>
      <c r="N717" s="397"/>
      <c r="O717" s="398"/>
      <c r="P717" s="353"/>
      <c r="Q717" s="354">
        <v>100000</v>
      </c>
      <c r="R717" s="399"/>
      <c r="S717" s="396"/>
      <c r="T717" s="399"/>
      <c r="U717" s="358"/>
      <c r="V717" s="359">
        <f t="shared" si="67"/>
        <v>100000</v>
      </c>
      <c r="W717" s="358"/>
      <c r="X717" s="369" t="s">
        <v>36</v>
      </c>
      <c r="Y717" s="360"/>
      <c r="Z717" s="392"/>
      <c r="AA717" s="388"/>
      <c r="AB717" s="1" t="s">
        <v>867</v>
      </c>
    </row>
    <row r="718" spans="1:28" ht="15" x14ac:dyDescent="0.25">
      <c r="A718" s="344"/>
      <c r="B718" s="363"/>
      <c r="C718" s="394"/>
      <c r="D718" s="347">
        <v>44890</v>
      </c>
      <c r="E718" s="348" t="s">
        <v>1040</v>
      </c>
      <c r="F718" s="348" t="s">
        <v>1040</v>
      </c>
      <c r="G718" s="395"/>
      <c r="I718" s="366"/>
      <c r="J718" s="395"/>
      <c r="K718" s="393"/>
      <c r="L718" s="365"/>
      <c r="M718" s="396"/>
      <c r="N718" s="397"/>
      <c r="O718" s="398"/>
      <c r="P718" s="353"/>
      <c r="Q718" s="354">
        <v>100000</v>
      </c>
      <c r="R718" s="399"/>
      <c r="S718" s="396"/>
      <c r="T718" s="399"/>
      <c r="U718" s="358"/>
      <c r="V718" s="359">
        <f t="shared" si="67"/>
        <v>100000</v>
      </c>
      <c r="W718" s="358"/>
      <c r="X718" s="369" t="s">
        <v>36</v>
      </c>
      <c r="Y718" s="360"/>
      <c r="Z718" s="392"/>
      <c r="AA718" s="388"/>
      <c r="AB718" s="1" t="s">
        <v>867</v>
      </c>
    </row>
    <row r="719" spans="1:28" ht="15" x14ac:dyDescent="0.25">
      <c r="A719" s="344"/>
      <c r="B719" s="363"/>
      <c r="C719" s="394"/>
      <c r="D719" s="347">
        <v>44890</v>
      </c>
      <c r="E719" s="348" t="s">
        <v>1041</v>
      </c>
      <c r="F719" s="348" t="s">
        <v>1041</v>
      </c>
      <c r="G719" s="395"/>
      <c r="I719" s="366"/>
      <c r="J719" s="395"/>
      <c r="K719" s="393"/>
      <c r="L719" s="365"/>
      <c r="M719" s="396"/>
      <c r="N719" s="397"/>
      <c r="O719" s="398"/>
      <c r="P719" s="353"/>
      <c r="Q719" s="354">
        <v>100000</v>
      </c>
      <c r="R719" s="399"/>
      <c r="S719" s="396"/>
      <c r="T719" s="399"/>
      <c r="U719" s="358"/>
      <c r="V719" s="359">
        <f t="shared" si="67"/>
        <v>100000</v>
      </c>
      <c r="W719" s="358"/>
      <c r="X719" s="369" t="s">
        <v>36</v>
      </c>
      <c r="Y719" s="360"/>
      <c r="Z719" s="392"/>
      <c r="AA719" s="388"/>
      <c r="AB719" s="1" t="s">
        <v>867</v>
      </c>
    </row>
    <row r="720" spans="1:28" ht="15" x14ac:dyDescent="0.25">
      <c r="A720" s="344"/>
      <c r="B720" s="363"/>
      <c r="C720" s="394"/>
      <c r="D720" s="347">
        <v>44890</v>
      </c>
      <c r="E720" s="348" t="s">
        <v>1042</v>
      </c>
      <c r="F720" s="348" t="s">
        <v>1042</v>
      </c>
      <c r="G720" s="395"/>
      <c r="I720" s="366"/>
      <c r="J720" s="395"/>
      <c r="K720" s="393"/>
      <c r="L720" s="365"/>
      <c r="M720" s="396"/>
      <c r="N720" s="397"/>
      <c r="O720" s="398"/>
      <c r="P720" s="353"/>
      <c r="Q720" s="354">
        <v>100000</v>
      </c>
      <c r="R720" s="399"/>
      <c r="S720" s="396"/>
      <c r="T720" s="399"/>
      <c r="U720" s="358"/>
      <c r="V720" s="359">
        <f t="shared" si="67"/>
        <v>100000</v>
      </c>
      <c r="W720" s="358"/>
      <c r="X720" s="369" t="s">
        <v>36</v>
      </c>
      <c r="Y720" s="360"/>
      <c r="Z720" s="392"/>
      <c r="AA720" s="388"/>
      <c r="AB720" s="1" t="s">
        <v>867</v>
      </c>
    </row>
    <row r="721" spans="1:28" ht="15" x14ac:dyDescent="0.25">
      <c r="A721" s="344"/>
      <c r="B721" s="363"/>
      <c r="C721" s="394"/>
      <c r="D721" s="347">
        <v>44890</v>
      </c>
      <c r="E721" s="348" t="s">
        <v>1043</v>
      </c>
      <c r="F721" s="348" t="s">
        <v>1043</v>
      </c>
      <c r="G721" s="395"/>
      <c r="I721" s="366"/>
      <c r="J721" s="395"/>
      <c r="K721" s="393"/>
      <c r="L721" s="365"/>
      <c r="M721" s="396"/>
      <c r="N721" s="397"/>
      <c r="O721" s="398"/>
      <c r="P721" s="353"/>
      <c r="Q721" s="354">
        <v>100000</v>
      </c>
      <c r="R721" s="399"/>
      <c r="S721" s="396"/>
      <c r="T721" s="399"/>
      <c r="U721" s="358"/>
      <c r="V721" s="359">
        <f t="shared" si="67"/>
        <v>100000</v>
      </c>
      <c r="W721" s="358"/>
      <c r="X721" s="369" t="s">
        <v>36</v>
      </c>
      <c r="Y721" s="360"/>
      <c r="Z721" s="392"/>
      <c r="AA721" s="388"/>
      <c r="AB721" s="1" t="s">
        <v>867</v>
      </c>
    </row>
    <row r="722" spans="1:28" ht="15" x14ac:dyDescent="0.25">
      <c r="A722" s="344"/>
      <c r="B722" s="363"/>
      <c r="C722" s="394"/>
      <c r="D722" s="347">
        <v>44890</v>
      </c>
      <c r="E722" s="348" t="s">
        <v>1044</v>
      </c>
      <c r="F722" s="348" t="s">
        <v>1044</v>
      </c>
      <c r="G722" s="395"/>
      <c r="I722" s="366"/>
      <c r="J722" s="395"/>
      <c r="K722" s="393"/>
      <c r="L722" s="365"/>
      <c r="M722" s="396"/>
      <c r="N722" s="397"/>
      <c r="O722" s="398"/>
      <c r="P722" s="353"/>
      <c r="Q722" s="354">
        <v>100000</v>
      </c>
      <c r="R722" s="399"/>
      <c r="S722" s="396"/>
      <c r="T722" s="399"/>
      <c r="U722" s="358"/>
      <c r="V722" s="359">
        <f t="shared" si="67"/>
        <v>100000</v>
      </c>
      <c r="W722" s="358"/>
      <c r="X722" s="369" t="s">
        <v>36</v>
      </c>
      <c r="Y722" s="360"/>
      <c r="Z722" s="392"/>
      <c r="AA722" s="388"/>
      <c r="AB722" s="1" t="s">
        <v>867</v>
      </c>
    </row>
    <row r="723" spans="1:28" ht="15" x14ac:dyDescent="0.25">
      <c r="A723" s="344"/>
      <c r="B723" s="363"/>
      <c r="C723" s="394"/>
      <c r="D723" s="347">
        <v>44890</v>
      </c>
      <c r="E723" s="348" t="s">
        <v>1045</v>
      </c>
      <c r="F723" s="348" t="s">
        <v>1045</v>
      </c>
      <c r="G723" s="395"/>
      <c r="I723" s="366"/>
      <c r="J723" s="395"/>
      <c r="K723" s="393"/>
      <c r="L723" s="365"/>
      <c r="M723" s="396"/>
      <c r="N723" s="397"/>
      <c r="O723" s="398"/>
      <c r="P723" s="353"/>
      <c r="Q723" s="354">
        <v>37640</v>
      </c>
      <c r="R723" s="399"/>
      <c r="S723" s="396"/>
      <c r="T723" s="399"/>
      <c r="U723" s="358"/>
      <c r="V723" s="359">
        <f t="shared" si="67"/>
        <v>37640</v>
      </c>
      <c r="W723" s="358"/>
      <c r="X723" s="369" t="s">
        <v>36</v>
      </c>
      <c r="Y723" s="360"/>
      <c r="Z723" s="392"/>
      <c r="AA723" s="388"/>
      <c r="AB723" s="1" t="s">
        <v>867</v>
      </c>
    </row>
    <row r="724" spans="1:28" ht="15" x14ac:dyDescent="0.25">
      <c r="A724" s="344"/>
      <c r="B724" s="363"/>
      <c r="C724" s="394"/>
      <c r="D724" s="347">
        <v>44893</v>
      </c>
      <c r="E724" s="348" t="s">
        <v>1046</v>
      </c>
      <c r="F724" s="348" t="s">
        <v>1046</v>
      </c>
      <c r="G724" s="395"/>
      <c r="I724" s="366"/>
      <c r="J724" s="395"/>
      <c r="K724" s="393"/>
      <c r="L724" s="365"/>
      <c r="M724" s="396"/>
      <c r="N724" s="397"/>
      <c r="O724" s="398"/>
      <c r="P724" s="353"/>
      <c r="Q724" s="354">
        <v>19157</v>
      </c>
      <c r="R724" s="399"/>
      <c r="S724" s="396"/>
      <c r="T724" s="399"/>
      <c r="U724" s="358"/>
      <c r="V724" s="359">
        <f t="shared" si="67"/>
        <v>19157</v>
      </c>
      <c r="W724" s="358"/>
      <c r="X724" s="369" t="s">
        <v>36</v>
      </c>
      <c r="Y724" s="360"/>
      <c r="Z724" s="392"/>
      <c r="AA724" s="388"/>
      <c r="AB724" s="1" t="s">
        <v>867</v>
      </c>
    </row>
    <row r="725" spans="1:28" ht="15" x14ac:dyDescent="0.25">
      <c r="A725" s="344"/>
      <c r="B725" s="363"/>
      <c r="C725" s="394"/>
      <c r="D725" s="347">
        <v>44893</v>
      </c>
      <c r="E725" s="348" t="s">
        <v>1047</v>
      </c>
      <c r="F725" s="348" t="s">
        <v>1047</v>
      </c>
      <c r="G725" s="395"/>
      <c r="I725" s="366"/>
      <c r="J725" s="395"/>
      <c r="K725" s="393"/>
      <c r="L725" s="365"/>
      <c r="M725" s="396"/>
      <c r="N725" s="397"/>
      <c r="O725" s="398"/>
      <c r="P725" s="353"/>
      <c r="Q725" s="354">
        <v>98840</v>
      </c>
      <c r="R725" s="399"/>
      <c r="S725" s="396"/>
      <c r="T725" s="399"/>
      <c r="U725" s="358"/>
      <c r="V725" s="359">
        <f t="shared" si="67"/>
        <v>98840</v>
      </c>
      <c r="W725" s="358"/>
      <c r="X725" s="369" t="s">
        <v>36</v>
      </c>
      <c r="Y725" s="360"/>
      <c r="Z725" s="392"/>
      <c r="AA725" s="388"/>
      <c r="AB725" s="1" t="s">
        <v>867</v>
      </c>
    </row>
    <row r="726" spans="1:28" ht="15" x14ac:dyDescent="0.25">
      <c r="A726" s="344"/>
      <c r="B726" s="363"/>
      <c r="C726" s="394"/>
      <c r="D726" s="347">
        <v>44893</v>
      </c>
      <c r="E726" s="348" t="s">
        <v>1048</v>
      </c>
      <c r="F726" s="348" t="s">
        <v>1048</v>
      </c>
      <c r="G726" s="395"/>
      <c r="I726" s="366"/>
      <c r="J726" s="395"/>
      <c r="K726" s="393"/>
      <c r="L726" s="365"/>
      <c r="M726" s="396"/>
      <c r="N726" s="397"/>
      <c r="O726" s="398"/>
      <c r="P726" s="353"/>
      <c r="Q726" s="354">
        <v>15412</v>
      </c>
      <c r="R726" s="399"/>
      <c r="S726" s="396"/>
      <c r="T726" s="399"/>
      <c r="U726" s="358"/>
      <c r="V726" s="359">
        <f t="shared" si="67"/>
        <v>15412</v>
      </c>
      <c r="W726" s="358"/>
      <c r="X726" s="369" t="s">
        <v>36</v>
      </c>
      <c r="Y726" s="360"/>
      <c r="Z726" s="392"/>
      <c r="AA726" s="388"/>
      <c r="AB726" s="1" t="s">
        <v>867</v>
      </c>
    </row>
    <row r="727" spans="1:28" ht="15" x14ac:dyDescent="0.25">
      <c r="A727" s="344"/>
      <c r="B727" s="363"/>
      <c r="C727" s="394"/>
      <c r="D727" s="347">
        <v>44893</v>
      </c>
      <c r="E727" s="348" t="s">
        <v>1049</v>
      </c>
      <c r="F727" s="348" t="s">
        <v>1049</v>
      </c>
      <c r="G727" s="395"/>
      <c r="I727" s="366"/>
      <c r="J727" s="395"/>
      <c r="K727" s="393"/>
      <c r="L727" s="365"/>
      <c r="M727" s="396"/>
      <c r="N727" s="397"/>
      <c r="O727" s="398"/>
      <c r="P727" s="353"/>
      <c r="Q727" s="354">
        <v>8494</v>
      </c>
      <c r="R727" s="399"/>
      <c r="S727" s="396"/>
      <c r="T727" s="399"/>
      <c r="U727" s="358"/>
      <c r="V727" s="359">
        <f t="shared" si="67"/>
        <v>8494</v>
      </c>
      <c r="W727" s="358"/>
      <c r="X727" s="369" t="s">
        <v>36</v>
      </c>
      <c r="Y727" s="360"/>
      <c r="Z727" s="392"/>
      <c r="AA727" s="388"/>
      <c r="AB727" s="1" t="s">
        <v>867</v>
      </c>
    </row>
    <row r="728" spans="1:28" ht="15" x14ac:dyDescent="0.25">
      <c r="A728" s="344"/>
      <c r="B728" s="363"/>
      <c r="C728" s="394"/>
      <c r="D728" s="347">
        <v>44893</v>
      </c>
      <c r="E728" s="348" t="s">
        <v>1050</v>
      </c>
      <c r="F728" s="348" t="s">
        <v>1050</v>
      </c>
      <c r="G728" s="395"/>
      <c r="I728" s="366"/>
      <c r="J728" s="395"/>
      <c r="K728" s="393"/>
      <c r="L728" s="365"/>
      <c r="M728" s="396"/>
      <c r="N728" s="397"/>
      <c r="O728" s="398"/>
      <c r="P728" s="353"/>
      <c r="Q728" s="354">
        <v>30699</v>
      </c>
      <c r="R728" s="399"/>
      <c r="S728" s="396"/>
      <c r="T728" s="399"/>
      <c r="U728" s="358"/>
      <c r="V728" s="359">
        <f t="shared" si="67"/>
        <v>30699</v>
      </c>
      <c r="W728" s="358"/>
      <c r="X728" s="369" t="s">
        <v>36</v>
      </c>
      <c r="Y728" s="360"/>
      <c r="Z728" s="392"/>
      <c r="AA728" s="388"/>
      <c r="AB728" s="1" t="s">
        <v>867</v>
      </c>
    </row>
    <row r="729" spans="1:28" ht="23.25" x14ac:dyDescent="0.25">
      <c r="A729" s="344"/>
      <c r="B729" s="363"/>
      <c r="C729" s="394"/>
      <c r="D729" s="347">
        <v>44893</v>
      </c>
      <c r="E729" s="348" t="s">
        <v>1051</v>
      </c>
      <c r="F729" s="348" t="s">
        <v>1051</v>
      </c>
      <c r="G729" s="395"/>
      <c r="I729" s="366"/>
      <c r="J729" s="395"/>
      <c r="K729" s="393"/>
      <c r="L729" s="365"/>
      <c r="M729" s="396"/>
      <c r="N729" s="397"/>
      <c r="O729" s="398"/>
      <c r="P729" s="353"/>
      <c r="Q729" s="354">
        <v>116813</v>
      </c>
      <c r="R729" s="399"/>
      <c r="S729" s="396"/>
      <c r="T729" s="399"/>
      <c r="U729" s="358"/>
      <c r="V729" s="359">
        <f t="shared" si="67"/>
        <v>116813</v>
      </c>
      <c r="W729" s="358"/>
      <c r="X729" s="369" t="s">
        <v>36</v>
      </c>
      <c r="Y729" s="360"/>
      <c r="Z729" s="392"/>
      <c r="AA729" s="388"/>
      <c r="AB729" s="1" t="s">
        <v>867</v>
      </c>
    </row>
    <row r="730" spans="1:28" ht="15" x14ac:dyDescent="0.25">
      <c r="A730" s="344"/>
      <c r="B730" s="363"/>
      <c r="C730" s="394"/>
      <c r="D730" s="347">
        <v>44893</v>
      </c>
      <c r="E730" s="348" t="s">
        <v>1052</v>
      </c>
      <c r="F730" s="348" t="s">
        <v>1052</v>
      </c>
      <c r="G730" s="395"/>
      <c r="I730" s="366"/>
      <c r="J730" s="395"/>
      <c r="K730" s="393"/>
      <c r="L730" s="365"/>
      <c r="M730" s="396"/>
      <c r="N730" s="397"/>
      <c r="O730" s="398"/>
      <c r="P730" s="353"/>
      <c r="Q730" s="354">
        <v>8089</v>
      </c>
      <c r="R730" s="399"/>
      <c r="S730" s="396"/>
      <c r="T730" s="399"/>
      <c r="U730" s="358"/>
      <c r="V730" s="359">
        <f t="shared" si="67"/>
        <v>8089</v>
      </c>
      <c r="W730" s="358"/>
      <c r="X730" s="369" t="s">
        <v>36</v>
      </c>
      <c r="Y730" s="360"/>
      <c r="Z730" s="392"/>
      <c r="AA730" s="388"/>
      <c r="AB730" s="1" t="s">
        <v>867</v>
      </c>
    </row>
    <row r="731" spans="1:28" ht="23.25" x14ac:dyDescent="0.25">
      <c r="A731" s="344"/>
      <c r="B731" s="363"/>
      <c r="C731" s="394"/>
      <c r="D731" s="347">
        <v>44895</v>
      </c>
      <c r="E731" s="348" t="s">
        <v>1053</v>
      </c>
      <c r="F731" s="348" t="s">
        <v>1053</v>
      </c>
      <c r="G731" s="395"/>
      <c r="I731" s="366"/>
      <c r="J731" s="395"/>
      <c r="K731" s="393"/>
      <c r="L731" s="365"/>
      <c r="M731" s="396"/>
      <c r="N731" s="397"/>
      <c r="O731" s="398"/>
      <c r="P731" s="353"/>
      <c r="Q731" s="354">
        <v>687479</v>
      </c>
      <c r="R731" s="399"/>
      <c r="S731" s="396"/>
      <c r="T731" s="399"/>
      <c r="U731" s="358"/>
      <c r="V731" s="359">
        <f t="shared" si="67"/>
        <v>687479</v>
      </c>
      <c r="W731" s="358"/>
      <c r="X731" s="369" t="s">
        <v>36</v>
      </c>
      <c r="Y731" s="360"/>
      <c r="Z731" s="392"/>
      <c r="AA731" s="388"/>
      <c r="AB731" s="1" t="s">
        <v>867</v>
      </c>
    </row>
    <row r="732" spans="1:28" ht="15" x14ac:dyDescent="0.25">
      <c r="A732" s="344"/>
      <c r="B732" s="363"/>
      <c r="C732" s="394"/>
      <c r="D732" s="347">
        <v>44897</v>
      </c>
      <c r="E732" s="348" t="s">
        <v>1054</v>
      </c>
      <c r="F732" s="348" t="s">
        <v>1054</v>
      </c>
      <c r="G732" s="395"/>
      <c r="I732" s="366"/>
      <c r="J732" s="395"/>
      <c r="K732" s="393"/>
      <c r="L732" s="365"/>
      <c r="M732" s="396"/>
      <c r="N732" s="397"/>
      <c r="O732" s="398"/>
      <c r="P732" s="353"/>
      <c r="Q732" s="354">
        <v>50000</v>
      </c>
      <c r="R732" s="399"/>
      <c r="S732" s="396"/>
      <c r="T732" s="399"/>
      <c r="U732" s="358"/>
      <c r="V732" s="359">
        <f t="shared" si="67"/>
        <v>50000</v>
      </c>
      <c r="W732" s="358"/>
      <c r="X732" s="369" t="s">
        <v>36</v>
      </c>
      <c r="Y732" s="360"/>
      <c r="Z732" s="392"/>
      <c r="AA732" s="388"/>
      <c r="AB732" s="1" t="s">
        <v>867</v>
      </c>
    </row>
    <row r="733" spans="1:28" ht="15" x14ac:dyDescent="0.25">
      <c r="A733" s="344"/>
      <c r="B733" s="363"/>
      <c r="C733" s="394"/>
      <c r="D733" s="347">
        <v>44901</v>
      </c>
      <c r="E733" s="348" t="s">
        <v>842</v>
      </c>
      <c r="F733" s="348" t="s">
        <v>842</v>
      </c>
      <c r="G733" s="395"/>
      <c r="I733" s="366"/>
      <c r="J733" s="395"/>
      <c r="K733" s="393"/>
      <c r="L733" s="365"/>
      <c r="M733" s="396"/>
      <c r="N733" s="397"/>
      <c r="O733" s="398"/>
      <c r="P733" s="353"/>
      <c r="Q733" s="354">
        <v>25000</v>
      </c>
      <c r="R733" s="399"/>
      <c r="S733" s="396"/>
      <c r="T733" s="399"/>
      <c r="U733" s="358"/>
      <c r="V733" s="359">
        <f t="shared" si="67"/>
        <v>25000</v>
      </c>
      <c r="W733" s="358"/>
      <c r="X733" s="369" t="s">
        <v>36</v>
      </c>
      <c r="Y733" s="360">
        <v>58372153</v>
      </c>
      <c r="Z733" s="392"/>
      <c r="AA733" s="388"/>
      <c r="AB733" s="1" t="s">
        <v>867</v>
      </c>
    </row>
    <row r="734" spans="1:28" ht="15" x14ac:dyDescent="0.25">
      <c r="A734" s="344"/>
      <c r="B734" s="363"/>
      <c r="C734" s="394"/>
      <c r="D734" s="347">
        <v>44902</v>
      </c>
      <c r="E734" s="348" t="s">
        <v>1055</v>
      </c>
      <c r="F734" s="348" t="s">
        <v>1055</v>
      </c>
      <c r="G734" s="395"/>
      <c r="I734" s="366"/>
      <c r="J734" s="395"/>
      <c r="K734" s="393"/>
      <c r="L734" s="365"/>
      <c r="M734" s="396"/>
      <c r="N734" s="397"/>
      <c r="O734" s="398"/>
      <c r="P734" s="353"/>
      <c r="Q734" s="354">
        <v>3577570</v>
      </c>
      <c r="R734" s="399"/>
      <c r="S734" s="396"/>
      <c r="T734" s="399"/>
      <c r="U734" s="358"/>
      <c r="V734" s="359">
        <f t="shared" si="67"/>
        <v>3577570</v>
      </c>
      <c r="W734" s="358"/>
      <c r="X734" s="369" t="s">
        <v>36</v>
      </c>
      <c r="Y734" s="360">
        <v>58372154</v>
      </c>
      <c r="Z734" s="392"/>
      <c r="AA734" s="388"/>
      <c r="AB734" s="1" t="s">
        <v>867</v>
      </c>
    </row>
    <row r="735" spans="1:28" ht="23.25" x14ac:dyDescent="0.25">
      <c r="A735" s="344"/>
      <c r="B735" s="363"/>
      <c r="C735" s="394"/>
      <c r="D735" s="347">
        <v>44908</v>
      </c>
      <c r="E735" s="348" t="s">
        <v>1056</v>
      </c>
      <c r="F735" s="348" t="s">
        <v>1056</v>
      </c>
      <c r="G735" s="395"/>
      <c r="I735" s="366"/>
      <c r="J735" s="395"/>
      <c r="K735" s="393"/>
      <c r="L735" s="365"/>
      <c r="M735" s="396"/>
      <c r="N735" s="397"/>
      <c r="O735" s="398"/>
      <c r="P735" s="353"/>
      <c r="Q735" s="354">
        <v>61404</v>
      </c>
      <c r="R735" s="399"/>
      <c r="S735" s="396"/>
      <c r="T735" s="399"/>
      <c r="U735" s="358"/>
      <c r="V735" s="359">
        <f t="shared" si="67"/>
        <v>61404</v>
      </c>
      <c r="W735" s="358"/>
      <c r="X735" s="369" t="s">
        <v>36</v>
      </c>
      <c r="Y735" s="360"/>
      <c r="Z735" s="392"/>
      <c r="AA735" s="388"/>
      <c r="AB735" s="1" t="s">
        <v>867</v>
      </c>
    </row>
    <row r="736" spans="1:28" ht="23.25" x14ac:dyDescent="0.25">
      <c r="A736" s="344"/>
      <c r="B736" s="363"/>
      <c r="C736" s="394"/>
      <c r="D736" s="347">
        <v>44910</v>
      </c>
      <c r="E736" s="348" t="s">
        <v>1057</v>
      </c>
      <c r="F736" s="348" t="s">
        <v>1057</v>
      </c>
      <c r="G736" s="395"/>
      <c r="I736" s="366"/>
      <c r="J736" s="395"/>
      <c r="K736" s="393"/>
      <c r="L736" s="365"/>
      <c r="M736" s="396"/>
      <c r="N736" s="397"/>
      <c r="O736" s="398"/>
      <c r="P736" s="353"/>
      <c r="Q736" s="354">
        <v>759849</v>
      </c>
      <c r="R736" s="399"/>
      <c r="S736" s="396"/>
      <c r="T736" s="399"/>
      <c r="U736" s="358"/>
      <c r="V736" s="359">
        <f t="shared" si="67"/>
        <v>759849</v>
      </c>
      <c r="W736" s="358"/>
      <c r="X736" s="369" t="s">
        <v>36</v>
      </c>
      <c r="Y736" s="360"/>
      <c r="Z736" s="392"/>
      <c r="AA736" s="388"/>
      <c r="AB736" s="1" t="s">
        <v>867</v>
      </c>
    </row>
    <row r="737" spans="1:28" ht="15" x14ac:dyDescent="0.25">
      <c r="A737" s="344"/>
      <c r="B737" s="363"/>
      <c r="C737" s="394"/>
      <c r="D737" s="347">
        <v>44911</v>
      </c>
      <c r="E737" s="348" t="s">
        <v>1058</v>
      </c>
      <c r="F737" s="348" t="s">
        <v>1058</v>
      </c>
      <c r="G737" s="395"/>
      <c r="I737" s="366"/>
      <c r="J737" s="395"/>
      <c r="K737" s="393"/>
      <c r="L737" s="365"/>
      <c r="M737" s="396"/>
      <c r="N737" s="397"/>
      <c r="O737" s="398"/>
      <c r="P737" s="353"/>
      <c r="Q737" s="389">
        <v>150</v>
      </c>
      <c r="R737" s="399"/>
      <c r="S737" s="396"/>
      <c r="T737" s="399"/>
      <c r="U737" s="358"/>
      <c r="V737" s="359">
        <f t="shared" si="67"/>
        <v>150</v>
      </c>
      <c r="W737" s="358"/>
      <c r="X737" s="369" t="s">
        <v>36</v>
      </c>
      <c r="Y737" s="360"/>
      <c r="Z737" s="392"/>
      <c r="AA737" s="388"/>
      <c r="AB737" s="1" t="s">
        <v>867</v>
      </c>
    </row>
    <row r="738" spans="1:28" ht="23.25" x14ac:dyDescent="0.25">
      <c r="A738" s="344"/>
      <c r="B738" s="363"/>
      <c r="C738" s="394"/>
      <c r="D738" s="347">
        <v>44911</v>
      </c>
      <c r="E738" s="348" t="s">
        <v>1059</v>
      </c>
      <c r="F738" s="348" t="s">
        <v>1059</v>
      </c>
      <c r="G738" s="395"/>
      <c r="I738" s="366"/>
      <c r="J738" s="395"/>
      <c r="K738" s="393"/>
      <c r="L738" s="365"/>
      <c r="M738" s="396"/>
      <c r="N738" s="397"/>
      <c r="O738" s="398"/>
      <c r="P738" s="353"/>
      <c r="Q738" s="389">
        <v>19.5</v>
      </c>
      <c r="R738" s="399"/>
      <c r="S738" s="396"/>
      <c r="T738" s="399"/>
      <c r="U738" s="358"/>
      <c r="V738" s="359">
        <f t="shared" si="67"/>
        <v>19.5</v>
      </c>
      <c r="W738" s="358"/>
      <c r="X738" s="369" t="s">
        <v>36</v>
      </c>
      <c r="Y738" s="360"/>
      <c r="Z738" s="392"/>
      <c r="AA738" s="388"/>
      <c r="AB738" s="1" t="s">
        <v>867</v>
      </c>
    </row>
    <row r="739" spans="1:28" ht="15" x14ac:dyDescent="0.25">
      <c r="A739" s="344"/>
      <c r="B739" s="363"/>
      <c r="C739" s="394"/>
      <c r="D739" s="347">
        <v>44914</v>
      </c>
      <c r="E739" s="348" t="s">
        <v>1060</v>
      </c>
      <c r="F739" s="348" t="s">
        <v>1060</v>
      </c>
      <c r="G739" s="395"/>
      <c r="I739" s="366"/>
      <c r="J739" s="395"/>
      <c r="K739" s="393"/>
      <c r="L739" s="365"/>
      <c r="M739" s="396"/>
      <c r="N739" s="397"/>
      <c r="O739" s="398"/>
      <c r="P739" s="353"/>
      <c r="Q739" s="354">
        <v>16590</v>
      </c>
      <c r="R739" s="399"/>
      <c r="S739" s="396"/>
      <c r="T739" s="399"/>
      <c r="U739" s="358"/>
      <c r="V739" s="359">
        <f t="shared" si="67"/>
        <v>16590</v>
      </c>
      <c r="W739" s="358"/>
      <c r="X739" s="369" t="s">
        <v>36</v>
      </c>
      <c r="Y739" s="360"/>
      <c r="Z739" s="392"/>
      <c r="AA739" s="388"/>
      <c r="AB739" s="1" t="s">
        <v>867</v>
      </c>
    </row>
    <row r="740" spans="1:28" ht="15" x14ac:dyDescent="0.25">
      <c r="A740" s="344"/>
      <c r="B740" s="363"/>
      <c r="C740" s="394"/>
      <c r="D740" s="347">
        <v>44914</v>
      </c>
      <c r="E740" s="348" t="s">
        <v>1061</v>
      </c>
      <c r="F740" s="348" t="s">
        <v>1061</v>
      </c>
      <c r="G740" s="395"/>
      <c r="I740" s="366"/>
      <c r="J740" s="395"/>
      <c r="K740" s="393"/>
      <c r="L740" s="365"/>
      <c r="M740" s="396"/>
      <c r="N740" s="397"/>
      <c r="O740" s="398"/>
      <c r="P740" s="353"/>
      <c r="Q740" s="354">
        <v>17052</v>
      </c>
      <c r="R740" s="399"/>
      <c r="S740" s="396"/>
      <c r="T740" s="399"/>
      <c r="U740" s="358"/>
      <c r="V740" s="359">
        <f t="shared" si="67"/>
        <v>17052</v>
      </c>
      <c r="W740" s="358"/>
      <c r="X740" s="369" t="s">
        <v>36</v>
      </c>
      <c r="Y740" s="360"/>
      <c r="Z740" s="392"/>
      <c r="AA740" s="388"/>
      <c r="AB740" s="1" t="s">
        <v>867</v>
      </c>
    </row>
    <row r="741" spans="1:28" ht="15" x14ac:dyDescent="0.25">
      <c r="A741" s="344"/>
      <c r="B741" s="363"/>
      <c r="C741" s="394"/>
      <c r="D741" s="347">
        <v>44914</v>
      </c>
      <c r="E741" s="348" t="s">
        <v>1062</v>
      </c>
      <c r="F741" s="348" t="s">
        <v>1062</v>
      </c>
      <c r="G741" s="395"/>
      <c r="I741" s="366"/>
      <c r="J741" s="395"/>
      <c r="K741" s="393"/>
      <c r="L741" s="365"/>
      <c r="M741" s="396"/>
      <c r="N741" s="397"/>
      <c r="O741" s="398"/>
      <c r="P741" s="353"/>
      <c r="Q741" s="354">
        <v>79537</v>
      </c>
      <c r="R741" s="399"/>
      <c r="S741" s="396"/>
      <c r="T741" s="399"/>
      <c r="U741" s="358"/>
      <c r="V741" s="359">
        <f t="shared" si="67"/>
        <v>79537</v>
      </c>
      <c r="W741" s="358"/>
      <c r="X741" s="369" t="s">
        <v>36</v>
      </c>
      <c r="Y741" s="360"/>
      <c r="Z741" s="392"/>
      <c r="AA741" s="388"/>
      <c r="AB741" s="1" t="s">
        <v>867</v>
      </c>
    </row>
    <row r="742" spans="1:28" ht="15" x14ac:dyDescent="0.25">
      <c r="A742" s="344"/>
      <c r="B742" s="363"/>
      <c r="C742" s="394"/>
      <c r="D742" s="347">
        <v>44914</v>
      </c>
      <c r="E742" s="348" t="s">
        <v>1063</v>
      </c>
      <c r="F742" s="348" t="s">
        <v>1063</v>
      </c>
      <c r="G742" s="395"/>
      <c r="I742" s="366"/>
      <c r="J742" s="395"/>
      <c r="K742" s="393"/>
      <c r="L742" s="365"/>
      <c r="M742" s="396"/>
      <c r="N742" s="397"/>
      <c r="O742" s="398"/>
      <c r="P742" s="353"/>
      <c r="Q742" s="354">
        <v>155485</v>
      </c>
      <c r="R742" s="399"/>
      <c r="S742" s="396"/>
      <c r="T742" s="399"/>
      <c r="U742" s="358"/>
      <c r="V742" s="359">
        <f t="shared" si="67"/>
        <v>155485</v>
      </c>
      <c r="W742" s="358"/>
      <c r="X742" s="369" t="s">
        <v>36</v>
      </c>
      <c r="Y742" s="360"/>
      <c r="Z742" s="392"/>
      <c r="AA742" s="388"/>
      <c r="AB742" s="1" t="s">
        <v>867</v>
      </c>
    </row>
    <row r="743" spans="1:28" ht="15" x14ac:dyDescent="0.25">
      <c r="A743" s="344"/>
      <c r="B743" s="363"/>
      <c r="C743" s="394"/>
      <c r="D743" s="347">
        <v>44914</v>
      </c>
      <c r="E743" s="348" t="s">
        <v>1064</v>
      </c>
      <c r="F743" s="348" t="s">
        <v>1064</v>
      </c>
      <c r="G743" s="395"/>
      <c r="I743" s="366"/>
      <c r="J743" s="395"/>
      <c r="K743" s="393"/>
      <c r="L743" s="365"/>
      <c r="M743" s="396"/>
      <c r="N743" s="397"/>
      <c r="O743" s="398"/>
      <c r="P743" s="353"/>
      <c r="Q743" s="354">
        <v>10915</v>
      </c>
      <c r="R743" s="399"/>
      <c r="S743" s="396"/>
      <c r="T743" s="399"/>
      <c r="U743" s="358"/>
      <c r="V743" s="359">
        <f t="shared" si="67"/>
        <v>10915</v>
      </c>
      <c r="W743" s="358"/>
      <c r="X743" s="369" t="s">
        <v>36</v>
      </c>
      <c r="Y743" s="360"/>
      <c r="Z743" s="392"/>
      <c r="AA743" s="388"/>
      <c r="AB743" s="1" t="s">
        <v>867</v>
      </c>
    </row>
    <row r="744" spans="1:28" ht="15" x14ac:dyDescent="0.25">
      <c r="A744" s="344"/>
      <c r="B744" s="363"/>
      <c r="C744" s="394"/>
      <c r="D744" s="347">
        <v>44915</v>
      </c>
      <c r="E744" s="348" t="s">
        <v>917</v>
      </c>
      <c r="F744" s="348" t="s">
        <v>917</v>
      </c>
      <c r="G744" s="395"/>
      <c r="I744" s="366"/>
      <c r="J744" s="395"/>
      <c r="K744" s="393"/>
      <c r="L744" s="365"/>
      <c r="M744" s="396"/>
      <c r="N744" s="397"/>
      <c r="O744" s="398"/>
      <c r="P744" s="353"/>
      <c r="Q744" s="354">
        <v>92608.77</v>
      </c>
      <c r="R744" s="399"/>
      <c r="S744" s="396"/>
      <c r="T744" s="399"/>
      <c r="U744" s="358"/>
      <c r="V744" s="359">
        <f t="shared" si="67"/>
        <v>92608.77</v>
      </c>
      <c r="W744" s="358"/>
      <c r="X744" s="369" t="s">
        <v>36</v>
      </c>
      <c r="Y744" s="360"/>
      <c r="Z744" s="392"/>
      <c r="AA744" s="388"/>
      <c r="AB744" s="1" t="s">
        <v>867</v>
      </c>
    </row>
    <row r="745" spans="1:28" ht="15" x14ac:dyDescent="0.25">
      <c r="A745" s="344"/>
      <c r="B745" s="363"/>
      <c r="C745" s="394"/>
      <c r="D745" s="347">
        <v>44915</v>
      </c>
      <c r="E745" s="348" t="s">
        <v>918</v>
      </c>
      <c r="F745" s="348" t="s">
        <v>918</v>
      </c>
      <c r="G745" s="395"/>
      <c r="I745" s="366"/>
      <c r="J745" s="395"/>
      <c r="K745" s="393"/>
      <c r="L745" s="365"/>
      <c r="M745" s="396"/>
      <c r="N745" s="397"/>
      <c r="O745" s="398"/>
      <c r="P745" s="353"/>
      <c r="Q745" s="354">
        <v>324097.23</v>
      </c>
      <c r="R745" s="399"/>
      <c r="S745" s="396"/>
      <c r="T745" s="399"/>
      <c r="U745" s="358"/>
      <c r="V745" s="359">
        <f t="shared" si="67"/>
        <v>324097.23</v>
      </c>
      <c r="W745" s="358"/>
      <c r="X745" s="369" t="s">
        <v>36</v>
      </c>
      <c r="Y745" s="360"/>
      <c r="Z745" s="392"/>
      <c r="AA745" s="388"/>
      <c r="AB745" s="1" t="s">
        <v>867</v>
      </c>
    </row>
    <row r="746" spans="1:28" ht="23.25" x14ac:dyDescent="0.25">
      <c r="A746" s="344"/>
      <c r="B746" s="363"/>
      <c r="C746" s="394"/>
      <c r="D746" s="347">
        <v>44916</v>
      </c>
      <c r="E746" s="348" t="s">
        <v>1065</v>
      </c>
      <c r="F746" s="348" t="s">
        <v>1065</v>
      </c>
      <c r="G746" s="395"/>
      <c r="I746" s="366"/>
      <c r="J746" s="395"/>
      <c r="K746" s="393"/>
      <c r="L746" s="365"/>
      <c r="M746" s="396"/>
      <c r="N746" s="397"/>
      <c r="O746" s="398"/>
      <c r="P746" s="353"/>
      <c r="Q746" s="354">
        <v>1000000</v>
      </c>
      <c r="R746" s="399"/>
      <c r="S746" s="396"/>
      <c r="T746" s="399"/>
      <c r="U746" s="358"/>
      <c r="V746" s="359">
        <f t="shared" si="67"/>
        <v>1000000</v>
      </c>
      <c r="W746" s="358"/>
      <c r="X746" s="369" t="s">
        <v>36</v>
      </c>
      <c r="Y746" s="360"/>
      <c r="Z746" s="392"/>
      <c r="AA746" s="388"/>
      <c r="AB746" s="1" t="s">
        <v>867</v>
      </c>
    </row>
    <row r="747" spans="1:28" ht="23.25" x14ac:dyDescent="0.25">
      <c r="A747" s="344"/>
      <c r="B747" s="363"/>
      <c r="C747" s="394"/>
      <c r="D747" s="347">
        <v>44916</v>
      </c>
      <c r="E747" s="348" t="s">
        <v>1066</v>
      </c>
      <c r="F747" s="348" t="s">
        <v>1066</v>
      </c>
      <c r="G747" s="395"/>
      <c r="I747" s="366"/>
      <c r="J747" s="395"/>
      <c r="K747" s="393"/>
      <c r="L747" s="365"/>
      <c r="M747" s="396"/>
      <c r="N747" s="397"/>
      <c r="O747" s="398"/>
      <c r="P747" s="353"/>
      <c r="Q747" s="354">
        <v>1000000</v>
      </c>
      <c r="R747" s="399"/>
      <c r="S747" s="396"/>
      <c r="T747" s="399"/>
      <c r="U747" s="358"/>
      <c r="V747" s="359">
        <f t="shared" si="67"/>
        <v>1000000</v>
      </c>
      <c r="W747" s="358"/>
      <c r="X747" s="369" t="s">
        <v>36</v>
      </c>
      <c r="Y747" s="360"/>
      <c r="Z747" s="392"/>
      <c r="AA747" s="388"/>
      <c r="AB747" s="1" t="s">
        <v>867</v>
      </c>
    </row>
    <row r="748" spans="1:28" ht="23.25" x14ac:dyDescent="0.25">
      <c r="A748" s="344"/>
      <c r="B748" s="363"/>
      <c r="C748" s="394"/>
      <c r="D748" s="347">
        <v>44916</v>
      </c>
      <c r="E748" s="348" t="s">
        <v>1067</v>
      </c>
      <c r="F748" s="348" t="s">
        <v>1067</v>
      </c>
      <c r="G748" s="395"/>
      <c r="I748" s="366"/>
      <c r="J748" s="395"/>
      <c r="K748" s="393"/>
      <c r="L748" s="365"/>
      <c r="M748" s="396"/>
      <c r="N748" s="397"/>
      <c r="O748" s="398"/>
      <c r="P748" s="353"/>
      <c r="Q748" s="354">
        <v>1000000</v>
      </c>
      <c r="R748" s="399"/>
      <c r="S748" s="396"/>
      <c r="T748" s="399"/>
      <c r="U748" s="358"/>
      <c r="V748" s="359">
        <f t="shared" si="67"/>
        <v>1000000</v>
      </c>
      <c r="W748" s="358"/>
      <c r="X748" s="369" t="s">
        <v>36</v>
      </c>
      <c r="Y748" s="360"/>
      <c r="Z748" s="392"/>
      <c r="AA748" s="388"/>
      <c r="AB748" s="1" t="s">
        <v>867</v>
      </c>
    </row>
    <row r="749" spans="1:28" ht="23.25" x14ac:dyDescent="0.25">
      <c r="A749" s="344"/>
      <c r="B749" s="363"/>
      <c r="C749" s="394"/>
      <c r="D749" s="347">
        <v>44916</v>
      </c>
      <c r="E749" s="348" t="s">
        <v>1068</v>
      </c>
      <c r="F749" s="348" t="s">
        <v>1068</v>
      </c>
      <c r="G749" s="395"/>
      <c r="I749" s="366"/>
      <c r="J749" s="395"/>
      <c r="K749" s="393"/>
      <c r="L749" s="365"/>
      <c r="M749" s="396"/>
      <c r="N749" s="397"/>
      <c r="O749" s="398"/>
      <c r="P749" s="353"/>
      <c r="Q749" s="354">
        <v>1000000</v>
      </c>
      <c r="R749" s="399"/>
      <c r="S749" s="396"/>
      <c r="T749" s="399"/>
      <c r="U749" s="358"/>
      <c r="V749" s="359">
        <f t="shared" si="67"/>
        <v>1000000</v>
      </c>
      <c r="W749" s="358"/>
      <c r="X749" s="369" t="s">
        <v>36</v>
      </c>
      <c r="Y749" s="360"/>
      <c r="Z749" s="392"/>
      <c r="AA749" s="388"/>
      <c r="AB749" s="1" t="s">
        <v>867</v>
      </c>
    </row>
    <row r="750" spans="1:28" ht="23.25" x14ac:dyDescent="0.25">
      <c r="A750" s="344"/>
      <c r="B750" s="363"/>
      <c r="C750" s="394"/>
      <c r="D750" s="347">
        <v>44916</v>
      </c>
      <c r="E750" s="348" t="s">
        <v>1069</v>
      </c>
      <c r="F750" s="348" t="s">
        <v>1069</v>
      </c>
      <c r="G750" s="395"/>
      <c r="I750" s="366"/>
      <c r="J750" s="395"/>
      <c r="K750" s="393"/>
      <c r="L750" s="365"/>
      <c r="M750" s="396"/>
      <c r="N750" s="397"/>
      <c r="O750" s="398"/>
      <c r="P750" s="353"/>
      <c r="Q750" s="354">
        <v>1000000</v>
      </c>
      <c r="R750" s="399"/>
      <c r="S750" s="396"/>
      <c r="T750" s="399"/>
      <c r="U750" s="358"/>
      <c r="V750" s="359">
        <f t="shared" si="67"/>
        <v>1000000</v>
      </c>
      <c r="W750" s="358"/>
      <c r="X750" s="369" t="s">
        <v>36</v>
      </c>
      <c r="Y750" s="360"/>
      <c r="Z750" s="392"/>
      <c r="AA750" s="388"/>
      <c r="AB750" s="1" t="s">
        <v>867</v>
      </c>
    </row>
    <row r="751" spans="1:28" ht="23.25" x14ac:dyDescent="0.25">
      <c r="A751" s="344"/>
      <c r="B751" s="363"/>
      <c r="C751" s="394"/>
      <c r="D751" s="347">
        <v>44916</v>
      </c>
      <c r="E751" s="348" t="s">
        <v>1070</v>
      </c>
      <c r="F751" s="348" t="s">
        <v>1070</v>
      </c>
      <c r="G751" s="395"/>
      <c r="I751" s="366"/>
      <c r="J751" s="395"/>
      <c r="K751" s="393"/>
      <c r="L751" s="365"/>
      <c r="M751" s="396"/>
      <c r="N751" s="397"/>
      <c r="O751" s="398"/>
      <c r="P751" s="353"/>
      <c r="Q751" s="354">
        <v>1000000</v>
      </c>
      <c r="R751" s="399"/>
      <c r="S751" s="396"/>
      <c r="T751" s="399"/>
      <c r="U751" s="358"/>
      <c r="V751" s="359">
        <f t="shared" si="67"/>
        <v>1000000</v>
      </c>
      <c r="W751" s="358"/>
      <c r="X751" s="369" t="s">
        <v>36</v>
      </c>
      <c r="Y751" s="360"/>
      <c r="Z751" s="392"/>
      <c r="AA751" s="388"/>
      <c r="AB751" s="1" t="s">
        <v>867</v>
      </c>
    </row>
    <row r="752" spans="1:28" ht="23.25" x14ac:dyDescent="0.25">
      <c r="A752" s="344"/>
      <c r="B752" s="363"/>
      <c r="C752" s="394"/>
      <c r="D752" s="347">
        <v>44916</v>
      </c>
      <c r="E752" s="348" t="s">
        <v>1071</v>
      </c>
      <c r="F752" s="348" t="s">
        <v>1071</v>
      </c>
      <c r="G752" s="395"/>
      <c r="I752" s="366"/>
      <c r="J752" s="395"/>
      <c r="K752" s="393"/>
      <c r="L752" s="365"/>
      <c r="M752" s="396"/>
      <c r="N752" s="397"/>
      <c r="O752" s="398"/>
      <c r="P752" s="353"/>
      <c r="Q752" s="354">
        <v>1000000</v>
      </c>
      <c r="R752" s="399"/>
      <c r="S752" s="396"/>
      <c r="T752" s="399"/>
      <c r="U752" s="358"/>
      <c r="V752" s="359">
        <f t="shared" si="67"/>
        <v>1000000</v>
      </c>
      <c r="W752" s="358"/>
      <c r="X752" s="369" t="s">
        <v>36</v>
      </c>
      <c r="Y752" s="360"/>
      <c r="Z752" s="392"/>
      <c r="AA752" s="388"/>
      <c r="AB752" s="1" t="s">
        <v>867</v>
      </c>
    </row>
    <row r="753" spans="1:28" ht="23.25" x14ac:dyDescent="0.25">
      <c r="A753" s="344"/>
      <c r="B753" s="363"/>
      <c r="C753" s="394"/>
      <c r="D753" s="347">
        <v>44916</v>
      </c>
      <c r="E753" s="348" t="s">
        <v>1072</v>
      </c>
      <c r="F753" s="348" t="s">
        <v>1072</v>
      </c>
      <c r="G753" s="395"/>
      <c r="I753" s="366"/>
      <c r="J753" s="395"/>
      <c r="K753" s="393"/>
      <c r="L753" s="365"/>
      <c r="M753" s="396"/>
      <c r="N753" s="397"/>
      <c r="O753" s="398"/>
      <c r="P753" s="353"/>
      <c r="Q753" s="354">
        <v>1000000</v>
      </c>
      <c r="R753" s="399"/>
      <c r="S753" s="396"/>
      <c r="T753" s="399"/>
      <c r="U753" s="358"/>
      <c r="V753" s="359">
        <f t="shared" si="67"/>
        <v>1000000</v>
      </c>
      <c r="W753" s="358"/>
      <c r="X753" s="369" t="s">
        <v>36</v>
      </c>
      <c r="Y753" s="360"/>
      <c r="Z753" s="392"/>
      <c r="AA753" s="388"/>
      <c r="AB753" s="1" t="s">
        <v>867</v>
      </c>
    </row>
    <row r="754" spans="1:28" ht="23.25" x14ac:dyDescent="0.25">
      <c r="A754" s="344"/>
      <c r="B754" s="363"/>
      <c r="C754" s="394"/>
      <c r="D754" s="347">
        <v>44916</v>
      </c>
      <c r="E754" s="348" t="s">
        <v>1073</v>
      </c>
      <c r="F754" s="348" t="s">
        <v>1073</v>
      </c>
      <c r="G754" s="395"/>
      <c r="I754" s="366"/>
      <c r="J754" s="395"/>
      <c r="K754" s="393"/>
      <c r="L754" s="365"/>
      <c r="M754" s="396"/>
      <c r="N754" s="397"/>
      <c r="O754" s="398"/>
      <c r="P754" s="353"/>
      <c r="Q754" s="354">
        <v>1000000</v>
      </c>
      <c r="R754" s="399"/>
      <c r="S754" s="396"/>
      <c r="T754" s="399"/>
      <c r="U754" s="358"/>
      <c r="V754" s="359">
        <f t="shared" si="67"/>
        <v>1000000</v>
      </c>
      <c r="W754" s="358"/>
      <c r="X754" s="369" t="s">
        <v>36</v>
      </c>
      <c r="Y754" s="360"/>
      <c r="Z754" s="392"/>
      <c r="AA754" s="388"/>
      <c r="AB754" s="1" t="s">
        <v>867</v>
      </c>
    </row>
    <row r="755" spans="1:28" ht="23.25" x14ac:dyDescent="0.25">
      <c r="A755" s="344"/>
      <c r="B755" s="363"/>
      <c r="C755" s="394"/>
      <c r="D755" s="347">
        <v>44916</v>
      </c>
      <c r="E755" s="348" t="s">
        <v>1074</v>
      </c>
      <c r="F755" s="348" t="s">
        <v>1074</v>
      </c>
      <c r="G755" s="395"/>
      <c r="I755" s="366"/>
      <c r="J755" s="395"/>
      <c r="K755" s="393"/>
      <c r="L755" s="365"/>
      <c r="M755" s="396"/>
      <c r="N755" s="397"/>
      <c r="O755" s="398"/>
      <c r="P755" s="353"/>
      <c r="Q755" s="354">
        <v>1000000</v>
      </c>
      <c r="R755" s="399"/>
      <c r="S755" s="396"/>
      <c r="T755" s="399"/>
      <c r="U755" s="358"/>
      <c r="V755" s="359">
        <f t="shared" si="67"/>
        <v>1000000</v>
      </c>
      <c r="W755" s="358"/>
      <c r="X755" s="369" t="s">
        <v>36</v>
      </c>
      <c r="Y755" s="360"/>
      <c r="Z755" s="392"/>
      <c r="AA755" s="388"/>
      <c r="AB755" s="1" t="s">
        <v>867</v>
      </c>
    </row>
    <row r="756" spans="1:28" ht="23.25" x14ac:dyDescent="0.25">
      <c r="A756" s="344"/>
      <c r="B756" s="363"/>
      <c r="C756" s="394"/>
      <c r="D756" s="347">
        <v>44916</v>
      </c>
      <c r="E756" s="348" t="s">
        <v>1075</v>
      </c>
      <c r="F756" s="348" t="s">
        <v>1075</v>
      </c>
      <c r="G756" s="395"/>
      <c r="I756" s="366"/>
      <c r="J756" s="395"/>
      <c r="K756" s="393"/>
      <c r="L756" s="365"/>
      <c r="M756" s="396"/>
      <c r="N756" s="397"/>
      <c r="O756" s="398"/>
      <c r="P756" s="353"/>
      <c r="Q756" s="354">
        <v>1000000</v>
      </c>
      <c r="R756" s="399"/>
      <c r="S756" s="396"/>
      <c r="T756" s="399"/>
      <c r="U756" s="358"/>
      <c r="V756" s="359">
        <f t="shared" si="67"/>
        <v>1000000</v>
      </c>
      <c r="W756" s="358"/>
      <c r="X756" s="369" t="s">
        <v>36</v>
      </c>
      <c r="Y756" s="360"/>
      <c r="Z756" s="392"/>
      <c r="AA756" s="388"/>
      <c r="AB756" s="1" t="s">
        <v>867</v>
      </c>
    </row>
    <row r="757" spans="1:28" ht="23.25" x14ac:dyDescent="0.25">
      <c r="A757" s="344"/>
      <c r="B757" s="363"/>
      <c r="C757" s="394"/>
      <c r="D757" s="347">
        <v>44916</v>
      </c>
      <c r="E757" s="348" t="s">
        <v>1076</v>
      </c>
      <c r="F757" s="348" t="s">
        <v>1076</v>
      </c>
      <c r="G757" s="395"/>
      <c r="I757" s="366"/>
      <c r="J757" s="395"/>
      <c r="K757" s="393"/>
      <c r="L757" s="365"/>
      <c r="M757" s="396"/>
      <c r="N757" s="397"/>
      <c r="O757" s="398"/>
      <c r="P757" s="353"/>
      <c r="Q757" s="354">
        <v>1000000</v>
      </c>
      <c r="R757" s="399"/>
      <c r="S757" s="396"/>
      <c r="T757" s="399"/>
      <c r="U757" s="358"/>
      <c r="V757" s="359">
        <f t="shared" si="67"/>
        <v>1000000</v>
      </c>
      <c r="W757" s="358"/>
      <c r="X757" s="369" t="s">
        <v>36</v>
      </c>
      <c r="Y757" s="360"/>
      <c r="Z757" s="392"/>
      <c r="AA757" s="388"/>
      <c r="AB757" s="1" t="s">
        <v>867</v>
      </c>
    </row>
    <row r="758" spans="1:28" ht="23.25" x14ac:dyDescent="0.25">
      <c r="A758" s="344"/>
      <c r="B758" s="363"/>
      <c r="C758" s="394"/>
      <c r="D758" s="347">
        <v>44916</v>
      </c>
      <c r="E758" s="348" t="s">
        <v>1077</v>
      </c>
      <c r="F758" s="348" t="s">
        <v>1077</v>
      </c>
      <c r="G758" s="395"/>
      <c r="I758" s="366"/>
      <c r="J758" s="395"/>
      <c r="K758" s="393"/>
      <c r="L758" s="365"/>
      <c r="M758" s="396"/>
      <c r="N758" s="397"/>
      <c r="O758" s="398"/>
      <c r="P758" s="353"/>
      <c r="Q758" s="354">
        <v>494982</v>
      </c>
      <c r="R758" s="399"/>
      <c r="S758" s="396"/>
      <c r="T758" s="399"/>
      <c r="U758" s="358"/>
      <c r="V758" s="359">
        <f t="shared" si="67"/>
        <v>494982</v>
      </c>
      <c r="W758" s="358"/>
      <c r="X758" s="369" t="s">
        <v>36</v>
      </c>
      <c r="Y758" s="360"/>
      <c r="Z758" s="392"/>
      <c r="AA758" s="388"/>
      <c r="AB758" s="1" t="s">
        <v>867</v>
      </c>
    </row>
    <row r="759" spans="1:28" ht="15" x14ac:dyDescent="0.25">
      <c r="A759" s="344"/>
      <c r="B759" s="363"/>
      <c r="C759" s="394"/>
      <c r="D759" s="347">
        <v>44917</v>
      </c>
      <c r="E759" s="348" t="s">
        <v>1078</v>
      </c>
      <c r="F759" s="348" t="s">
        <v>1078</v>
      </c>
      <c r="G759" s="395"/>
      <c r="I759" s="366"/>
      <c r="J759" s="395"/>
      <c r="K759" s="393"/>
      <c r="L759" s="365"/>
      <c r="M759" s="396"/>
      <c r="N759" s="397"/>
      <c r="O759" s="398"/>
      <c r="P759" s="353"/>
      <c r="Q759" s="354">
        <v>100000</v>
      </c>
      <c r="R759" s="399"/>
      <c r="S759" s="396"/>
      <c r="T759" s="399"/>
      <c r="U759" s="358"/>
      <c r="V759" s="359">
        <f t="shared" si="67"/>
        <v>100000</v>
      </c>
      <c r="W759" s="358"/>
      <c r="X759" s="369" t="s">
        <v>36</v>
      </c>
      <c r="Y759" s="360"/>
      <c r="Z759" s="392"/>
      <c r="AA759" s="388"/>
      <c r="AB759" s="1" t="s">
        <v>867</v>
      </c>
    </row>
    <row r="760" spans="1:28" ht="15" x14ac:dyDescent="0.25">
      <c r="A760" s="344"/>
      <c r="B760" s="363"/>
      <c r="C760" s="394"/>
      <c r="D760" s="347">
        <v>44917</v>
      </c>
      <c r="E760" s="348" t="s">
        <v>1079</v>
      </c>
      <c r="F760" s="348" t="s">
        <v>1079</v>
      </c>
      <c r="G760" s="395"/>
      <c r="I760" s="366"/>
      <c r="J760" s="395"/>
      <c r="K760" s="393"/>
      <c r="L760" s="365"/>
      <c r="M760" s="396"/>
      <c r="N760" s="397"/>
      <c r="O760" s="398"/>
      <c r="P760" s="353"/>
      <c r="Q760" s="354">
        <v>100000</v>
      </c>
      <c r="R760" s="399"/>
      <c r="S760" s="396"/>
      <c r="T760" s="399"/>
      <c r="U760" s="358"/>
      <c r="V760" s="359">
        <f t="shared" si="67"/>
        <v>100000</v>
      </c>
      <c r="W760" s="358"/>
      <c r="X760" s="369" t="s">
        <v>36</v>
      </c>
      <c r="Y760" s="360"/>
      <c r="Z760" s="392"/>
      <c r="AA760" s="388"/>
      <c r="AB760" s="1" t="s">
        <v>867</v>
      </c>
    </row>
    <row r="761" spans="1:28" ht="15" x14ac:dyDescent="0.25">
      <c r="A761" s="344"/>
      <c r="B761" s="363"/>
      <c r="C761" s="394"/>
      <c r="D761" s="347">
        <v>44917</v>
      </c>
      <c r="E761" s="348" t="s">
        <v>1080</v>
      </c>
      <c r="F761" s="348" t="s">
        <v>1080</v>
      </c>
      <c r="G761" s="395"/>
      <c r="I761" s="366"/>
      <c r="J761" s="395"/>
      <c r="K761" s="393"/>
      <c r="L761" s="365"/>
      <c r="M761" s="396"/>
      <c r="N761" s="397"/>
      <c r="O761" s="398"/>
      <c r="P761" s="353"/>
      <c r="Q761" s="354">
        <v>100000</v>
      </c>
      <c r="R761" s="399"/>
      <c r="S761" s="396"/>
      <c r="T761" s="399"/>
      <c r="U761" s="358"/>
      <c r="V761" s="359">
        <f t="shared" si="67"/>
        <v>100000</v>
      </c>
      <c r="W761" s="358"/>
      <c r="X761" s="369" t="s">
        <v>36</v>
      </c>
      <c r="Y761" s="360"/>
      <c r="Z761" s="392"/>
      <c r="AA761" s="388"/>
      <c r="AB761" s="1" t="s">
        <v>867</v>
      </c>
    </row>
    <row r="762" spans="1:28" ht="15" x14ac:dyDescent="0.25">
      <c r="A762" s="344"/>
      <c r="B762" s="363"/>
      <c r="C762" s="394"/>
      <c r="D762" s="347">
        <v>44917</v>
      </c>
      <c r="E762" s="348" t="s">
        <v>1081</v>
      </c>
      <c r="F762" s="348" t="s">
        <v>1081</v>
      </c>
      <c r="G762" s="395"/>
      <c r="I762" s="366"/>
      <c r="J762" s="395"/>
      <c r="K762" s="393"/>
      <c r="L762" s="365"/>
      <c r="M762" s="396"/>
      <c r="N762" s="397"/>
      <c r="O762" s="398"/>
      <c r="P762" s="353"/>
      <c r="Q762" s="354">
        <v>100000</v>
      </c>
      <c r="R762" s="399"/>
      <c r="S762" s="396"/>
      <c r="T762" s="399"/>
      <c r="U762" s="358"/>
      <c r="V762" s="359">
        <f t="shared" si="67"/>
        <v>100000</v>
      </c>
      <c r="W762" s="358"/>
      <c r="X762" s="369" t="s">
        <v>36</v>
      </c>
      <c r="Y762" s="360"/>
      <c r="Z762" s="392"/>
      <c r="AA762" s="388"/>
      <c r="AB762" s="1" t="s">
        <v>867</v>
      </c>
    </row>
    <row r="763" spans="1:28" ht="15" x14ac:dyDescent="0.25">
      <c r="A763" s="344"/>
      <c r="B763" s="363"/>
      <c r="C763" s="394"/>
      <c r="D763" s="347">
        <v>44917</v>
      </c>
      <c r="E763" s="348" t="s">
        <v>1082</v>
      </c>
      <c r="F763" s="348" t="s">
        <v>1082</v>
      </c>
      <c r="G763" s="395"/>
      <c r="I763" s="366"/>
      <c r="J763" s="395"/>
      <c r="K763" s="393"/>
      <c r="L763" s="365"/>
      <c r="M763" s="396"/>
      <c r="N763" s="397"/>
      <c r="O763" s="398"/>
      <c r="P763" s="353"/>
      <c r="Q763" s="354">
        <v>100000</v>
      </c>
      <c r="R763" s="399"/>
      <c r="S763" s="396"/>
      <c r="T763" s="399"/>
      <c r="U763" s="358"/>
      <c r="V763" s="359">
        <f t="shared" si="67"/>
        <v>100000</v>
      </c>
      <c r="W763" s="358"/>
      <c r="X763" s="369" t="s">
        <v>36</v>
      </c>
      <c r="Y763" s="360"/>
      <c r="Z763" s="392"/>
      <c r="AA763" s="388"/>
      <c r="AB763" s="1" t="s">
        <v>867</v>
      </c>
    </row>
    <row r="764" spans="1:28" ht="15" x14ac:dyDescent="0.25">
      <c r="A764" s="344"/>
      <c r="B764" s="363"/>
      <c r="C764" s="394"/>
      <c r="D764" s="347">
        <v>44917</v>
      </c>
      <c r="E764" s="348" t="s">
        <v>1083</v>
      </c>
      <c r="F764" s="348" t="s">
        <v>1083</v>
      </c>
      <c r="G764" s="395"/>
      <c r="I764" s="366"/>
      <c r="J764" s="395"/>
      <c r="K764" s="393"/>
      <c r="L764" s="365"/>
      <c r="M764" s="396"/>
      <c r="N764" s="397"/>
      <c r="O764" s="398"/>
      <c r="P764" s="353"/>
      <c r="Q764" s="354">
        <v>100000</v>
      </c>
      <c r="R764" s="399"/>
      <c r="S764" s="396"/>
      <c r="T764" s="399"/>
      <c r="U764" s="358"/>
      <c r="V764" s="359">
        <f t="shared" si="67"/>
        <v>100000</v>
      </c>
      <c r="W764" s="358"/>
      <c r="X764" s="369" t="s">
        <v>36</v>
      </c>
      <c r="Y764" s="360"/>
      <c r="Z764" s="392"/>
      <c r="AA764" s="388"/>
      <c r="AB764" s="1" t="s">
        <v>867</v>
      </c>
    </row>
    <row r="765" spans="1:28" ht="15" x14ac:dyDescent="0.25">
      <c r="A765" s="344"/>
      <c r="B765" s="363"/>
      <c r="C765" s="394"/>
      <c r="D765" s="347">
        <v>44917</v>
      </c>
      <c r="E765" s="348" t="s">
        <v>1084</v>
      </c>
      <c r="F765" s="348" t="s">
        <v>1084</v>
      </c>
      <c r="G765" s="395"/>
      <c r="I765" s="366"/>
      <c r="J765" s="395"/>
      <c r="K765" s="393"/>
      <c r="L765" s="365"/>
      <c r="M765" s="396"/>
      <c r="N765" s="397"/>
      <c r="O765" s="398"/>
      <c r="P765" s="353"/>
      <c r="Q765" s="354">
        <v>76278</v>
      </c>
      <c r="R765" s="399"/>
      <c r="S765" s="396"/>
      <c r="T765" s="399"/>
      <c r="U765" s="358"/>
      <c r="V765" s="359">
        <f t="shared" si="67"/>
        <v>76278</v>
      </c>
      <c r="W765" s="358"/>
      <c r="X765" s="369" t="s">
        <v>36</v>
      </c>
      <c r="Y765" s="360"/>
      <c r="Z765" s="392"/>
      <c r="AA765" s="388"/>
      <c r="AB765" s="1" t="s">
        <v>867</v>
      </c>
    </row>
    <row r="766" spans="1:28" ht="15" x14ac:dyDescent="0.25">
      <c r="A766" s="344"/>
      <c r="B766" s="363"/>
      <c r="C766" s="394"/>
      <c r="D766" s="347">
        <v>44924</v>
      </c>
      <c r="E766" s="348" t="s">
        <v>1085</v>
      </c>
      <c r="F766" s="348" t="s">
        <v>1085</v>
      </c>
      <c r="G766" s="395"/>
      <c r="I766" s="366"/>
      <c r="J766" s="395"/>
      <c r="K766" s="393"/>
      <c r="L766" s="365"/>
      <c r="M766" s="396"/>
      <c r="N766" s="397"/>
      <c r="O766" s="398"/>
      <c r="P766" s="353"/>
      <c r="Q766" s="354">
        <v>41291</v>
      </c>
      <c r="R766" s="399"/>
      <c r="S766" s="396"/>
      <c r="T766" s="399"/>
      <c r="U766" s="358"/>
      <c r="V766" s="359">
        <f t="shared" si="67"/>
        <v>41291</v>
      </c>
      <c r="W766" s="358"/>
      <c r="X766" s="369" t="s">
        <v>36</v>
      </c>
      <c r="Y766" s="360"/>
      <c r="Z766" s="392"/>
      <c r="AA766" s="388"/>
      <c r="AB766" s="1" t="s">
        <v>867</v>
      </c>
    </row>
    <row r="767" spans="1:28" ht="15" x14ac:dyDescent="0.25">
      <c r="A767" s="344"/>
      <c r="B767" s="363"/>
      <c r="C767" s="394"/>
      <c r="D767" s="347">
        <v>44924</v>
      </c>
      <c r="E767" s="348" t="s">
        <v>1086</v>
      </c>
      <c r="F767" s="348" t="s">
        <v>1086</v>
      </c>
      <c r="G767" s="395"/>
      <c r="I767" s="366"/>
      <c r="J767" s="395"/>
      <c r="K767" s="393"/>
      <c r="L767" s="365"/>
      <c r="M767" s="396"/>
      <c r="N767" s="397"/>
      <c r="O767" s="398"/>
      <c r="P767" s="353"/>
      <c r="Q767" s="354">
        <v>3500</v>
      </c>
      <c r="R767" s="399"/>
      <c r="S767" s="396"/>
      <c r="T767" s="399"/>
      <c r="U767" s="358"/>
      <c r="V767" s="359">
        <f t="shared" si="67"/>
        <v>3500</v>
      </c>
      <c r="W767" s="358"/>
      <c r="X767" s="369" t="s">
        <v>36</v>
      </c>
      <c r="Y767" s="360"/>
      <c r="Z767" s="392"/>
      <c r="AA767" s="388"/>
      <c r="AB767" s="1" t="s">
        <v>867</v>
      </c>
    </row>
    <row r="768" spans="1:28" ht="15" x14ac:dyDescent="0.25">
      <c r="A768" s="344"/>
      <c r="B768" s="363"/>
      <c r="C768" s="394"/>
      <c r="D768" s="347">
        <v>44924</v>
      </c>
      <c r="E768" s="348" t="s">
        <v>1087</v>
      </c>
      <c r="F768" s="348" t="s">
        <v>1087</v>
      </c>
      <c r="G768" s="395"/>
      <c r="I768" s="366"/>
      <c r="J768" s="395"/>
      <c r="K768" s="393"/>
      <c r="L768" s="365"/>
      <c r="M768" s="396"/>
      <c r="N768" s="397"/>
      <c r="O768" s="398"/>
      <c r="P768" s="353"/>
      <c r="Q768" s="354">
        <v>50020</v>
      </c>
      <c r="R768" s="399"/>
      <c r="S768" s="396"/>
      <c r="T768" s="399"/>
      <c r="U768" s="358"/>
      <c r="V768" s="359">
        <f t="shared" si="67"/>
        <v>50020</v>
      </c>
      <c r="W768" s="358"/>
      <c r="X768" s="369" t="s">
        <v>36</v>
      </c>
      <c r="Y768" s="360"/>
      <c r="Z768" s="392"/>
      <c r="AA768" s="388"/>
      <c r="AB768" s="1" t="s">
        <v>867</v>
      </c>
    </row>
    <row r="769" spans="1:28" ht="15" x14ac:dyDescent="0.25">
      <c r="A769" s="344"/>
      <c r="B769" s="363"/>
      <c r="C769" s="394"/>
      <c r="D769" s="347">
        <v>44924</v>
      </c>
      <c r="E769" s="348" t="s">
        <v>1088</v>
      </c>
      <c r="F769" s="348" t="s">
        <v>1088</v>
      </c>
      <c r="G769" s="395"/>
      <c r="I769" s="366"/>
      <c r="J769" s="395"/>
      <c r="K769" s="393"/>
      <c r="L769" s="365"/>
      <c r="M769" s="396"/>
      <c r="N769" s="397"/>
      <c r="O769" s="398"/>
      <c r="P769" s="353"/>
      <c r="Q769" s="354">
        <v>48013</v>
      </c>
      <c r="R769" s="399"/>
      <c r="S769" s="396"/>
      <c r="T769" s="399"/>
      <c r="U769" s="358"/>
      <c r="V769" s="359">
        <f t="shared" si="67"/>
        <v>48013</v>
      </c>
      <c r="W769" s="358"/>
      <c r="X769" s="369" t="s">
        <v>36</v>
      </c>
      <c r="Y769" s="360"/>
      <c r="Z769" s="392"/>
      <c r="AA769" s="388"/>
      <c r="AB769" s="1" t="s">
        <v>867</v>
      </c>
    </row>
    <row r="770" spans="1:28" ht="15" x14ac:dyDescent="0.25">
      <c r="A770" s="344"/>
      <c r="B770" s="363"/>
      <c r="C770" s="394"/>
      <c r="D770" s="347">
        <v>44924</v>
      </c>
      <c r="E770" s="348" t="s">
        <v>1089</v>
      </c>
      <c r="F770" s="348" t="s">
        <v>1089</v>
      </c>
      <c r="G770" s="395"/>
      <c r="I770" s="366"/>
      <c r="J770" s="395"/>
      <c r="K770" s="393"/>
      <c r="L770" s="365"/>
      <c r="M770" s="396"/>
      <c r="N770" s="397"/>
      <c r="O770" s="398"/>
      <c r="P770" s="353"/>
      <c r="Q770" s="354">
        <v>100000</v>
      </c>
      <c r="R770" s="399"/>
      <c r="S770" s="396"/>
      <c r="T770" s="399"/>
      <c r="U770" s="358"/>
      <c r="V770" s="359">
        <f t="shared" si="67"/>
        <v>100000</v>
      </c>
      <c r="W770" s="358"/>
      <c r="X770" s="369" t="s">
        <v>36</v>
      </c>
      <c r="Y770" s="360"/>
      <c r="Z770" s="392"/>
      <c r="AA770" s="388"/>
      <c r="AB770" s="1" t="s">
        <v>867</v>
      </c>
    </row>
    <row r="771" spans="1:28" x14ac:dyDescent="0.2">
      <c r="A771" s="20">
        <v>373</v>
      </c>
      <c r="B771" s="21">
        <v>44917</v>
      </c>
      <c r="C771" s="22">
        <v>44903</v>
      </c>
      <c r="D771" s="246">
        <v>44904</v>
      </c>
      <c r="E771" s="23" t="s">
        <v>763</v>
      </c>
      <c r="F771" s="23" t="s">
        <v>764</v>
      </c>
      <c r="G771" s="26" t="s">
        <v>765</v>
      </c>
      <c r="I771" s="24" t="s">
        <v>33</v>
      </c>
      <c r="J771" s="26" t="s">
        <v>239</v>
      </c>
      <c r="K771" s="27">
        <v>44852</v>
      </c>
      <c r="L771" s="74" t="s">
        <v>766</v>
      </c>
      <c r="M771" s="29">
        <v>284963</v>
      </c>
      <c r="N771" s="139"/>
      <c r="O771" s="173">
        <f>M771*N771</f>
        <v>0</v>
      </c>
      <c r="P771" s="173">
        <v>17679</v>
      </c>
      <c r="Q771" s="35">
        <f t="shared" si="64"/>
        <v>302642</v>
      </c>
      <c r="R771" s="33">
        <v>0.03</v>
      </c>
      <c r="S771" s="35">
        <v>-530.37</v>
      </c>
      <c r="T771" s="33">
        <v>0.05</v>
      </c>
      <c r="U771" s="35">
        <v>-883</v>
      </c>
      <c r="V771" s="32">
        <f t="shared" si="67"/>
        <v>301228.63</v>
      </c>
      <c r="W771" s="36" t="s">
        <v>59</v>
      </c>
      <c r="X771" s="46" t="s">
        <v>36</v>
      </c>
      <c r="Y771" s="37" t="s">
        <v>33</v>
      </c>
      <c r="Z771" s="37" t="s">
        <v>33</v>
      </c>
      <c r="AA771" s="37"/>
    </row>
    <row r="772" spans="1:28" x14ac:dyDescent="0.2">
      <c r="A772" s="20">
        <v>398</v>
      </c>
      <c r="B772" s="21">
        <v>44917</v>
      </c>
      <c r="C772" s="22">
        <v>44903</v>
      </c>
      <c r="D772" s="246">
        <v>44904</v>
      </c>
      <c r="E772" s="23" t="s">
        <v>807</v>
      </c>
      <c r="F772" s="23" t="s">
        <v>808</v>
      </c>
      <c r="G772" s="24" t="s">
        <v>809</v>
      </c>
      <c r="I772" s="24" t="s">
        <v>33</v>
      </c>
      <c r="J772" s="26" t="s">
        <v>239</v>
      </c>
      <c r="K772" s="27">
        <v>44844</v>
      </c>
      <c r="L772" s="26">
        <v>9058</v>
      </c>
      <c r="M772" s="29">
        <f>489800+5000</f>
        <v>494800</v>
      </c>
      <c r="N772" s="132"/>
      <c r="O772" s="173">
        <f>M772*N772</f>
        <v>0</v>
      </c>
      <c r="P772" s="173">
        <v>0</v>
      </c>
      <c r="Q772" s="35">
        <f t="shared" si="64"/>
        <v>494800</v>
      </c>
      <c r="R772" s="33">
        <v>0.03</v>
      </c>
      <c r="S772" s="35">
        <v>-150</v>
      </c>
      <c r="T772" s="33">
        <v>0.05</v>
      </c>
      <c r="U772" s="35">
        <v>-250</v>
      </c>
      <c r="V772" s="32">
        <f t="shared" si="67"/>
        <v>494400</v>
      </c>
      <c r="W772" s="36" t="s">
        <v>59</v>
      </c>
      <c r="X772" s="46" t="s">
        <v>36</v>
      </c>
      <c r="Y772" s="37" t="s">
        <v>33</v>
      </c>
      <c r="Z772" s="37" t="s">
        <v>33</v>
      </c>
      <c r="AA772" s="37"/>
    </row>
    <row r="773" spans="1:28" x14ac:dyDescent="0.2">
      <c r="A773" s="20">
        <v>366</v>
      </c>
      <c r="B773" s="21">
        <v>44887</v>
      </c>
      <c r="C773" s="111">
        <v>44875</v>
      </c>
      <c r="D773" s="246">
        <v>44908</v>
      </c>
      <c r="E773" s="23" t="s">
        <v>644</v>
      </c>
      <c r="F773" s="43" t="s">
        <v>755</v>
      </c>
      <c r="G773" s="24" t="s">
        <v>646</v>
      </c>
      <c r="I773" s="24" t="s">
        <v>33</v>
      </c>
      <c r="J773" s="76">
        <v>303802</v>
      </c>
      <c r="K773" s="194">
        <v>44875</v>
      </c>
      <c r="L773" s="26" t="s">
        <v>33</v>
      </c>
      <c r="M773" s="195">
        <v>41634</v>
      </c>
      <c r="N773" s="154"/>
      <c r="O773" s="100"/>
      <c r="P773" s="31">
        <v>0</v>
      </c>
      <c r="Q773" s="35">
        <f t="shared" si="64"/>
        <v>41634</v>
      </c>
      <c r="R773" s="81">
        <v>0.03</v>
      </c>
      <c r="S773" s="100">
        <v>-1086</v>
      </c>
      <c r="T773" s="81"/>
      <c r="U773" s="35">
        <f t="shared" ref="U773:U777" si="69">IFERROR(O773*-T773,0)</f>
        <v>0</v>
      </c>
      <c r="V773" s="32">
        <f t="shared" si="67"/>
        <v>40548</v>
      </c>
      <c r="W773" s="36" t="s">
        <v>59</v>
      </c>
      <c r="X773" s="46" t="s">
        <v>36</v>
      </c>
      <c r="Y773" s="37" t="s">
        <v>33</v>
      </c>
      <c r="Z773" s="37" t="s">
        <v>33</v>
      </c>
      <c r="AA773" s="37"/>
    </row>
    <row r="774" spans="1:28" x14ac:dyDescent="0.2">
      <c r="A774" s="20">
        <v>389</v>
      </c>
      <c r="B774" s="21">
        <v>44917</v>
      </c>
      <c r="C774" s="22">
        <v>44901</v>
      </c>
      <c r="D774" s="246">
        <v>44908</v>
      </c>
      <c r="E774" s="23" t="s">
        <v>31</v>
      </c>
      <c r="F774" s="23" t="s">
        <v>788</v>
      </c>
      <c r="G774" s="26" t="s">
        <v>33</v>
      </c>
      <c r="I774" s="24" t="s">
        <v>33</v>
      </c>
      <c r="J774" s="26" t="s">
        <v>239</v>
      </c>
      <c r="K774" s="27">
        <v>44866</v>
      </c>
      <c r="L774" s="50">
        <v>12282353</v>
      </c>
      <c r="M774" s="29">
        <f>393444+6492</f>
        <v>399936</v>
      </c>
      <c r="N774" s="132"/>
      <c r="O774" s="173">
        <f t="shared" ref="O774:O786" si="70">M774*N774</f>
        <v>0</v>
      </c>
      <c r="P774" s="173">
        <v>0</v>
      </c>
      <c r="Q774" s="35">
        <f t="shared" si="64"/>
        <v>399936</v>
      </c>
      <c r="R774" s="33"/>
      <c r="S774" s="35">
        <f>-R774*Q774</f>
        <v>0</v>
      </c>
      <c r="T774" s="33"/>
      <c r="U774" s="35">
        <f t="shared" si="69"/>
        <v>0</v>
      </c>
      <c r="V774" s="32">
        <f t="shared" si="67"/>
        <v>399936</v>
      </c>
      <c r="W774" s="36" t="s">
        <v>59</v>
      </c>
      <c r="X774" s="46" t="s">
        <v>36</v>
      </c>
      <c r="Y774" s="37" t="s">
        <v>33</v>
      </c>
      <c r="Z774" s="37" t="s">
        <v>33</v>
      </c>
      <c r="AA774" s="37"/>
    </row>
    <row r="775" spans="1:28" x14ac:dyDescent="0.2">
      <c r="A775" s="20">
        <v>394</v>
      </c>
      <c r="B775" s="21">
        <v>44917</v>
      </c>
      <c r="C775" s="22">
        <v>44901</v>
      </c>
      <c r="D775" s="246">
        <v>44910</v>
      </c>
      <c r="E775" s="23" t="s">
        <v>92</v>
      </c>
      <c r="F775" s="23" t="s">
        <v>799</v>
      </c>
      <c r="G775" s="24" t="s">
        <v>94</v>
      </c>
      <c r="I775" s="24" t="s">
        <v>33</v>
      </c>
      <c r="J775" s="26" t="s">
        <v>239</v>
      </c>
      <c r="K775" s="27">
        <v>44866</v>
      </c>
      <c r="L775" s="26" t="s">
        <v>800</v>
      </c>
      <c r="M775" s="29">
        <v>1405</v>
      </c>
      <c r="N775" s="132"/>
      <c r="O775" s="173">
        <f t="shared" si="70"/>
        <v>0</v>
      </c>
      <c r="P775" s="173">
        <v>0</v>
      </c>
      <c r="Q775" s="35">
        <f t="shared" si="64"/>
        <v>1405</v>
      </c>
      <c r="R775" s="33">
        <v>0.03</v>
      </c>
      <c r="S775" s="35">
        <f>-R775*Q775</f>
        <v>-42.15</v>
      </c>
      <c r="T775" s="33"/>
      <c r="U775" s="35">
        <f t="shared" si="69"/>
        <v>0</v>
      </c>
      <c r="V775" s="32">
        <f t="shared" si="67"/>
        <v>1362.85</v>
      </c>
      <c r="W775" s="36" t="s">
        <v>59</v>
      </c>
      <c r="X775" s="46" t="s">
        <v>36</v>
      </c>
      <c r="Y775" s="37" t="s">
        <v>33</v>
      </c>
      <c r="Z775" s="37" t="s">
        <v>33</v>
      </c>
      <c r="AA775" s="37"/>
    </row>
    <row r="776" spans="1:28" x14ac:dyDescent="0.2">
      <c r="A776" s="20">
        <v>395</v>
      </c>
      <c r="B776" s="21">
        <v>44917</v>
      </c>
      <c r="C776" s="22">
        <v>44901</v>
      </c>
      <c r="D776" s="246">
        <v>44910</v>
      </c>
      <c r="E776" s="23" t="s">
        <v>92</v>
      </c>
      <c r="F776" s="23" t="s">
        <v>801</v>
      </c>
      <c r="G776" s="24" t="s">
        <v>94</v>
      </c>
      <c r="I776" s="24" t="s">
        <v>33</v>
      </c>
      <c r="J776" s="26" t="s">
        <v>239</v>
      </c>
      <c r="K776" s="27">
        <v>44866</v>
      </c>
      <c r="L776" s="26" t="s">
        <v>802</v>
      </c>
      <c r="M776" s="29">
        <v>3784</v>
      </c>
      <c r="N776" s="132"/>
      <c r="O776" s="173">
        <f t="shared" si="70"/>
        <v>0</v>
      </c>
      <c r="P776" s="173">
        <v>0</v>
      </c>
      <c r="Q776" s="35">
        <f t="shared" si="64"/>
        <v>3784</v>
      </c>
      <c r="R776" s="33">
        <v>0.03</v>
      </c>
      <c r="S776" s="35">
        <f>-R776*Q776</f>
        <v>-113.52</v>
      </c>
      <c r="T776" s="33"/>
      <c r="U776" s="35">
        <f t="shared" si="69"/>
        <v>0</v>
      </c>
      <c r="V776" s="32">
        <f t="shared" si="67"/>
        <v>3670.48</v>
      </c>
      <c r="W776" s="36" t="s">
        <v>59</v>
      </c>
      <c r="X776" s="46" t="s">
        <v>36</v>
      </c>
      <c r="Y776" s="37" t="s">
        <v>33</v>
      </c>
      <c r="Z776" s="37" t="s">
        <v>33</v>
      </c>
      <c r="AA776" s="37"/>
    </row>
    <row r="777" spans="1:28" x14ac:dyDescent="0.2">
      <c r="A777" s="20">
        <v>396</v>
      </c>
      <c r="B777" s="21">
        <v>44917</v>
      </c>
      <c r="C777" s="22">
        <v>44901</v>
      </c>
      <c r="D777" s="246">
        <v>44910</v>
      </c>
      <c r="E777" s="23" t="s">
        <v>92</v>
      </c>
      <c r="F777" s="23" t="s">
        <v>803</v>
      </c>
      <c r="G777" s="24" t="s">
        <v>94</v>
      </c>
      <c r="I777" s="24" t="s">
        <v>33</v>
      </c>
      <c r="J777" s="26" t="s">
        <v>239</v>
      </c>
      <c r="K777" s="27">
        <v>44865</v>
      </c>
      <c r="L777" s="26" t="s">
        <v>804</v>
      </c>
      <c r="M777" s="29">
        <v>1081</v>
      </c>
      <c r="N777" s="132"/>
      <c r="O777" s="173">
        <f t="shared" si="70"/>
        <v>0</v>
      </c>
      <c r="P777" s="173">
        <v>0</v>
      </c>
      <c r="Q777" s="35">
        <f t="shared" si="64"/>
        <v>1081</v>
      </c>
      <c r="R777" s="33">
        <v>0.03</v>
      </c>
      <c r="S777" s="35">
        <f>-R777*Q777</f>
        <v>-32.43</v>
      </c>
      <c r="T777" s="33"/>
      <c r="U777" s="35">
        <f t="shared" si="69"/>
        <v>0</v>
      </c>
      <c r="V777" s="32">
        <f t="shared" si="67"/>
        <v>1048.57</v>
      </c>
      <c r="W777" s="36" t="s">
        <v>59</v>
      </c>
      <c r="X777" s="46" t="s">
        <v>36</v>
      </c>
      <c r="Y777" s="37" t="s">
        <v>33</v>
      </c>
      <c r="Z777" s="37" t="s">
        <v>33</v>
      </c>
      <c r="AA777" s="37"/>
    </row>
    <row r="778" spans="1:28" x14ac:dyDescent="0.2">
      <c r="A778" s="20">
        <v>370</v>
      </c>
      <c r="B778" s="21">
        <v>44917</v>
      </c>
      <c r="C778" s="22">
        <v>44900</v>
      </c>
      <c r="D778" s="246">
        <v>44914</v>
      </c>
      <c r="E778" s="23" t="s">
        <v>234</v>
      </c>
      <c r="F778" s="23" t="s">
        <v>758</v>
      </c>
      <c r="G778" s="26" t="s">
        <v>33</v>
      </c>
      <c r="I778" s="24" t="s">
        <v>33</v>
      </c>
      <c r="J778" s="26">
        <v>303797</v>
      </c>
      <c r="K778" s="27">
        <v>44859</v>
      </c>
      <c r="L778" s="26" t="s">
        <v>33</v>
      </c>
      <c r="M778" s="29">
        <v>6074</v>
      </c>
      <c r="N778" s="132"/>
      <c r="O778" s="173">
        <f t="shared" si="70"/>
        <v>0</v>
      </c>
      <c r="P778" s="31">
        <v>0</v>
      </c>
      <c r="Q778" s="35">
        <f t="shared" si="64"/>
        <v>6074</v>
      </c>
      <c r="R778" s="33">
        <v>0.03</v>
      </c>
      <c r="S778" s="35">
        <v>-109</v>
      </c>
      <c r="T778" s="33">
        <v>0.2</v>
      </c>
      <c r="U778" s="35">
        <v>-182</v>
      </c>
      <c r="V778" s="32">
        <f t="shared" si="67"/>
        <v>5783</v>
      </c>
      <c r="W778" s="36" t="s">
        <v>59</v>
      </c>
      <c r="X778" s="46" t="s">
        <v>36</v>
      </c>
      <c r="Y778" s="37" t="s">
        <v>33</v>
      </c>
      <c r="Z778" s="37" t="s">
        <v>33</v>
      </c>
      <c r="AA778" s="37"/>
    </row>
    <row r="779" spans="1:28" x14ac:dyDescent="0.2">
      <c r="A779" s="20">
        <v>371</v>
      </c>
      <c r="B779" s="21">
        <v>44917</v>
      </c>
      <c r="C779" s="22">
        <v>44902</v>
      </c>
      <c r="D779" s="246">
        <v>44914</v>
      </c>
      <c r="E779" s="23" t="s">
        <v>100</v>
      </c>
      <c r="F779" s="23" t="s">
        <v>759</v>
      </c>
      <c r="G779" s="26" t="s">
        <v>101</v>
      </c>
      <c r="I779" s="24" t="s">
        <v>33</v>
      </c>
      <c r="J779" s="26">
        <v>303846</v>
      </c>
      <c r="K779" s="27">
        <v>44834</v>
      </c>
      <c r="L779" s="196" t="s">
        <v>760</v>
      </c>
      <c r="M779" s="29">
        <v>75710</v>
      </c>
      <c r="N779" s="132">
        <v>0.13</v>
      </c>
      <c r="O779" s="173">
        <f t="shared" si="70"/>
        <v>9842.3000000000011</v>
      </c>
      <c r="P779" s="31">
        <v>0</v>
      </c>
      <c r="Q779" s="35">
        <f t="shared" si="64"/>
        <v>85552.3</v>
      </c>
      <c r="R779" s="33">
        <v>0.03</v>
      </c>
      <c r="S779" s="35">
        <f t="shared" ref="S779:S786" si="71">-R779*Q779</f>
        <v>-2566.569</v>
      </c>
      <c r="T779" s="33">
        <v>0.2</v>
      </c>
      <c r="U779" s="35">
        <f>IFERROR(O779*-T779,0)</f>
        <v>-1968.4600000000003</v>
      </c>
      <c r="V779" s="32">
        <f t="shared" si="67"/>
        <v>81017.270999999993</v>
      </c>
      <c r="W779" s="36" t="s">
        <v>59</v>
      </c>
      <c r="X779" s="181" t="s">
        <v>36</v>
      </c>
      <c r="Y779" s="37" t="s">
        <v>33</v>
      </c>
      <c r="Z779" s="37" t="s">
        <v>33</v>
      </c>
      <c r="AA779" s="37"/>
    </row>
    <row r="780" spans="1:28" x14ac:dyDescent="0.2">
      <c r="A780" s="20">
        <v>374</v>
      </c>
      <c r="B780" s="21">
        <v>44917</v>
      </c>
      <c r="C780" s="22">
        <v>44900</v>
      </c>
      <c r="D780" s="246">
        <v>44914</v>
      </c>
      <c r="E780" s="23" t="s">
        <v>97</v>
      </c>
      <c r="F780" s="23" t="s">
        <v>767</v>
      </c>
      <c r="G780" s="26" t="s">
        <v>33</v>
      </c>
      <c r="I780" s="24" t="s">
        <v>33</v>
      </c>
      <c r="J780" s="26">
        <v>303891</v>
      </c>
      <c r="K780" s="27">
        <v>44834</v>
      </c>
      <c r="L780" s="26" t="s">
        <v>33</v>
      </c>
      <c r="M780" s="29">
        <v>126660</v>
      </c>
      <c r="N780" s="139"/>
      <c r="O780" s="173">
        <f t="shared" si="70"/>
        <v>0</v>
      </c>
      <c r="P780" s="173">
        <v>0</v>
      </c>
      <c r="Q780" s="35">
        <f t="shared" si="64"/>
        <v>126660</v>
      </c>
      <c r="R780" s="33"/>
      <c r="S780" s="35">
        <f t="shared" si="71"/>
        <v>0</v>
      </c>
      <c r="T780" s="33"/>
      <c r="U780" s="35">
        <f>IFERROR(O780*-T780,0)</f>
        <v>0</v>
      </c>
      <c r="V780" s="32">
        <f t="shared" si="67"/>
        <v>126660</v>
      </c>
      <c r="W780" s="36" t="s">
        <v>59</v>
      </c>
      <c r="X780" s="46" t="s">
        <v>36</v>
      </c>
      <c r="Y780" s="37" t="s">
        <v>33</v>
      </c>
      <c r="Z780" s="37" t="s">
        <v>33</v>
      </c>
      <c r="AA780" s="37"/>
    </row>
    <row r="781" spans="1:28" x14ac:dyDescent="0.2">
      <c r="A781" s="20">
        <v>375</v>
      </c>
      <c r="B781" s="21">
        <v>44917</v>
      </c>
      <c r="C781" s="22">
        <v>44900</v>
      </c>
      <c r="D781" s="246">
        <v>44914</v>
      </c>
      <c r="E781" s="23" t="s">
        <v>97</v>
      </c>
      <c r="F781" s="23" t="s">
        <v>768</v>
      </c>
      <c r="G781" s="26" t="s">
        <v>33</v>
      </c>
      <c r="I781" s="24" t="s">
        <v>33</v>
      </c>
      <c r="J781" s="26">
        <v>303820</v>
      </c>
      <c r="K781" s="27">
        <v>44865</v>
      </c>
      <c r="L781" s="26" t="s">
        <v>33</v>
      </c>
      <c r="M781" s="38">
        <v>156490</v>
      </c>
      <c r="N781" s="132"/>
      <c r="O781" s="173">
        <f t="shared" si="70"/>
        <v>0</v>
      </c>
      <c r="P781" s="173">
        <v>0</v>
      </c>
      <c r="Q781" s="35">
        <f t="shared" si="64"/>
        <v>156490</v>
      </c>
      <c r="R781" s="33"/>
      <c r="S781" s="35">
        <f t="shared" si="71"/>
        <v>0</v>
      </c>
      <c r="T781" s="33"/>
      <c r="U781" s="35">
        <f>IFERROR(O781*-T781,0)</f>
        <v>0</v>
      </c>
      <c r="V781" s="32">
        <f t="shared" si="67"/>
        <v>156490</v>
      </c>
      <c r="W781" s="36" t="s">
        <v>59</v>
      </c>
      <c r="X781" s="46" t="s">
        <v>36</v>
      </c>
      <c r="Y781" s="37" t="s">
        <v>33</v>
      </c>
      <c r="Z781" s="37" t="s">
        <v>33</v>
      </c>
      <c r="AA781" s="37"/>
    </row>
    <row r="782" spans="1:28" x14ac:dyDescent="0.2">
      <c r="A782" s="20">
        <v>377</v>
      </c>
      <c r="B782" s="21">
        <v>44917</v>
      </c>
      <c r="C782" s="22">
        <v>44900</v>
      </c>
      <c r="D782" s="246">
        <v>44914</v>
      </c>
      <c r="E782" s="23" t="s">
        <v>81</v>
      </c>
      <c r="F782" s="23" t="s">
        <v>770</v>
      </c>
      <c r="G782" s="26" t="s">
        <v>33</v>
      </c>
      <c r="I782" s="24" t="s">
        <v>33</v>
      </c>
      <c r="J782" s="26">
        <v>303815</v>
      </c>
      <c r="K782" s="27">
        <v>44873</v>
      </c>
      <c r="L782" s="74">
        <v>102211080032</v>
      </c>
      <c r="M782" s="38">
        <v>32431</v>
      </c>
      <c r="N782" s="139"/>
      <c r="O782" s="173">
        <f t="shared" si="70"/>
        <v>0</v>
      </c>
      <c r="P782" s="173">
        <v>0</v>
      </c>
      <c r="Q782" s="35">
        <f t="shared" si="64"/>
        <v>32431</v>
      </c>
      <c r="R782" s="33"/>
      <c r="S782" s="35">
        <f t="shared" si="71"/>
        <v>0</v>
      </c>
      <c r="T782" s="33"/>
      <c r="U782" s="35">
        <f>IFERROR(O782*-T782,0)</f>
        <v>0</v>
      </c>
      <c r="V782" s="32">
        <f t="shared" si="67"/>
        <v>32431</v>
      </c>
      <c r="W782" s="36" t="s">
        <v>59</v>
      </c>
      <c r="X782" s="46" t="s">
        <v>36</v>
      </c>
      <c r="Y782" s="37" t="s">
        <v>33</v>
      </c>
      <c r="Z782" s="37" t="s">
        <v>33</v>
      </c>
      <c r="AA782" s="37"/>
    </row>
    <row r="783" spans="1:28" x14ac:dyDescent="0.2">
      <c r="A783" s="20">
        <v>379</v>
      </c>
      <c r="B783" s="21">
        <v>44917</v>
      </c>
      <c r="C783" s="22">
        <v>44876</v>
      </c>
      <c r="D783" s="246">
        <v>44914</v>
      </c>
      <c r="E783" s="23" t="s">
        <v>109</v>
      </c>
      <c r="F783" s="23" t="s">
        <v>772</v>
      </c>
      <c r="G783" s="26" t="s">
        <v>33</v>
      </c>
      <c r="I783" s="24" t="s">
        <v>33</v>
      </c>
      <c r="J783" s="26">
        <v>303794</v>
      </c>
      <c r="K783" s="27">
        <v>44828</v>
      </c>
      <c r="L783" s="26" t="s">
        <v>33</v>
      </c>
      <c r="M783" s="38">
        <v>7500</v>
      </c>
      <c r="N783" s="132"/>
      <c r="O783" s="173">
        <f t="shared" si="70"/>
        <v>0</v>
      </c>
      <c r="P783" s="173">
        <v>0</v>
      </c>
      <c r="Q783" s="35">
        <f t="shared" si="64"/>
        <v>7500</v>
      </c>
      <c r="R783" s="33">
        <v>4.4999999999999998E-2</v>
      </c>
      <c r="S783" s="35">
        <f t="shared" si="71"/>
        <v>-337.5</v>
      </c>
      <c r="T783" s="30">
        <v>0.05</v>
      </c>
      <c r="U783" s="35">
        <v>-375</v>
      </c>
      <c r="V783" s="32">
        <f t="shared" si="67"/>
        <v>6787.5</v>
      </c>
      <c r="W783" s="36" t="s">
        <v>59</v>
      </c>
      <c r="X783" s="46" t="s">
        <v>36</v>
      </c>
      <c r="Y783" s="37" t="s">
        <v>33</v>
      </c>
      <c r="Z783" s="37" t="s">
        <v>33</v>
      </c>
      <c r="AA783" s="37"/>
    </row>
    <row r="784" spans="1:28" x14ac:dyDescent="0.2">
      <c r="A784" s="20">
        <v>397</v>
      </c>
      <c r="B784" s="21">
        <v>44917</v>
      </c>
      <c r="C784" s="22">
        <v>44876</v>
      </c>
      <c r="D784" s="246">
        <v>44914</v>
      </c>
      <c r="E784" s="23" t="s">
        <v>173</v>
      </c>
      <c r="F784" s="23" t="s">
        <v>805</v>
      </c>
      <c r="G784" s="24" t="s">
        <v>806</v>
      </c>
      <c r="I784" s="24" t="s">
        <v>33</v>
      </c>
      <c r="J784" s="24">
        <v>303795</v>
      </c>
      <c r="K784" s="27">
        <v>44828</v>
      </c>
      <c r="L784" s="26" t="s">
        <v>33</v>
      </c>
      <c r="M784" s="29">
        <v>8963</v>
      </c>
      <c r="N784" s="132"/>
      <c r="O784" s="173">
        <f t="shared" si="70"/>
        <v>0</v>
      </c>
      <c r="P784" s="173">
        <v>0</v>
      </c>
      <c r="Q784" s="35">
        <f t="shared" si="64"/>
        <v>8963</v>
      </c>
      <c r="R784" s="33">
        <v>0.03</v>
      </c>
      <c r="S784" s="35">
        <f t="shared" si="71"/>
        <v>-268.89</v>
      </c>
      <c r="T784" s="33"/>
      <c r="U784" s="35">
        <f>IFERROR(O784*-T784,0)</f>
        <v>0</v>
      </c>
      <c r="V784" s="32">
        <f t="shared" si="67"/>
        <v>8694.11</v>
      </c>
      <c r="W784" s="36" t="s">
        <v>59</v>
      </c>
      <c r="X784" s="46" t="s">
        <v>36</v>
      </c>
      <c r="Y784" s="37" t="s">
        <v>33</v>
      </c>
      <c r="Z784" s="37" t="s">
        <v>33</v>
      </c>
      <c r="AA784" s="37"/>
    </row>
    <row r="785" spans="1:28" x14ac:dyDescent="0.2">
      <c r="A785" s="20">
        <v>399</v>
      </c>
      <c r="B785" s="21">
        <v>44917</v>
      </c>
      <c r="C785" s="22">
        <v>44910</v>
      </c>
      <c r="D785" s="246">
        <v>44914</v>
      </c>
      <c r="E785" s="23" t="s">
        <v>130</v>
      </c>
      <c r="F785" s="23" t="s">
        <v>810</v>
      </c>
      <c r="G785" s="24" t="s">
        <v>811</v>
      </c>
      <c r="I785" s="24" t="s">
        <v>33</v>
      </c>
      <c r="J785" s="26" t="s">
        <v>239</v>
      </c>
      <c r="K785" s="27">
        <v>44901</v>
      </c>
      <c r="L785" s="26" t="s">
        <v>812</v>
      </c>
      <c r="M785" s="29">
        <v>259600</v>
      </c>
      <c r="N785" s="132"/>
      <c r="O785" s="173">
        <f t="shared" si="70"/>
        <v>0</v>
      </c>
      <c r="P785" s="173">
        <v>0</v>
      </c>
      <c r="Q785" s="35">
        <f t="shared" ref="Q785:Q798" si="72">M785+O785+P785</f>
        <v>259600</v>
      </c>
      <c r="R785" s="33"/>
      <c r="S785" s="35">
        <f t="shared" si="71"/>
        <v>0</v>
      </c>
      <c r="T785" s="33"/>
      <c r="U785" s="35">
        <f>IFERROR(O785*-T785,0)</f>
        <v>0</v>
      </c>
      <c r="V785" s="32">
        <f t="shared" ref="V785:V798" si="73">Q785+S785+U785</f>
        <v>259600</v>
      </c>
      <c r="W785" s="36" t="s">
        <v>59</v>
      </c>
      <c r="X785" s="181" t="s">
        <v>36</v>
      </c>
      <c r="Y785" s="37" t="s">
        <v>33</v>
      </c>
      <c r="Z785" s="37" t="s">
        <v>33</v>
      </c>
      <c r="AA785" s="37"/>
    </row>
    <row r="786" spans="1:28" x14ac:dyDescent="0.2">
      <c r="A786" s="20">
        <v>400</v>
      </c>
      <c r="B786" s="21">
        <v>44917</v>
      </c>
      <c r="C786" s="22">
        <v>44910</v>
      </c>
      <c r="D786" s="246">
        <v>44914</v>
      </c>
      <c r="E786" s="23" t="s">
        <v>130</v>
      </c>
      <c r="F786" s="23" t="s">
        <v>813</v>
      </c>
      <c r="G786" s="24" t="s">
        <v>811</v>
      </c>
      <c r="I786" s="24" t="s">
        <v>33</v>
      </c>
      <c r="J786" s="24">
        <v>303817</v>
      </c>
      <c r="K786" s="27">
        <v>44893</v>
      </c>
      <c r="L786" s="26" t="s">
        <v>33</v>
      </c>
      <c r="M786" s="29">
        <v>198473</v>
      </c>
      <c r="N786" s="132"/>
      <c r="O786" s="173">
        <f t="shared" si="70"/>
        <v>0</v>
      </c>
      <c r="P786" s="173">
        <v>0</v>
      </c>
      <c r="Q786" s="35">
        <f t="shared" si="72"/>
        <v>198473</v>
      </c>
      <c r="R786" s="33"/>
      <c r="S786" s="35">
        <f t="shared" si="71"/>
        <v>0</v>
      </c>
      <c r="T786" s="33"/>
      <c r="U786" s="35">
        <f>IFERROR(O786*-T786,0)</f>
        <v>0</v>
      </c>
      <c r="V786" s="32">
        <f t="shared" si="73"/>
        <v>198473</v>
      </c>
      <c r="W786" s="36" t="s">
        <v>59</v>
      </c>
      <c r="X786" s="46" t="s">
        <v>36</v>
      </c>
      <c r="Y786" s="37" t="s">
        <v>33</v>
      </c>
      <c r="Z786" s="37" t="s">
        <v>33</v>
      </c>
      <c r="AA786" s="37"/>
    </row>
    <row r="787" spans="1:28" x14ac:dyDescent="0.2">
      <c r="A787" s="20">
        <v>401</v>
      </c>
      <c r="B787" s="21">
        <v>44917</v>
      </c>
      <c r="C787" s="22">
        <v>44901</v>
      </c>
      <c r="D787" s="246">
        <v>44914</v>
      </c>
      <c r="E787" s="23" t="s">
        <v>42</v>
      </c>
      <c r="F787" s="23" t="s">
        <v>814</v>
      </c>
      <c r="G787" s="24" t="s">
        <v>44</v>
      </c>
      <c r="I787" s="24" t="s">
        <v>33</v>
      </c>
      <c r="J787" s="26" t="s">
        <v>239</v>
      </c>
      <c r="K787" s="27">
        <v>44834</v>
      </c>
      <c r="L787" s="26" t="s">
        <v>815</v>
      </c>
      <c r="M787" s="29">
        <v>90600</v>
      </c>
      <c r="N787" s="132">
        <v>0.15</v>
      </c>
      <c r="O787" s="173">
        <v>16670</v>
      </c>
      <c r="P787" s="173">
        <v>0</v>
      </c>
      <c r="Q787" s="35">
        <f t="shared" si="72"/>
        <v>107270</v>
      </c>
      <c r="R787" s="33">
        <v>0.03</v>
      </c>
      <c r="S787" s="35">
        <v>-500</v>
      </c>
      <c r="T787" s="33">
        <v>0.2</v>
      </c>
      <c r="U787" s="35">
        <v>-3334</v>
      </c>
      <c r="V787" s="32">
        <f t="shared" si="73"/>
        <v>103436</v>
      </c>
      <c r="W787" s="36" t="s">
        <v>59</v>
      </c>
      <c r="X787" s="46" t="s">
        <v>36</v>
      </c>
      <c r="Y787" s="37" t="s">
        <v>33</v>
      </c>
      <c r="Z787" s="37" t="s">
        <v>33</v>
      </c>
      <c r="AA787" s="37"/>
    </row>
    <row r="788" spans="1:28" x14ac:dyDescent="0.2">
      <c r="A788" s="20">
        <v>372</v>
      </c>
      <c r="B788" s="21">
        <v>44917</v>
      </c>
      <c r="C788" s="22">
        <v>44900</v>
      </c>
      <c r="D788" s="246">
        <v>44916</v>
      </c>
      <c r="E788" s="23" t="s">
        <v>187</v>
      </c>
      <c r="F788" s="23" t="s">
        <v>761</v>
      </c>
      <c r="G788" s="26" t="s">
        <v>188</v>
      </c>
      <c r="I788" s="24" t="s">
        <v>33</v>
      </c>
      <c r="J788" s="26">
        <v>303847</v>
      </c>
      <c r="K788" s="27">
        <v>44835</v>
      </c>
      <c r="L788" s="52" t="s">
        <v>762</v>
      </c>
      <c r="M788" s="29">
        <f>90000+600</f>
        <v>90600</v>
      </c>
      <c r="N788" s="132">
        <v>0.08</v>
      </c>
      <c r="O788" s="173">
        <f>M788*N788</f>
        <v>7248</v>
      </c>
      <c r="P788" s="31">
        <v>0</v>
      </c>
      <c r="Q788" s="35">
        <f t="shared" si="72"/>
        <v>97848</v>
      </c>
      <c r="R788" s="33">
        <v>0.1</v>
      </c>
      <c r="S788" s="35">
        <f>-R788*Q788</f>
        <v>-9784.8000000000011</v>
      </c>
      <c r="T788" s="33">
        <v>0.2</v>
      </c>
      <c r="U788" s="35">
        <f>IFERROR(O788*-T788,0)</f>
        <v>-1449.6000000000001</v>
      </c>
      <c r="V788" s="32">
        <f t="shared" si="73"/>
        <v>86613.599999999991</v>
      </c>
      <c r="W788" s="36" t="s">
        <v>59</v>
      </c>
      <c r="X788" s="181" t="s">
        <v>36</v>
      </c>
      <c r="Y788" s="37" t="s">
        <v>33</v>
      </c>
      <c r="Z788" s="37" t="s">
        <v>33</v>
      </c>
      <c r="AA788" s="37"/>
    </row>
    <row r="789" spans="1:28" x14ac:dyDescent="0.2">
      <c r="A789" s="20">
        <v>376</v>
      </c>
      <c r="B789" s="21">
        <v>44917</v>
      </c>
      <c r="C789" s="22">
        <v>44902</v>
      </c>
      <c r="D789" s="246">
        <v>44916</v>
      </c>
      <c r="E789" s="23" t="s">
        <v>88</v>
      </c>
      <c r="F789" s="23" t="s">
        <v>769</v>
      </c>
      <c r="G789" s="26" t="s">
        <v>90</v>
      </c>
      <c r="I789" s="24" t="s">
        <v>33</v>
      </c>
      <c r="J789" s="26">
        <v>303848</v>
      </c>
      <c r="K789" s="27">
        <v>44839</v>
      </c>
      <c r="L789" s="26" t="s">
        <v>33</v>
      </c>
      <c r="M789" s="38">
        <v>75000</v>
      </c>
      <c r="N789" s="132"/>
      <c r="O789" s="173">
        <f>M789*N789</f>
        <v>0</v>
      </c>
      <c r="P789" s="173">
        <v>0</v>
      </c>
      <c r="Q789" s="35">
        <f t="shared" si="72"/>
        <v>75000</v>
      </c>
      <c r="R789" s="33">
        <v>0.1</v>
      </c>
      <c r="S789" s="35">
        <f>-R789*Q789</f>
        <v>-7500</v>
      </c>
      <c r="T789" s="33"/>
      <c r="U789" s="35">
        <f>IFERROR(O789*-T789,0)</f>
        <v>0</v>
      </c>
      <c r="V789" s="32">
        <f t="shared" si="73"/>
        <v>67500</v>
      </c>
      <c r="W789" s="36" t="s">
        <v>59</v>
      </c>
      <c r="X789" s="181" t="s">
        <v>36</v>
      </c>
      <c r="Y789" s="37" t="s">
        <v>33</v>
      </c>
      <c r="Z789" s="37" t="s">
        <v>33</v>
      </c>
      <c r="AA789" s="37"/>
    </row>
    <row r="790" spans="1:28" x14ac:dyDescent="0.2">
      <c r="A790" s="20">
        <v>382</v>
      </c>
      <c r="B790" s="21">
        <v>44917</v>
      </c>
      <c r="C790" s="22">
        <v>44910</v>
      </c>
      <c r="D790" s="246">
        <v>44916</v>
      </c>
      <c r="E790" s="23" t="s">
        <v>440</v>
      </c>
      <c r="F790" s="23" t="s">
        <v>776</v>
      </c>
      <c r="G790" s="26" t="s">
        <v>442</v>
      </c>
      <c r="I790" s="24" t="s">
        <v>33</v>
      </c>
      <c r="J790" s="26">
        <v>303850</v>
      </c>
      <c r="K790" s="27">
        <v>44851</v>
      </c>
      <c r="L790" s="26" t="s">
        <v>33</v>
      </c>
      <c r="M790" s="38">
        <v>24975</v>
      </c>
      <c r="N790" s="132">
        <v>0.05</v>
      </c>
      <c r="O790" s="173">
        <v>-1099</v>
      </c>
      <c r="P790" s="173">
        <v>0</v>
      </c>
      <c r="Q790" s="35">
        <f t="shared" si="72"/>
        <v>23876</v>
      </c>
      <c r="R790" s="33">
        <v>4.4999999999999998E-2</v>
      </c>
      <c r="S790" s="35">
        <v>-989</v>
      </c>
      <c r="T790" s="30">
        <v>1</v>
      </c>
      <c r="U790" s="35">
        <v>-480</v>
      </c>
      <c r="V790" s="32">
        <f t="shared" si="73"/>
        <v>22407</v>
      </c>
      <c r="W790" s="36" t="s">
        <v>59</v>
      </c>
      <c r="X790" s="46" t="s">
        <v>36</v>
      </c>
      <c r="Y790" s="37" t="s">
        <v>33</v>
      </c>
      <c r="Z790" s="37" t="s">
        <v>33</v>
      </c>
      <c r="AA790" s="37"/>
    </row>
    <row r="791" spans="1:28" x14ac:dyDescent="0.2">
      <c r="A791" s="20">
        <v>383</v>
      </c>
      <c r="B791" s="21">
        <v>44917</v>
      </c>
      <c r="C791" s="22">
        <v>44914</v>
      </c>
      <c r="D791" s="246">
        <v>44916</v>
      </c>
      <c r="E791" s="23" t="s">
        <v>241</v>
      </c>
      <c r="F791" s="23" t="s">
        <v>777</v>
      </c>
      <c r="G791" s="26" t="s">
        <v>778</v>
      </c>
      <c r="I791" s="24" t="s">
        <v>33</v>
      </c>
      <c r="J791" s="26" t="s">
        <v>239</v>
      </c>
      <c r="K791" s="27">
        <v>44879</v>
      </c>
      <c r="L791" s="26" t="s">
        <v>779</v>
      </c>
      <c r="M791" s="38">
        <v>51011</v>
      </c>
      <c r="N791" s="132"/>
      <c r="O791" s="173">
        <f>M791*N791</f>
        <v>0</v>
      </c>
      <c r="P791" s="173">
        <v>0</v>
      </c>
      <c r="Q791" s="35">
        <f t="shared" si="72"/>
        <v>51011</v>
      </c>
      <c r="R791" s="33">
        <v>2.5000000000000001E-3</v>
      </c>
      <c r="S791" s="35">
        <f t="shared" ref="S791:S796" si="74">-R791*Q791</f>
        <v>-127.5275</v>
      </c>
      <c r="T791" s="30"/>
      <c r="U791" s="35">
        <f>IFERROR(O791*-T791,0)</f>
        <v>0</v>
      </c>
      <c r="V791" s="32">
        <f t="shared" si="73"/>
        <v>50883.472500000003</v>
      </c>
      <c r="W791" s="36" t="s">
        <v>59</v>
      </c>
      <c r="X791" s="181" t="s">
        <v>36</v>
      </c>
      <c r="Y791" s="37" t="s">
        <v>33</v>
      </c>
      <c r="Z791" s="37" t="s">
        <v>33</v>
      </c>
      <c r="AA791" s="37"/>
    </row>
    <row r="792" spans="1:28" x14ac:dyDescent="0.2">
      <c r="A792" s="20">
        <v>384</v>
      </c>
      <c r="B792" s="21">
        <v>44917</v>
      </c>
      <c r="C792" s="22">
        <v>44914</v>
      </c>
      <c r="D792" s="246">
        <v>44916</v>
      </c>
      <c r="E792" s="23" t="s">
        <v>241</v>
      </c>
      <c r="F792" s="23" t="s">
        <v>780</v>
      </c>
      <c r="G792" s="26" t="s">
        <v>778</v>
      </c>
      <c r="I792" s="24" t="s">
        <v>33</v>
      </c>
      <c r="J792" s="26" t="s">
        <v>239</v>
      </c>
      <c r="K792" s="27">
        <v>44844</v>
      </c>
      <c r="L792" s="74">
        <v>2203590001115</v>
      </c>
      <c r="M792" s="29">
        <v>74096</v>
      </c>
      <c r="N792" s="132"/>
      <c r="O792" s="173">
        <f>M792*N792</f>
        <v>0</v>
      </c>
      <c r="P792" s="173">
        <v>0</v>
      </c>
      <c r="Q792" s="35">
        <f t="shared" si="72"/>
        <v>74096</v>
      </c>
      <c r="R792" s="33">
        <v>2.5000000000000001E-3</v>
      </c>
      <c r="S792" s="35">
        <f t="shared" si="74"/>
        <v>-185.24</v>
      </c>
      <c r="T792" s="33"/>
      <c r="U792" s="35">
        <f>IFERROR(O792*-T792,0)</f>
        <v>0</v>
      </c>
      <c r="V792" s="32">
        <f t="shared" si="73"/>
        <v>73910.759999999995</v>
      </c>
      <c r="W792" s="36" t="s">
        <v>59</v>
      </c>
      <c r="X792" s="46" t="s">
        <v>36</v>
      </c>
      <c r="Y792" s="37" t="s">
        <v>33</v>
      </c>
      <c r="Z792" s="37" t="s">
        <v>33</v>
      </c>
      <c r="AA792" s="37"/>
    </row>
    <row r="793" spans="1:28" x14ac:dyDescent="0.2">
      <c r="A793" s="20">
        <v>385</v>
      </c>
      <c r="B793" s="21">
        <v>44917</v>
      </c>
      <c r="C793" s="22">
        <v>44900</v>
      </c>
      <c r="D793" s="246">
        <v>44916</v>
      </c>
      <c r="E793" s="23" t="s">
        <v>486</v>
      </c>
      <c r="F793" s="23" t="s">
        <v>781</v>
      </c>
      <c r="G793" s="26" t="s">
        <v>488</v>
      </c>
      <c r="I793" s="24" t="s">
        <v>782</v>
      </c>
      <c r="J793" s="24" t="s">
        <v>239</v>
      </c>
      <c r="K793" s="27">
        <v>44828</v>
      </c>
      <c r="L793" s="74" t="s">
        <v>783</v>
      </c>
      <c r="M793" s="29">
        <v>13200</v>
      </c>
      <c r="N793" s="132">
        <v>0.17</v>
      </c>
      <c r="O793" s="173">
        <f>M793*N793</f>
        <v>2244</v>
      </c>
      <c r="P793" s="173">
        <v>0</v>
      </c>
      <c r="Q793" s="35">
        <f t="shared" si="72"/>
        <v>15444</v>
      </c>
      <c r="R793" s="33">
        <v>4.4999999999999998E-2</v>
      </c>
      <c r="S793" s="35">
        <f t="shared" si="74"/>
        <v>-694.98</v>
      </c>
      <c r="T793" s="33"/>
      <c r="U793" s="35">
        <f>IFERROR(O793*-T793,0)</f>
        <v>0</v>
      </c>
      <c r="V793" s="32">
        <f t="shared" si="73"/>
        <v>14749.02</v>
      </c>
      <c r="W793" s="36" t="s">
        <v>59</v>
      </c>
      <c r="X793" s="46" t="s">
        <v>36</v>
      </c>
      <c r="Y793" s="37" t="s">
        <v>33</v>
      </c>
      <c r="Z793" s="37" t="s">
        <v>33</v>
      </c>
      <c r="AA793" s="37"/>
    </row>
    <row r="794" spans="1:28" x14ac:dyDescent="0.2">
      <c r="A794" s="20">
        <v>387</v>
      </c>
      <c r="B794" s="21">
        <v>44917</v>
      </c>
      <c r="C794" s="22">
        <v>44914</v>
      </c>
      <c r="D794" s="246">
        <v>44916</v>
      </c>
      <c r="E794" s="23" t="s">
        <v>786</v>
      </c>
      <c r="F794" s="23" t="s">
        <v>787</v>
      </c>
      <c r="G794" s="24" t="s">
        <v>442</v>
      </c>
      <c r="I794" s="24" t="s">
        <v>33</v>
      </c>
      <c r="J794" s="26" t="s">
        <v>239</v>
      </c>
      <c r="K794" s="27">
        <v>44887</v>
      </c>
      <c r="L794" s="26">
        <v>58</v>
      </c>
      <c r="M794" s="29">
        <v>18100</v>
      </c>
      <c r="N794" s="132">
        <v>0.16</v>
      </c>
      <c r="O794" s="173">
        <v>2880</v>
      </c>
      <c r="P794" s="173">
        <v>900</v>
      </c>
      <c r="Q794" s="35">
        <f t="shared" si="72"/>
        <v>21880</v>
      </c>
      <c r="R794" s="33">
        <v>0.03</v>
      </c>
      <c r="S794" s="35">
        <f t="shared" si="74"/>
        <v>-656.4</v>
      </c>
      <c r="T794" s="33"/>
      <c r="U794" s="35">
        <f>IFERROR(O794*-T794,0)</f>
        <v>0</v>
      </c>
      <c r="V794" s="32">
        <f t="shared" si="73"/>
        <v>21223.599999999999</v>
      </c>
      <c r="W794" s="36" t="s">
        <v>59</v>
      </c>
      <c r="X794" s="181" t="s">
        <v>36</v>
      </c>
      <c r="Y794" s="37" t="s">
        <v>33</v>
      </c>
      <c r="Z794" s="37" t="s">
        <v>33</v>
      </c>
      <c r="AA794" s="37"/>
    </row>
    <row r="795" spans="1:28" x14ac:dyDescent="0.2">
      <c r="A795" s="20">
        <v>390</v>
      </c>
      <c r="B795" s="21">
        <v>44917</v>
      </c>
      <c r="C795" s="22">
        <v>44910</v>
      </c>
      <c r="D795" s="246">
        <v>44916</v>
      </c>
      <c r="E795" s="23" t="s">
        <v>134</v>
      </c>
      <c r="F795" s="23" t="s">
        <v>789</v>
      </c>
      <c r="G795" s="50" t="s">
        <v>218</v>
      </c>
      <c r="I795" s="24" t="s">
        <v>33</v>
      </c>
      <c r="J795" s="26" t="s">
        <v>239</v>
      </c>
      <c r="K795" s="27">
        <v>44866</v>
      </c>
      <c r="L795" s="26" t="s">
        <v>790</v>
      </c>
      <c r="M795" s="29">
        <f>9414+676</f>
        <v>10090</v>
      </c>
      <c r="N795" s="139"/>
      <c r="O795" s="173">
        <f>M795*N795</f>
        <v>0</v>
      </c>
      <c r="P795" s="173">
        <v>0</v>
      </c>
      <c r="Q795" s="35">
        <f t="shared" si="72"/>
        <v>10090</v>
      </c>
      <c r="R795" s="139"/>
      <c r="S795" s="35">
        <f t="shared" si="74"/>
        <v>0</v>
      </c>
      <c r="T795" s="33"/>
      <c r="U795" s="35">
        <f>IFERROR(O795*-T795,0)</f>
        <v>0</v>
      </c>
      <c r="V795" s="32">
        <f t="shared" si="73"/>
        <v>10090</v>
      </c>
      <c r="W795" s="36" t="s">
        <v>59</v>
      </c>
      <c r="X795" s="46" t="s">
        <v>36</v>
      </c>
      <c r="Y795" s="37" t="s">
        <v>33</v>
      </c>
      <c r="Z795" s="37" t="s">
        <v>33</v>
      </c>
      <c r="AA795" s="37"/>
    </row>
    <row r="796" spans="1:28" x14ac:dyDescent="0.2">
      <c r="A796" s="20">
        <v>392</v>
      </c>
      <c r="B796" s="21">
        <v>44917</v>
      </c>
      <c r="C796" s="22">
        <v>44900</v>
      </c>
      <c r="D796" s="246">
        <v>44916</v>
      </c>
      <c r="E796" s="23" t="s">
        <v>793</v>
      </c>
      <c r="F796" s="23" t="s">
        <v>794</v>
      </c>
      <c r="G796" s="20" t="s">
        <v>217</v>
      </c>
      <c r="I796" s="24" t="s">
        <v>795</v>
      </c>
      <c r="J796" s="24" t="s">
        <v>239</v>
      </c>
      <c r="K796" s="27">
        <v>44881</v>
      </c>
      <c r="L796" s="26">
        <v>351</v>
      </c>
      <c r="M796" s="29">
        <v>54000</v>
      </c>
      <c r="N796" s="132"/>
      <c r="O796" s="173">
        <f>M796*N796</f>
        <v>0</v>
      </c>
      <c r="P796" s="173">
        <v>0</v>
      </c>
      <c r="Q796" s="35">
        <f t="shared" si="72"/>
        <v>54000</v>
      </c>
      <c r="R796" s="33">
        <v>4.4999999999999998E-2</v>
      </c>
      <c r="S796" s="35">
        <f t="shared" si="74"/>
        <v>-2430</v>
      </c>
      <c r="T796" s="33">
        <v>0.05</v>
      </c>
      <c r="U796" s="35">
        <v>-2700</v>
      </c>
      <c r="V796" s="32">
        <f t="shared" si="73"/>
        <v>48870</v>
      </c>
      <c r="W796" s="36" t="s">
        <v>59</v>
      </c>
      <c r="X796" s="46" t="s">
        <v>36</v>
      </c>
      <c r="Y796" s="37" t="s">
        <v>33</v>
      </c>
      <c r="Z796" s="37" t="s">
        <v>33</v>
      </c>
      <c r="AA796" s="37"/>
    </row>
    <row r="797" spans="1:28" x14ac:dyDescent="0.2">
      <c r="A797" s="20">
        <v>381</v>
      </c>
      <c r="B797" s="21">
        <v>44917</v>
      </c>
      <c r="C797" s="22">
        <v>44917</v>
      </c>
      <c r="D797" s="246">
        <v>44918</v>
      </c>
      <c r="E797" s="23" t="s">
        <v>681</v>
      </c>
      <c r="F797" s="23" t="s">
        <v>774</v>
      </c>
      <c r="G797" s="26" t="s">
        <v>683</v>
      </c>
      <c r="I797" s="24" t="s">
        <v>33</v>
      </c>
      <c r="J797" s="26">
        <v>303849</v>
      </c>
      <c r="K797" s="27">
        <v>44887</v>
      </c>
      <c r="L797" s="26" t="s">
        <v>775</v>
      </c>
      <c r="M797" s="38">
        <v>1750000</v>
      </c>
      <c r="N797" s="132"/>
      <c r="O797" s="173">
        <f>M797*N797</f>
        <v>0</v>
      </c>
      <c r="P797" s="173">
        <v>100000</v>
      </c>
      <c r="Q797" s="35">
        <f t="shared" si="72"/>
        <v>1850000</v>
      </c>
      <c r="R797" s="33">
        <v>0.1</v>
      </c>
      <c r="S797" s="35">
        <v>-175000</v>
      </c>
      <c r="T797" s="30"/>
      <c r="U797" s="35">
        <f>IFERROR(O797*-T797,0)</f>
        <v>0</v>
      </c>
      <c r="V797" s="32">
        <f t="shared" si="73"/>
        <v>1675000</v>
      </c>
      <c r="W797" s="36" t="s">
        <v>59</v>
      </c>
      <c r="X797" s="46" t="s">
        <v>36</v>
      </c>
      <c r="Y797" s="37" t="s">
        <v>33</v>
      </c>
      <c r="Z797" s="37" t="s">
        <v>33</v>
      </c>
      <c r="AA797" s="37"/>
    </row>
    <row r="798" spans="1:28" x14ac:dyDescent="0.2">
      <c r="A798" s="20">
        <v>393</v>
      </c>
      <c r="B798" s="21">
        <v>44917</v>
      </c>
      <c r="C798" s="22">
        <v>44917</v>
      </c>
      <c r="D798" s="246">
        <v>44918</v>
      </c>
      <c r="E798" s="23" t="s">
        <v>796</v>
      </c>
      <c r="F798" s="23" t="s">
        <v>797</v>
      </c>
      <c r="G798" s="24" t="s">
        <v>798</v>
      </c>
      <c r="I798" s="24" t="s">
        <v>33</v>
      </c>
      <c r="J798" s="26" t="s">
        <v>239</v>
      </c>
      <c r="K798" s="27">
        <v>44830</v>
      </c>
      <c r="L798" s="26">
        <v>85421</v>
      </c>
      <c r="M798" s="29">
        <v>213380</v>
      </c>
      <c r="N798" s="132">
        <v>0.13</v>
      </c>
      <c r="O798" s="173">
        <f>M798*N798</f>
        <v>27739.4</v>
      </c>
      <c r="P798" s="173">
        <v>0</v>
      </c>
      <c r="Q798" s="35">
        <f t="shared" si="72"/>
        <v>241119.4</v>
      </c>
      <c r="R798" s="33">
        <v>0.03</v>
      </c>
      <c r="S798" s="35">
        <f t="shared" ref="S798" si="75">-R798*Q798</f>
        <v>-7233.5819999999994</v>
      </c>
      <c r="T798" s="33">
        <v>0.2</v>
      </c>
      <c r="U798" s="35">
        <f>IFERROR(O798*-T798,0)</f>
        <v>-5547.880000000001</v>
      </c>
      <c r="V798" s="32">
        <f t="shared" si="73"/>
        <v>228337.93799999999</v>
      </c>
      <c r="W798" s="36" t="s">
        <v>59</v>
      </c>
      <c r="X798" s="46" t="s">
        <v>36</v>
      </c>
      <c r="Y798" s="37" t="s">
        <v>33</v>
      </c>
      <c r="Z798" s="37" t="s">
        <v>33</v>
      </c>
      <c r="AA798" s="37"/>
    </row>
    <row r="799" spans="1:28" ht="16.5" x14ac:dyDescent="0.35">
      <c r="A799" s="395"/>
      <c r="B799" s="363">
        <v>44795</v>
      </c>
      <c r="C799" s="431"/>
      <c r="D799" s="347">
        <v>44783</v>
      </c>
      <c r="E799" s="348" t="s">
        <v>837</v>
      </c>
      <c r="F799" s="348" t="s">
        <v>837</v>
      </c>
      <c r="G799" s="432"/>
      <c r="I799" s="432"/>
      <c r="J799" s="433"/>
      <c r="K799" s="432"/>
      <c r="L799" s="433"/>
      <c r="M799" s="434"/>
      <c r="N799" s="435"/>
      <c r="O799" s="434"/>
      <c r="P799" s="434"/>
      <c r="Q799" s="354">
        <v>69870</v>
      </c>
      <c r="R799" s="435"/>
      <c r="S799" s="434"/>
      <c r="T799" s="435"/>
      <c r="U799" s="434"/>
      <c r="V799" s="359">
        <f t="shared" ref="V799:V862" si="76">Q799+S799+U799</f>
        <v>69870</v>
      </c>
      <c r="W799" s="433"/>
      <c r="X799" s="358" t="s">
        <v>222</v>
      </c>
      <c r="Y799" s="360">
        <v>54303443</v>
      </c>
      <c r="Z799" s="433"/>
      <c r="AA799" s="432"/>
      <c r="AB799" s="1" t="s">
        <v>867</v>
      </c>
    </row>
    <row r="800" spans="1:28" ht="24.75" x14ac:dyDescent="0.35">
      <c r="A800" s="395"/>
      <c r="B800" s="363">
        <v>44795</v>
      </c>
      <c r="C800" s="431"/>
      <c r="D800" s="347">
        <v>44785</v>
      </c>
      <c r="E800" s="348" t="s">
        <v>1128</v>
      </c>
      <c r="F800" s="348" t="s">
        <v>1128</v>
      </c>
      <c r="G800" s="432"/>
      <c r="I800" s="432"/>
      <c r="J800" s="433"/>
      <c r="K800" s="432"/>
      <c r="L800" s="433"/>
      <c r="M800" s="434"/>
      <c r="N800" s="435"/>
      <c r="O800" s="434"/>
      <c r="P800" s="434"/>
      <c r="Q800" s="354">
        <v>854289</v>
      </c>
      <c r="R800" s="435"/>
      <c r="S800" s="434"/>
      <c r="T800" s="435"/>
      <c r="U800" s="434"/>
      <c r="V800" s="359">
        <f t="shared" si="76"/>
        <v>854289</v>
      </c>
      <c r="W800" s="433"/>
      <c r="X800" s="358" t="s">
        <v>222</v>
      </c>
      <c r="Y800" s="360"/>
      <c r="Z800" s="433"/>
      <c r="AA800" s="432"/>
      <c r="AB800" s="1" t="s">
        <v>867</v>
      </c>
    </row>
    <row r="801" spans="1:28" ht="24.75" x14ac:dyDescent="0.35">
      <c r="A801" s="395"/>
      <c r="B801" s="363">
        <v>44795</v>
      </c>
      <c r="C801" s="431"/>
      <c r="D801" s="347">
        <v>44788</v>
      </c>
      <c r="E801" s="348" t="s">
        <v>1129</v>
      </c>
      <c r="F801" s="348" t="s">
        <v>1129</v>
      </c>
      <c r="G801" s="432"/>
      <c r="I801" s="432"/>
      <c r="J801" s="433"/>
      <c r="K801" s="432"/>
      <c r="L801" s="433"/>
      <c r="M801" s="434"/>
      <c r="N801" s="435"/>
      <c r="O801" s="434"/>
      <c r="P801" s="434"/>
      <c r="Q801" s="354">
        <v>167364</v>
      </c>
      <c r="R801" s="435"/>
      <c r="S801" s="434"/>
      <c r="T801" s="435"/>
      <c r="U801" s="434"/>
      <c r="V801" s="359">
        <f t="shared" si="76"/>
        <v>167364</v>
      </c>
      <c r="W801" s="433"/>
      <c r="X801" s="358" t="s">
        <v>222</v>
      </c>
      <c r="Y801" s="360"/>
      <c r="Z801" s="433"/>
      <c r="AA801" s="432"/>
      <c r="AB801" s="1" t="s">
        <v>867</v>
      </c>
    </row>
    <row r="802" spans="1:28" ht="16.5" x14ac:dyDescent="0.35">
      <c r="A802" s="395"/>
      <c r="B802" s="363">
        <v>44795</v>
      </c>
      <c r="C802" s="431"/>
      <c r="D802" s="347">
        <v>44799</v>
      </c>
      <c r="E802" s="348" t="s">
        <v>949</v>
      </c>
      <c r="F802" s="348" t="s">
        <v>949</v>
      </c>
      <c r="G802" s="432"/>
      <c r="I802" s="432"/>
      <c r="J802" s="433"/>
      <c r="K802" s="432"/>
      <c r="L802" s="433"/>
      <c r="M802" s="434"/>
      <c r="N802" s="435"/>
      <c r="O802" s="434"/>
      <c r="P802" s="434"/>
      <c r="Q802" s="354">
        <v>96500000</v>
      </c>
      <c r="R802" s="435"/>
      <c r="S802" s="434"/>
      <c r="T802" s="435"/>
      <c r="U802" s="434"/>
      <c r="V802" s="359">
        <f t="shared" si="76"/>
        <v>96500000</v>
      </c>
      <c r="W802" s="433"/>
      <c r="X802" s="358" t="s">
        <v>222</v>
      </c>
      <c r="Y802" s="360">
        <v>54303452</v>
      </c>
      <c r="Z802" s="433"/>
      <c r="AA802" s="432"/>
      <c r="AB802" s="1" t="s">
        <v>867</v>
      </c>
    </row>
    <row r="803" spans="1:28" ht="24.75" x14ac:dyDescent="0.35">
      <c r="A803" s="395"/>
      <c r="B803" s="363">
        <v>44795</v>
      </c>
      <c r="C803" s="431"/>
      <c r="D803" s="347">
        <v>44802</v>
      </c>
      <c r="E803" s="348" t="s">
        <v>1130</v>
      </c>
      <c r="F803" s="348" t="s">
        <v>1130</v>
      </c>
      <c r="G803" s="432"/>
      <c r="I803" s="432"/>
      <c r="J803" s="433"/>
      <c r="K803" s="432"/>
      <c r="L803" s="433"/>
      <c r="M803" s="434"/>
      <c r="N803" s="435"/>
      <c r="O803" s="434"/>
      <c r="P803" s="434"/>
      <c r="Q803" s="354">
        <v>600000</v>
      </c>
      <c r="R803" s="435"/>
      <c r="S803" s="434"/>
      <c r="T803" s="435"/>
      <c r="U803" s="434"/>
      <c r="V803" s="359">
        <f t="shared" si="76"/>
        <v>600000</v>
      </c>
      <c r="W803" s="433"/>
      <c r="X803" s="358" t="s">
        <v>222</v>
      </c>
      <c r="Y803" s="360"/>
      <c r="Z803" s="433"/>
      <c r="AA803" s="432"/>
      <c r="AB803" s="1" t="s">
        <v>867</v>
      </c>
    </row>
    <row r="804" spans="1:28" ht="24.75" x14ac:dyDescent="0.35">
      <c r="A804" s="395"/>
      <c r="B804" s="363">
        <v>44795</v>
      </c>
      <c r="C804" s="431"/>
      <c r="D804" s="347">
        <v>44802</v>
      </c>
      <c r="E804" s="348" t="s">
        <v>1131</v>
      </c>
      <c r="F804" s="348" t="s">
        <v>1131</v>
      </c>
      <c r="G804" s="432"/>
      <c r="I804" s="432"/>
      <c r="J804" s="433"/>
      <c r="K804" s="432"/>
      <c r="L804" s="433"/>
      <c r="M804" s="434"/>
      <c r="N804" s="435"/>
      <c r="O804" s="434"/>
      <c r="P804" s="434"/>
      <c r="Q804" s="354">
        <v>1000000</v>
      </c>
      <c r="R804" s="435"/>
      <c r="S804" s="434"/>
      <c r="T804" s="435"/>
      <c r="U804" s="434"/>
      <c r="V804" s="359">
        <f t="shared" si="76"/>
        <v>1000000</v>
      </c>
      <c r="W804" s="433"/>
      <c r="X804" s="358" t="s">
        <v>222</v>
      </c>
      <c r="Y804" s="360"/>
      <c r="Z804" s="433"/>
      <c r="AA804" s="432"/>
      <c r="AB804" s="1" t="s">
        <v>867</v>
      </c>
    </row>
    <row r="805" spans="1:28" ht="16.5" x14ac:dyDescent="0.35">
      <c r="A805" s="395"/>
      <c r="B805" s="363">
        <v>44795</v>
      </c>
      <c r="C805" s="431"/>
      <c r="D805" s="347">
        <v>44802</v>
      </c>
      <c r="E805" s="348" t="s">
        <v>1132</v>
      </c>
      <c r="F805" s="348" t="s">
        <v>1132</v>
      </c>
      <c r="G805" s="432"/>
      <c r="I805" s="432"/>
      <c r="J805" s="433"/>
      <c r="K805" s="432"/>
      <c r="L805" s="433"/>
      <c r="M805" s="434"/>
      <c r="N805" s="435"/>
      <c r="O805" s="434"/>
      <c r="P805" s="434"/>
      <c r="Q805" s="354">
        <v>1000000</v>
      </c>
      <c r="R805" s="435"/>
      <c r="S805" s="434"/>
      <c r="T805" s="435"/>
      <c r="U805" s="434"/>
      <c r="V805" s="359">
        <f t="shared" si="76"/>
        <v>1000000</v>
      </c>
      <c r="W805" s="433"/>
      <c r="X805" s="358" t="s">
        <v>222</v>
      </c>
      <c r="Y805" s="360"/>
      <c r="Z805" s="433"/>
      <c r="AA805" s="432"/>
      <c r="AB805" s="1" t="s">
        <v>867</v>
      </c>
    </row>
    <row r="806" spans="1:28" ht="16.5" x14ac:dyDescent="0.35">
      <c r="A806" s="395"/>
      <c r="B806" s="363">
        <v>44795</v>
      </c>
      <c r="C806" s="431"/>
      <c r="D806" s="347">
        <v>44802</v>
      </c>
      <c r="E806" s="348" t="s">
        <v>1133</v>
      </c>
      <c r="F806" s="348" t="s">
        <v>1133</v>
      </c>
      <c r="G806" s="432"/>
      <c r="I806" s="432"/>
      <c r="J806" s="433"/>
      <c r="K806" s="432"/>
      <c r="L806" s="433"/>
      <c r="M806" s="434"/>
      <c r="N806" s="435"/>
      <c r="O806" s="434"/>
      <c r="P806" s="434"/>
      <c r="Q806" s="354">
        <v>600000</v>
      </c>
      <c r="R806" s="435"/>
      <c r="S806" s="434"/>
      <c r="T806" s="435"/>
      <c r="U806" s="434"/>
      <c r="V806" s="359">
        <f t="shared" si="76"/>
        <v>600000</v>
      </c>
      <c r="W806" s="433"/>
      <c r="X806" s="358" t="s">
        <v>222</v>
      </c>
      <c r="Y806" s="360"/>
      <c r="Z806" s="433"/>
      <c r="AA806" s="432"/>
      <c r="AB806" s="1" t="s">
        <v>867</v>
      </c>
    </row>
    <row r="807" spans="1:28" ht="16.5" x14ac:dyDescent="0.35">
      <c r="A807" s="395"/>
      <c r="B807" s="363">
        <v>44795</v>
      </c>
      <c r="C807" s="431"/>
      <c r="D807" s="347">
        <v>44802</v>
      </c>
      <c r="E807" s="348" t="s">
        <v>1134</v>
      </c>
      <c r="F807" s="348" t="s">
        <v>1134</v>
      </c>
      <c r="G807" s="432"/>
      <c r="I807" s="432"/>
      <c r="J807" s="433"/>
      <c r="K807" s="432"/>
      <c r="L807" s="433"/>
      <c r="M807" s="434"/>
      <c r="N807" s="435"/>
      <c r="O807" s="434"/>
      <c r="P807" s="434"/>
      <c r="Q807" s="354">
        <v>4488.2</v>
      </c>
      <c r="R807" s="435"/>
      <c r="S807" s="434"/>
      <c r="T807" s="435"/>
      <c r="U807" s="434"/>
      <c r="V807" s="359">
        <f t="shared" si="76"/>
        <v>4488.2</v>
      </c>
      <c r="W807" s="433"/>
      <c r="X807" s="358" t="s">
        <v>222</v>
      </c>
      <c r="Y807" s="360">
        <v>12300002944</v>
      </c>
      <c r="Z807" s="433"/>
      <c r="AA807" s="432"/>
      <c r="AB807" s="1" t="s">
        <v>867</v>
      </c>
    </row>
    <row r="808" spans="1:28" ht="36" x14ac:dyDescent="0.35">
      <c r="A808" s="395"/>
      <c r="B808" s="363">
        <v>44795</v>
      </c>
      <c r="C808" s="431"/>
      <c r="D808" s="347">
        <v>44802</v>
      </c>
      <c r="E808" s="348" t="s">
        <v>1135</v>
      </c>
      <c r="F808" s="348" t="s">
        <v>1135</v>
      </c>
      <c r="G808" s="432"/>
      <c r="I808" s="432"/>
      <c r="J808" s="433"/>
      <c r="K808" s="432"/>
      <c r="L808" s="433"/>
      <c r="M808" s="434"/>
      <c r="N808" s="435"/>
      <c r="O808" s="434"/>
      <c r="P808" s="434"/>
      <c r="Q808" s="354">
        <v>336750000</v>
      </c>
      <c r="R808" s="435"/>
      <c r="S808" s="434"/>
      <c r="T808" s="435"/>
      <c r="U808" s="434"/>
      <c r="V808" s="359">
        <f t="shared" si="76"/>
        <v>336750000</v>
      </c>
      <c r="W808" s="433"/>
      <c r="X808" s="358" t="s">
        <v>222</v>
      </c>
      <c r="Y808" s="360">
        <v>12300002944</v>
      </c>
      <c r="Z808" s="433"/>
      <c r="AA808" s="432"/>
      <c r="AB808" s="1" t="s">
        <v>867</v>
      </c>
    </row>
    <row r="809" spans="1:28" ht="16.5" x14ac:dyDescent="0.35">
      <c r="A809" s="395"/>
      <c r="B809" s="363">
        <v>44795</v>
      </c>
      <c r="C809" s="431"/>
      <c r="D809" s="347">
        <v>44803</v>
      </c>
      <c r="E809" s="348" t="s">
        <v>1134</v>
      </c>
      <c r="F809" s="348" t="s">
        <v>1134</v>
      </c>
      <c r="G809" s="432"/>
      <c r="I809" s="432"/>
      <c r="J809" s="433"/>
      <c r="K809" s="432"/>
      <c r="L809" s="433"/>
      <c r="M809" s="434"/>
      <c r="N809" s="435"/>
      <c r="O809" s="434"/>
      <c r="P809" s="434"/>
      <c r="Q809" s="354">
        <v>4513.79</v>
      </c>
      <c r="R809" s="435"/>
      <c r="S809" s="434"/>
      <c r="T809" s="435"/>
      <c r="U809" s="434"/>
      <c r="V809" s="359">
        <f t="shared" si="76"/>
        <v>4513.79</v>
      </c>
      <c r="W809" s="433"/>
      <c r="X809" s="358" t="s">
        <v>222</v>
      </c>
      <c r="Y809" s="360">
        <v>12300002944</v>
      </c>
      <c r="Z809" s="433"/>
      <c r="AA809" s="432"/>
      <c r="AB809" s="1" t="s">
        <v>867</v>
      </c>
    </row>
    <row r="810" spans="1:28" ht="24.75" x14ac:dyDescent="0.35">
      <c r="A810" s="395"/>
      <c r="B810" s="363">
        <v>44795</v>
      </c>
      <c r="C810" s="431"/>
      <c r="D810" s="347">
        <v>44803</v>
      </c>
      <c r="E810" s="348" t="s">
        <v>1136</v>
      </c>
      <c r="F810" s="348" t="s">
        <v>1136</v>
      </c>
      <c r="G810" s="432"/>
      <c r="I810" s="432"/>
      <c r="J810" s="433"/>
      <c r="K810" s="432"/>
      <c r="L810" s="433"/>
      <c r="M810" s="434"/>
      <c r="N810" s="435"/>
      <c r="O810" s="434"/>
      <c r="P810" s="434"/>
      <c r="Q810" s="354">
        <v>222250000</v>
      </c>
      <c r="R810" s="435"/>
      <c r="S810" s="434"/>
      <c r="T810" s="435"/>
      <c r="U810" s="434"/>
      <c r="V810" s="359">
        <f t="shared" si="76"/>
        <v>222250000</v>
      </c>
      <c r="W810" s="433"/>
      <c r="X810" s="358" t="s">
        <v>222</v>
      </c>
      <c r="Y810" s="360">
        <v>12300002944</v>
      </c>
      <c r="Z810" s="433"/>
      <c r="AA810" s="432"/>
      <c r="AB810" s="1" t="s">
        <v>867</v>
      </c>
    </row>
    <row r="811" spans="1:28" ht="16.5" x14ac:dyDescent="0.35">
      <c r="A811" s="395"/>
      <c r="B811" s="363">
        <v>44795</v>
      </c>
      <c r="C811" s="431"/>
      <c r="D811" s="347">
        <v>44804</v>
      </c>
      <c r="E811" s="348" t="s">
        <v>1134</v>
      </c>
      <c r="F811" s="348" t="s">
        <v>1134</v>
      </c>
      <c r="G811" s="432"/>
      <c r="I811" s="432"/>
      <c r="J811" s="433"/>
      <c r="K811" s="432"/>
      <c r="L811" s="433"/>
      <c r="M811" s="434"/>
      <c r="N811" s="435"/>
      <c r="O811" s="434"/>
      <c r="P811" s="434"/>
      <c r="Q811" s="354">
        <v>4477.2700000000004</v>
      </c>
      <c r="R811" s="435"/>
      <c r="S811" s="434"/>
      <c r="T811" s="435"/>
      <c r="U811" s="434"/>
      <c r="V811" s="359">
        <f t="shared" si="76"/>
        <v>4477.2700000000004</v>
      </c>
      <c r="W811" s="433"/>
      <c r="X811" s="358" t="s">
        <v>222</v>
      </c>
      <c r="Y811" s="360">
        <v>12300002944</v>
      </c>
      <c r="Z811" s="433"/>
      <c r="AA811" s="432"/>
      <c r="AB811" s="1" t="s">
        <v>867</v>
      </c>
    </row>
    <row r="812" spans="1:28" ht="24.75" x14ac:dyDescent="0.35">
      <c r="A812" s="395"/>
      <c r="B812" s="363">
        <v>44795</v>
      </c>
      <c r="C812" s="431"/>
      <c r="D812" s="347">
        <v>44804</v>
      </c>
      <c r="E812" s="348" t="s">
        <v>1137</v>
      </c>
      <c r="F812" s="348" t="s">
        <v>1137</v>
      </c>
      <c r="G812" s="432"/>
      <c r="I812" s="432"/>
      <c r="J812" s="433"/>
      <c r="K812" s="432"/>
      <c r="L812" s="433"/>
      <c r="M812" s="434"/>
      <c r="N812" s="435"/>
      <c r="O812" s="434"/>
      <c r="P812" s="434"/>
      <c r="Q812" s="354">
        <v>342875000</v>
      </c>
      <c r="R812" s="435"/>
      <c r="S812" s="434"/>
      <c r="T812" s="435"/>
      <c r="U812" s="434"/>
      <c r="V812" s="359">
        <f t="shared" si="76"/>
        <v>342875000</v>
      </c>
      <c r="W812" s="433"/>
      <c r="X812" s="358" t="s">
        <v>222</v>
      </c>
      <c r="Y812" s="360">
        <v>12300002944</v>
      </c>
      <c r="Z812" s="433"/>
      <c r="AA812" s="432"/>
      <c r="AB812" s="1" t="s">
        <v>867</v>
      </c>
    </row>
    <row r="813" spans="1:28" ht="16.5" x14ac:dyDescent="0.35">
      <c r="A813" s="395"/>
      <c r="B813" s="363">
        <v>44795</v>
      </c>
      <c r="C813" s="431"/>
      <c r="D813" s="347">
        <v>44804</v>
      </c>
      <c r="E813" s="348" t="s">
        <v>1138</v>
      </c>
      <c r="F813" s="348" t="s">
        <v>1138</v>
      </c>
      <c r="G813" s="432"/>
      <c r="I813" s="432"/>
      <c r="J813" s="433"/>
      <c r="K813" s="432"/>
      <c r="L813" s="433"/>
      <c r="M813" s="434"/>
      <c r="N813" s="435"/>
      <c r="O813" s="434"/>
      <c r="P813" s="434"/>
      <c r="Q813" s="389">
        <v>150</v>
      </c>
      <c r="R813" s="435"/>
      <c r="S813" s="434"/>
      <c r="T813" s="435"/>
      <c r="U813" s="434"/>
      <c r="V813" s="359">
        <f t="shared" si="76"/>
        <v>150</v>
      </c>
      <c r="W813" s="433"/>
      <c r="X813" s="358" t="s">
        <v>222</v>
      </c>
      <c r="Y813" s="360"/>
      <c r="Z813" s="433"/>
      <c r="AA813" s="432"/>
      <c r="AB813" s="1" t="s">
        <v>867</v>
      </c>
    </row>
    <row r="814" spans="1:28" ht="24.75" x14ac:dyDescent="0.35">
      <c r="A814" s="395"/>
      <c r="B814" s="363">
        <v>44795</v>
      </c>
      <c r="C814" s="431"/>
      <c r="D814" s="347">
        <v>44804</v>
      </c>
      <c r="E814" s="348" t="s">
        <v>1139</v>
      </c>
      <c r="F814" s="348" t="s">
        <v>1139</v>
      </c>
      <c r="G814" s="432"/>
      <c r="I814" s="432"/>
      <c r="J814" s="433"/>
      <c r="K814" s="432"/>
      <c r="L814" s="433"/>
      <c r="M814" s="434"/>
      <c r="N814" s="435"/>
      <c r="O814" s="434"/>
      <c r="P814" s="434"/>
      <c r="Q814" s="389">
        <v>19.5</v>
      </c>
      <c r="R814" s="435"/>
      <c r="S814" s="434"/>
      <c r="T814" s="435"/>
      <c r="U814" s="434"/>
      <c r="V814" s="359">
        <f t="shared" si="76"/>
        <v>19.5</v>
      </c>
      <c r="W814" s="433"/>
      <c r="X814" s="358" t="s">
        <v>222</v>
      </c>
      <c r="Y814" s="360"/>
      <c r="Z814" s="433"/>
      <c r="AA814" s="432"/>
      <c r="AB814" s="1" t="s">
        <v>867</v>
      </c>
    </row>
    <row r="815" spans="1:28" ht="16.5" x14ac:dyDescent="0.35">
      <c r="A815" s="395"/>
      <c r="B815" s="363">
        <v>44795</v>
      </c>
      <c r="C815" s="431"/>
      <c r="D815" s="347">
        <v>44804</v>
      </c>
      <c r="E815" s="348" t="s">
        <v>1094</v>
      </c>
      <c r="F815" s="348" t="s">
        <v>1094</v>
      </c>
      <c r="G815" s="432"/>
      <c r="I815" s="432"/>
      <c r="J815" s="433"/>
      <c r="K815" s="432"/>
      <c r="L815" s="433"/>
      <c r="M815" s="434"/>
      <c r="N815" s="435"/>
      <c r="O815" s="434"/>
      <c r="P815" s="434"/>
      <c r="Q815" s="354">
        <v>205096.61</v>
      </c>
      <c r="R815" s="435"/>
      <c r="S815" s="434"/>
      <c r="T815" s="435"/>
      <c r="U815" s="434"/>
      <c r="V815" s="359">
        <f t="shared" si="76"/>
        <v>205096.61</v>
      </c>
      <c r="W815" s="433"/>
      <c r="X815" s="358" t="s">
        <v>222</v>
      </c>
      <c r="Y815" s="433"/>
      <c r="Z815" s="433"/>
      <c r="AA815" s="432"/>
      <c r="AB815" s="1" t="s">
        <v>867</v>
      </c>
    </row>
    <row r="816" spans="1:28" ht="24.75" x14ac:dyDescent="0.35">
      <c r="A816" s="395"/>
      <c r="B816" s="363">
        <v>44826</v>
      </c>
      <c r="C816" s="431"/>
      <c r="D816" s="347">
        <v>44806</v>
      </c>
      <c r="E816" s="348" t="s">
        <v>1140</v>
      </c>
      <c r="F816" s="348" t="s">
        <v>1140</v>
      </c>
      <c r="G816" s="432"/>
      <c r="I816" s="432"/>
      <c r="J816" s="433"/>
      <c r="K816" s="432"/>
      <c r="L816" s="433"/>
      <c r="M816" s="434"/>
      <c r="N816" s="435"/>
      <c r="O816" s="434"/>
      <c r="P816" s="434"/>
      <c r="Q816" s="354">
        <v>1000000</v>
      </c>
      <c r="R816" s="435"/>
      <c r="S816" s="434"/>
      <c r="T816" s="435"/>
      <c r="U816" s="434"/>
      <c r="V816" s="359">
        <f t="shared" si="76"/>
        <v>1000000</v>
      </c>
      <c r="W816" s="433"/>
      <c r="X816" s="358" t="s">
        <v>222</v>
      </c>
      <c r="Y816" s="360"/>
      <c r="Z816" s="433"/>
      <c r="AA816" s="432"/>
      <c r="AB816" s="1" t="s">
        <v>867</v>
      </c>
    </row>
    <row r="817" spans="1:28" ht="24.75" x14ac:dyDescent="0.35">
      <c r="A817" s="395"/>
      <c r="B817" s="363">
        <v>44826</v>
      </c>
      <c r="C817" s="431"/>
      <c r="D817" s="347">
        <v>44806</v>
      </c>
      <c r="E817" s="348" t="s">
        <v>1141</v>
      </c>
      <c r="F817" s="348" t="s">
        <v>1141</v>
      </c>
      <c r="G817" s="432"/>
      <c r="I817" s="432"/>
      <c r="J817" s="433"/>
      <c r="K817" s="432"/>
      <c r="L817" s="433"/>
      <c r="M817" s="434"/>
      <c r="N817" s="435"/>
      <c r="O817" s="434"/>
      <c r="P817" s="434"/>
      <c r="Q817" s="354">
        <v>600000</v>
      </c>
      <c r="R817" s="435"/>
      <c r="S817" s="434"/>
      <c r="T817" s="435"/>
      <c r="U817" s="434"/>
      <c r="V817" s="359">
        <f t="shared" si="76"/>
        <v>600000</v>
      </c>
      <c r="W817" s="433"/>
      <c r="X817" s="358" t="s">
        <v>222</v>
      </c>
      <c r="Y817" s="360"/>
      <c r="Z817" s="433"/>
      <c r="AA817" s="432"/>
      <c r="AB817" s="1" t="s">
        <v>867</v>
      </c>
    </row>
    <row r="818" spans="1:28" ht="16.5" x14ac:dyDescent="0.35">
      <c r="A818" s="395"/>
      <c r="B818" s="363">
        <v>44826</v>
      </c>
      <c r="C818" s="431"/>
      <c r="D818" s="347">
        <v>44827</v>
      </c>
      <c r="E818" s="348" t="s">
        <v>1142</v>
      </c>
      <c r="F818" s="348" t="s">
        <v>1142</v>
      </c>
      <c r="G818" s="432"/>
      <c r="I818" s="432"/>
      <c r="J818" s="433"/>
      <c r="K818" s="432"/>
      <c r="L818" s="433"/>
      <c r="M818" s="434"/>
      <c r="N818" s="435"/>
      <c r="O818" s="434"/>
      <c r="P818" s="434"/>
      <c r="Q818" s="389">
        <v>486.3</v>
      </c>
      <c r="R818" s="435"/>
      <c r="S818" s="434"/>
      <c r="T818" s="435"/>
      <c r="U818" s="434"/>
      <c r="V818" s="359">
        <f t="shared" si="76"/>
        <v>486.3</v>
      </c>
      <c r="W818" s="433"/>
      <c r="X818" s="358" t="s">
        <v>222</v>
      </c>
      <c r="Y818" s="360"/>
      <c r="Z818" s="433"/>
      <c r="AA818" s="432"/>
      <c r="AB818" s="1" t="s">
        <v>867</v>
      </c>
    </row>
    <row r="819" spans="1:28" ht="16.5" x14ac:dyDescent="0.35">
      <c r="A819" s="395"/>
      <c r="B819" s="363">
        <v>44826</v>
      </c>
      <c r="C819" s="431"/>
      <c r="D819" s="347">
        <v>44827</v>
      </c>
      <c r="E819" s="348" t="s">
        <v>1143</v>
      </c>
      <c r="F819" s="348" t="s">
        <v>1143</v>
      </c>
      <c r="G819" s="432"/>
      <c r="I819" s="432"/>
      <c r="J819" s="433"/>
      <c r="K819" s="432"/>
      <c r="L819" s="433"/>
      <c r="M819" s="434"/>
      <c r="N819" s="435"/>
      <c r="O819" s="434"/>
      <c r="P819" s="434"/>
      <c r="Q819" s="389">
        <v>453.08</v>
      </c>
      <c r="R819" s="435"/>
      <c r="S819" s="434"/>
      <c r="T819" s="435"/>
      <c r="U819" s="434"/>
      <c r="V819" s="359">
        <f t="shared" si="76"/>
        <v>453.08</v>
      </c>
      <c r="W819" s="433"/>
      <c r="X819" s="358" t="s">
        <v>222</v>
      </c>
      <c r="Y819" s="360"/>
      <c r="Z819" s="433"/>
      <c r="AA819" s="432"/>
      <c r="AB819" s="1" t="s">
        <v>867</v>
      </c>
    </row>
    <row r="820" spans="1:28" ht="16.5" x14ac:dyDescent="0.35">
      <c r="A820" s="395"/>
      <c r="B820" s="363">
        <v>44826</v>
      </c>
      <c r="C820" s="431"/>
      <c r="D820" s="347">
        <v>44827</v>
      </c>
      <c r="E820" s="348" t="s">
        <v>1144</v>
      </c>
      <c r="F820" s="348" t="s">
        <v>1144</v>
      </c>
      <c r="G820" s="432"/>
      <c r="I820" s="432"/>
      <c r="J820" s="433"/>
      <c r="K820" s="432"/>
      <c r="L820" s="433"/>
      <c r="M820" s="434"/>
      <c r="N820" s="435"/>
      <c r="O820" s="434"/>
      <c r="P820" s="434"/>
      <c r="Q820" s="389">
        <v>486.3</v>
      </c>
      <c r="R820" s="435"/>
      <c r="S820" s="434"/>
      <c r="T820" s="435"/>
      <c r="U820" s="434"/>
      <c r="V820" s="359">
        <f t="shared" si="76"/>
        <v>486.3</v>
      </c>
      <c r="W820" s="433"/>
      <c r="X820" s="358" t="s">
        <v>222</v>
      </c>
      <c r="Y820" s="360"/>
      <c r="Z820" s="433"/>
      <c r="AA820" s="432"/>
      <c r="AB820" s="1" t="s">
        <v>867</v>
      </c>
    </row>
    <row r="821" spans="1:28" ht="16.5" x14ac:dyDescent="0.35">
      <c r="A821" s="395"/>
      <c r="B821" s="363">
        <v>44826</v>
      </c>
      <c r="C821" s="431"/>
      <c r="D821" s="347">
        <v>44827</v>
      </c>
      <c r="E821" s="348" t="s">
        <v>1145</v>
      </c>
      <c r="F821" s="348" t="s">
        <v>1145</v>
      </c>
      <c r="G821" s="432"/>
      <c r="I821" s="432"/>
      <c r="J821" s="433"/>
      <c r="K821" s="432"/>
      <c r="L821" s="433"/>
      <c r="M821" s="434"/>
      <c r="N821" s="435"/>
      <c r="O821" s="434"/>
      <c r="P821" s="434"/>
      <c r="Q821" s="389">
        <v>453.08</v>
      </c>
      <c r="R821" s="435"/>
      <c r="S821" s="434"/>
      <c r="T821" s="435"/>
      <c r="U821" s="434"/>
      <c r="V821" s="359">
        <f t="shared" si="76"/>
        <v>453.08</v>
      </c>
      <c r="W821" s="433"/>
      <c r="X821" s="358" t="s">
        <v>222</v>
      </c>
      <c r="Y821" s="360"/>
      <c r="Z821" s="433"/>
      <c r="AA821" s="432"/>
      <c r="AB821" s="1" t="s">
        <v>867</v>
      </c>
    </row>
    <row r="822" spans="1:28" ht="24.75" x14ac:dyDescent="0.35">
      <c r="A822" s="395"/>
      <c r="B822" s="363">
        <v>44826</v>
      </c>
      <c r="C822" s="431"/>
      <c r="D822" s="347">
        <v>44831</v>
      </c>
      <c r="E822" s="348" t="s">
        <v>1146</v>
      </c>
      <c r="F822" s="348" t="s">
        <v>1146</v>
      </c>
      <c r="G822" s="432"/>
      <c r="I822" s="432"/>
      <c r="J822" s="433"/>
      <c r="K822" s="432"/>
      <c r="L822" s="433"/>
      <c r="M822" s="434"/>
      <c r="N822" s="435"/>
      <c r="O822" s="434"/>
      <c r="P822" s="434"/>
      <c r="Q822" s="354">
        <v>1000000</v>
      </c>
      <c r="R822" s="435"/>
      <c r="S822" s="434"/>
      <c r="T822" s="435"/>
      <c r="U822" s="434"/>
      <c r="V822" s="359">
        <f t="shared" si="76"/>
        <v>1000000</v>
      </c>
      <c r="W822" s="433"/>
      <c r="X822" s="358" t="s">
        <v>222</v>
      </c>
      <c r="Y822" s="360"/>
      <c r="Z822" s="433"/>
      <c r="AA822" s="432"/>
      <c r="AB822" s="1" t="s">
        <v>867</v>
      </c>
    </row>
    <row r="823" spans="1:28" ht="24.75" x14ac:dyDescent="0.35">
      <c r="A823" s="395"/>
      <c r="B823" s="363">
        <v>44826</v>
      </c>
      <c r="C823" s="431"/>
      <c r="D823" s="347">
        <v>44831</v>
      </c>
      <c r="E823" s="348" t="s">
        <v>1147</v>
      </c>
      <c r="F823" s="348" t="s">
        <v>1147</v>
      </c>
      <c r="G823" s="432"/>
      <c r="I823" s="432"/>
      <c r="J823" s="433"/>
      <c r="K823" s="432"/>
      <c r="L823" s="433"/>
      <c r="M823" s="434"/>
      <c r="N823" s="435"/>
      <c r="O823" s="434"/>
      <c r="P823" s="434"/>
      <c r="Q823" s="354">
        <v>1000000</v>
      </c>
      <c r="R823" s="435"/>
      <c r="S823" s="434"/>
      <c r="T823" s="435"/>
      <c r="U823" s="434"/>
      <c r="V823" s="359">
        <f t="shared" si="76"/>
        <v>1000000</v>
      </c>
      <c r="W823" s="433"/>
      <c r="X823" s="358" t="s">
        <v>222</v>
      </c>
      <c r="Y823" s="360"/>
      <c r="Z823" s="433"/>
      <c r="AA823" s="432"/>
      <c r="AB823" s="1" t="s">
        <v>867</v>
      </c>
    </row>
    <row r="824" spans="1:28" ht="24.75" x14ac:dyDescent="0.35">
      <c r="A824" s="395"/>
      <c r="B824" s="363">
        <v>44826</v>
      </c>
      <c r="C824" s="431"/>
      <c r="D824" s="347">
        <v>44831</v>
      </c>
      <c r="E824" s="348" t="s">
        <v>1148</v>
      </c>
      <c r="F824" s="348" t="s">
        <v>1148</v>
      </c>
      <c r="G824" s="432"/>
      <c r="I824" s="432"/>
      <c r="J824" s="433"/>
      <c r="K824" s="432"/>
      <c r="L824" s="433"/>
      <c r="M824" s="434"/>
      <c r="N824" s="435"/>
      <c r="O824" s="434"/>
      <c r="P824" s="434"/>
      <c r="Q824" s="354">
        <v>1000000</v>
      </c>
      <c r="R824" s="435"/>
      <c r="S824" s="434"/>
      <c r="T824" s="435"/>
      <c r="U824" s="434"/>
      <c r="V824" s="359">
        <f t="shared" si="76"/>
        <v>1000000</v>
      </c>
      <c r="W824" s="433"/>
      <c r="X824" s="358" t="s">
        <v>222</v>
      </c>
      <c r="Y824" s="360"/>
      <c r="Z824" s="433"/>
      <c r="AA824" s="432"/>
      <c r="AB824" s="1" t="s">
        <v>867</v>
      </c>
    </row>
    <row r="825" spans="1:28" ht="24.75" x14ac:dyDescent="0.35">
      <c r="A825" s="395"/>
      <c r="B825" s="363">
        <v>44826</v>
      </c>
      <c r="C825" s="431"/>
      <c r="D825" s="347">
        <v>44831</v>
      </c>
      <c r="E825" s="348" t="s">
        <v>1149</v>
      </c>
      <c r="F825" s="348" t="s">
        <v>1149</v>
      </c>
      <c r="G825" s="432"/>
      <c r="I825" s="432"/>
      <c r="J825" s="433"/>
      <c r="K825" s="432"/>
      <c r="L825" s="433"/>
      <c r="M825" s="434"/>
      <c r="N825" s="435"/>
      <c r="O825" s="434"/>
      <c r="P825" s="434"/>
      <c r="Q825" s="354">
        <v>931712</v>
      </c>
      <c r="R825" s="435"/>
      <c r="S825" s="434"/>
      <c r="T825" s="435"/>
      <c r="U825" s="434"/>
      <c r="V825" s="359">
        <f t="shared" si="76"/>
        <v>931712</v>
      </c>
      <c r="W825" s="433"/>
      <c r="X825" s="358" t="s">
        <v>222</v>
      </c>
      <c r="Y825" s="360"/>
      <c r="Z825" s="433"/>
      <c r="AA825" s="432"/>
      <c r="AB825" s="1" t="s">
        <v>867</v>
      </c>
    </row>
    <row r="826" spans="1:28" ht="24.75" x14ac:dyDescent="0.35">
      <c r="A826" s="395"/>
      <c r="B826" s="363">
        <v>44856</v>
      </c>
      <c r="C826" s="431"/>
      <c r="D826" s="347">
        <v>44840</v>
      </c>
      <c r="E826" s="348" t="s">
        <v>1150</v>
      </c>
      <c r="F826" s="348" t="s">
        <v>1150</v>
      </c>
      <c r="G826" s="432"/>
      <c r="I826" s="432"/>
      <c r="J826" s="433"/>
      <c r="K826" s="432"/>
      <c r="L826" s="433"/>
      <c r="M826" s="434"/>
      <c r="N826" s="435"/>
      <c r="O826" s="434"/>
      <c r="P826" s="434"/>
      <c r="Q826" s="354">
        <v>1000000</v>
      </c>
      <c r="R826" s="435"/>
      <c r="S826" s="434"/>
      <c r="T826" s="435"/>
      <c r="U826" s="434"/>
      <c r="V826" s="359">
        <f t="shared" si="76"/>
        <v>1000000</v>
      </c>
      <c r="W826" s="433"/>
      <c r="X826" s="358" t="s">
        <v>222</v>
      </c>
      <c r="Y826" s="433"/>
      <c r="Z826" s="433"/>
      <c r="AA826" s="432"/>
      <c r="AB826" s="1" t="s">
        <v>867</v>
      </c>
    </row>
    <row r="827" spans="1:28" ht="24.75" x14ac:dyDescent="0.35">
      <c r="A827" s="395"/>
      <c r="B827" s="363">
        <v>44856</v>
      </c>
      <c r="C827" s="431"/>
      <c r="D827" s="347">
        <v>44840</v>
      </c>
      <c r="E827" s="348" t="s">
        <v>1151</v>
      </c>
      <c r="F827" s="348" t="s">
        <v>1151</v>
      </c>
      <c r="G827" s="432"/>
      <c r="I827" s="432"/>
      <c r="J827" s="433"/>
      <c r="K827" s="432"/>
      <c r="L827" s="433"/>
      <c r="M827" s="434"/>
      <c r="N827" s="435"/>
      <c r="O827" s="434"/>
      <c r="P827" s="434"/>
      <c r="Q827" s="354">
        <v>1000000</v>
      </c>
      <c r="R827" s="435"/>
      <c r="S827" s="434"/>
      <c r="T827" s="435"/>
      <c r="U827" s="434"/>
      <c r="V827" s="359">
        <f t="shared" si="76"/>
        <v>1000000</v>
      </c>
      <c r="W827" s="433"/>
      <c r="X827" s="358" t="s">
        <v>222</v>
      </c>
      <c r="Y827" s="433"/>
      <c r="Z827" s="433"/>
      <c r="AA827" s="432"/>
      <c r="AB827" s="1" t="s">
        <v>867</v>
      </c>
    </row>
    <row r="828" spans="1:28" ht="24.75" x14ac:dyDescent="0.35">
      <c r="A828" s="395"/>
      <c r="B828" s="363">
        <v>44856</v>
      </c>
      <c r="C828" s="431"/>
      <c r="D828" s="347">
        <v>44840</v>
      </c>
      <c r="E828" s="348" t="s">
        <v>1152</v>
      </c>
      <c r="F828" s="348" t="s">
        <v>1152</v>
      </c>
      <c r="G828" s="432"/>
      <c r="I828" s="432"/>
      <c r="J828" s="433"/>
      <c r="K828" s="432"/>
      <c r="L828" s="433"/>
      <c r="M828" s="434"/>
      <c r="N828" s="435"/>
      <c r="O828" s="434"/>
      <c r="P828" s="434"/>
      <c r="Q828" s="354">
        <v>1000000</v>
      </c>
      <c r="R828" s="435"/>
      <c r="S828" s="434"/>
      <c r="T828" s="435"/>
      <c r="U828" s="434"/>
      <c r="V828" s="359">
        <f t="shared" si="76"/>
        <v>1000000</v>
      </c>
      <c r="W828" s="433"/>
      <c r="X828" s="358" t="s">
        <v>222</v>
      </c>
      <c r="Y828" s="433"/>
      <c r="Z828" s="433"/>
      <c r="AA828" s="432"/>
      <c r="AB828" s="1" t="s">
        <v>867</v>
      </c>
    </row>
    <row r="829" spans="1:28" ht="24.75" x14ac:dyDescent="0.35">
      <c r="A829" s="395"/>
      <c r="B829" s="363">
        <v>44856</v>
      </c>
      <c r="C829" s="431"/>
      <c r="D829" s="347">
        <v>44840</v>
      </c>
      <c r="E829" s="348" t="s">
        <v>1153</v>
      </c>
      <c r="F829" s="348" t="s">
        <v>1153</v>
      </c>
      <c r="G829" s="432"/>
      <c r="I829" s="432"/>
      <c r="J829" s="433"/>
      <c r="K829" s="432"/>
      <c r="L829" s="433"/>
      <c r="M829" s="434"/>
      <c r="N829" s="435"/>
      <c r="O829" s="434"/>
      <c r="P829" s="434"/>
      <c r="Q829" s="354">
        <v>1000000</v>
      </c>
      <c r="R829" s="435"/>
      <c r="S829" s="434"/>
      <c r="T829" s="435"/>
      <c r="U829" s="434"/>
      <c r="V829" s="359">
        <f t="shared" si="76"/>
        <v>1000000</v>
      </c>
      <c r="W829" s="433"/>
      <c r="X829" s="358" t="s">
        <v>222</v>
      </c>
      <c r="Y829" s="433"/>
      <c r="Z829" s="433"/>
      <c r="AA829" s="432"/>
      <c r="AB829" s="1" t="s">
        <v>867</v>
      </c>
    </row>
    <row r="830" spans="1:28" ht="24.75" x14ac:dyDescent="0.35">
      <c r="A830" s="395"/>
      <c r="B830" s="363">
        <v>44856</v>
      </c>
      <c r="C830" s="431"/>
      <c r="D830" s="347">
        <v>44840</v>
      </c>
      <c r="E830" s="348" t="s">
        <v>1154</v>
      </c>
      <c r="F830" s="348" t="s">
        <v>1154</v>
      </c>
      <c r="G830" s="432"/>
      <c r="I830" s="432"/>
      <c r="J830" s="433"/>
      <c r="K830" s="432"/>
      <c r="L830" s="433"/>
      <c r="M830" s="434"/>
      <c r="N830" s="435"/>
      <c r="O830" s="434"/>
      <c r="P830" s="434"/>
      <c r="Q830" s="354">
        <v>1000000</v>
      </c>
      <c r="R830" s="435"/>
      <c r="S830" s="434"/>
      <c r="T830" s="435"/>
      <c r="U830" s="434"/>
      <c r="V830" s="359">
        <f t="shared" si="76"/>
        <v>1000000</v>
      </c>
      <c r="W830" s="433"/>
      <c r="X830" s="358" t="s">
        <v>222</v>
      </c>
      <c r="Y830" s="433"/>
      <c r="Z830" s="433"/>
      <c r="AA830" s="432"/>
      <c r="AB830" s="1" t="s">
        <v>867</v>
      </c>
    </row>
    <row r="831" spans="1:28" ht="24.75" x14ac:dyDescent="0.35">
      <c r="A831" s="395"/>
      <c r="B831" s="363">
        <v>44856</v>
      </c>
      <c r="C831" s="431"/>
      <c r="D831" s="347">
        <v>44840</v>
      </c>
      <c r="E831" s="348" t="s">
        <v>1155</v>
      </c>
      <c r="F831" s="348" t="s">
        <v>1155</v>
      </c>
      <c r="G831" s="432"/>
      <c r="I831" s="432"/>
      <c r="J831" s="433"/>
      <c r="K831" s="432"/>
      <c r="L831" s="433"/>
      <c r="M831" s="434"/>
      <c r="N831" s="435"/>
      <c r="O831" s="434"/>
      <c r="P831" s="434"/>
      <c r="Q831" s="354">
        <v>1000000</v>
      </c>
      <c r="R831" s="435"/>
      <c r="S831" s="434"/>
      <c r="T831" s="435"/>
      <c r="U831" s="434"/>
      <c r="V831" s="359">
        <f t="shared" si="76"/>
        <v>1000000</v>
      </c>
      <c r="W831" s="433"/>
      <c r="X831" s="358" t="s">
        <v>222</v>
      </c>
      <c r="Y831" s="433"/>
      <c r="Z831" s="433"/>
      <c r="AA831" s="432"/>
      <c r="AB831" s="1" t="s">
        <v>867</v>
      </c>
    </row>
    <row r="832" spans="1:28" ht="24.75" x14ac:dyDescent="0.35">
      <c r="A832" s="395"/>
      <c r="B832" s="363">
        <v>44856</v>
      </c>
      <c r="C832" s="431"/>
      <c r="D832" s="347">
        <v>44840</v>
      </c>
      <c r="E832" s="348" t="s">
        <v>1156</v>
      </c>
      <c r="F832" s="348" t="s">
        <v>1156</v>
      </c>
      <c r="G832" s="432"/>
      <c r="I832" s="432"/>
      <c r="J832" s="433"/>
      <c r="K832" s="432"/>
      <c r="L832" s="433"/>
      <c r="M832" s="434"/>
      <c r="N832" s="435"/>
      <c r="O832" s="434"/>
      <c r="P832" s="434"/>
      <c r="Q832" s="354">
        <v>1000000</v>
      </c>
      <c r="R832" s="435"/>
      <c r="S832" s="434"/>
      <c r="T832" s="435"/>
      <c r="U832" s="434"/>
      <c r="V832" s="359">
        <f t="shared" si="76"/>
        <v>1000000</v>
      </c>
      <c r="W832" s="433"/>
      <c r="X832" s="358" t="s">
        <v>222</v>
      </c>
      <c r="Y832" s="433"/>
      <c r="Z832" s="433"/>
      <c r="AA832" s="432"/>
      <c r="AB832" s="1" t="s">
        <v>867</v>
      </c>
    </row>
    <row r="833" spans="1:28" ht="24.75" x14ac:dyDescent="0.35">
      <c r="A833" s="395"/>
      <c r="B833" s="363">
        <v>44856</v>
      </c>
      <c r="C833" s="431"/>
      <c r="D833" s="347">
        <v>44840</v>
      </c>
      <c r="E833" s="348" t="s">
        <v>1157</v>
      </c>
      <c r="F833" s="348" t="s">
        <v>1157</v>
      </c>
      <c r="G833" s="432"/>
      <c r="I833" s="432"/>
      <c r="J833" s="433"/>
      <c r="K833" s="432"/>
      <c r="L833" s="433"/>
      <c r="M833" s="434"/>
      <c r="N833" s="435"/>
      <c r="O833" s="434"/>
      <c r="P833" s="434"/>
      <c r="Q833" s="354">
        <v>1000000</v>
      </c>
      <c r="R833" s="435"/>
      <c r="S833" s="434"/>
      <c r="T833" s="435"/>
      <c r="U833" s="434"/>
      <c r="V833" s="359">
        <f t="shared" si="76"/>
        <v>1000000</v>
      </c>
      <c r="W833" s="433"/>
      <c r="X833" s="358" t="s">
        <v>222</v>
      </c>
      <c r="Y833" s="433"/>
      <c r="Z833" s="433"/>
      <c r="AA833" s="432"/>
      <c r="AB833" s="1" t="s">
        <v>867</v>
      </c>
    </row>
    <row r="834" spans="1:28" ht="24.75" x14ac:dyDescent="0.35">
      <c r="A834" s="395"/>
      <c r="B834" s="363">
        <v>44856</v>
      </c>
      <c r="C834" s="431"/>
      <c r="D834" s="347">
        <v>44840</v>
      </c>
      <c r="E834" s="348" t="s">
        <v>1158</v>
      </c>
      <c r="F834" s="348" t="s">
        <v>1158</v>
      </c>
      <c r="G834" s="432"/>
      <c r="I834" s="432"/>
      <c r="J834" s="433"/>
      <c r="K834" s="432"/>
      <c r="L834" s="433"/>
      <c r="M834" s="434"/>
      <c r="N834" s="435"/>
      <c r="O834" s="434"/>
      <c r="P834" s="434"/>
      <c r="Q834" s="354">
        <v>1000000</v>
      </c>
      <c r="R834" s="435"/>
      <c r="S834" s="434"/>
      <c r="T834" s="435"/>
      <c r="U834" s="434"/>
      <c r="V834" s="359">
        <f t="shared" si="76"/>
        <v>1000000</v>
      </c>
      <c r="W834" s="433"/>
      <c r="X834" s="358" t="s">
        <v>222</v>
      </c>
      <c r="Y834" s="433"/>
      <c r="Z834" s="433"/>
      <c r="AA834" s="432"/>
      <c r="AB834" s="1" t="s">
        <v>867</v>
      </c>
    </row>
    <row r="835" spans="1:28" ht="24.75" x14ac:dyDescent="0.35">
      <c r="A835" s="395"/>
      <c r="B835" s="363">
        <v>44856</v>
      </c>
      <c r="C835" s="431"/>
      <c r="D835" s="347">
        <v>44840</v>
      </c>
      <c r="E835" s="348" t="s">
        <v>1159</v>
      </c>
      <c r="F835" s="348" t="s">
        <v>1159</v>
      </c>
      <c r="G835" s="432"/>
      <c r="I835" s="432"/>
      <c r="J835" s="433"/>
      <c r="K835" s="432"/>
      <c r="L835" s="433"/>
      <c r="M835" s="434"/>
      <c r="N835" s="435"/>
      <c r="O835" s="434"/>
      <c r="P835" s="434"/>
      <c r="Q835" s="354">
        <v>1000000</v>
      </c>
      <c r="R835" s="435"/>
      <c r="S835" s="434"/>
      <c r="T835" s="435"/>
      <c r="U835" s="434"/>
      <c r="V835" s="359">
        <f t="shared" si="76"/>
        <v>1000000</v>
      </c>
      <c r="W835" s="433"/>
      <c r="X835" s="358" t="s">
        <v>222</v>
      </c>
      <c r="Y835" s="433"/>
      <c r="Z835" s="433"/>
      <c r="AA835" s="432"/>
      <c r="AB835" s="1" t="s">
        <v>867</v>
      </c>
    </row>
    <row r="836" spans="1:28" ht="24.75" x14ac:dyDescent="0.35">
      <c r="A836" s="395"/>
      <c r="B836" s="363">
        <v>44856</v>
      </c>
      <c r="C836" s="431"/>
      <c r="D836" s="347">
        <v>44840</v>
      </c>
      <c r="E836" s="348" t="s">
        <v>1160</v>
      </c>
      <c r="F836" s="348" t="s">
        <v>1160</v>
      </c>
      <c r="G836" s="432"/>
      <c r="I836" s="432"/>
      <c r="J836" s="433"/>
      <c r="K836" s="432"/>
      <c r="L836" s="433"/>
      <c r="M836" s="434"/>
      <c r="N836" s="435"/>
      <c r="O836" s="434"/>
      <c r="P836" s="434"/>
      <c r="Q836" s="354">
        <v>1000000</v>
      </c>
      <c r="R836" s="435"/>
      <c r="S836" s="434"/>
      <c r="T836" s="435"/>
      <c r="U836" s="434"/>
      <c r="V836" s="359">
        <f t="shared" si="76"/>
        <v>1000000</v>
      </c>
      <c r="W836" s="433"/>
      <c r="X836" s="358" t="s">
        <v>222</v>
      </c>
      <c r="Y836" s="433"/>
      <c r="Z836" s="433"/>
      <c r="AA836" s="432"/>
      <c r="AB836" s="1" t="s">
        <v>867</v>
      </c>
    </row>
    <row r="837" spans="1:28" ht="24.75" x14ac:dyDescent="0.35">
      <c r="A837" s="395"/>
      <c r="B837" s="363">
        <v>44856</v>
      </c>
      <c r="C837" s="431"/>
      <c r="D837" s="347">
        <v>44840</v>
      </c>
      <c r="E837" s="348" t="s">
        <v>1161</v>
      </c>
      <c r="F837" s="348" t="s">
        <v>1161</v>
      </c>
      <c r="G837" s="432"/>
      <c r="I837" s="432"/>
      <c r="J837" s="433"/>
      <c r="K837" s="432"/>
      <c r="L837" s="433"/>
      <c r="M837" s="434"/>
      <c r="N837" s="435"/>
      <c r="O837" s="434"/>
      <c r="P837" s="434"/>
      <c r="Q837" s="354">
        <v>1000000</v>
      </c>
      <c r="R837" s="435"/>
      <c r="S837" s="434"/>
      <c r="T837" s="435"/>
      <c r="U837" s="434"/>
      <c r="V837" s="359">
        <f t="shared" si="76"/>
        <v>1000000</v>
      </c>
      <c r="W837" s="433"/>
      <c r="X837" s="358" t="s">
        <v>222</v>
      </c>
      <c r="Y837" s="433"/>
      <c r="Z837" s="433"/>
      <c r="AA837" s="432"/>
      <c r="AB837" s="1" t="s">
        <v>867</v>
      </c>
    </row>
    <row r="838" spans="1:28" ht="24.75" x14ac:dyDescent="0.35">
      <c r="A838" s="395"/>
      <c r="B838" s="363">
        <v>44856</v>
      </c>
      <c r="C838" s="431"/>
      <c r="D838" s="347">
        <v>44840</v>
      </c>
      <c r="E838" s="348" t="s">
        <v>1162</v>
      </c>
      <c r="F838" s="348" t="s">
        <v>1162</v>
      </c>
      <c r="G838" s="432"/>
      <c r="I838" s="432"/>
      <c r="J838" s="433"/>
      <c r="K838" s="432"/>
      <c r="L838" s="433"/>
      <c r="M838" s="434"/>
      <c r="N838" s="435"/>
      <c r="O838" s="434"/>
      <c r="P838" s="434"/>
      <c r="Q838" s="354">
        <v>1000000</v>
      </c>
      <c r="R838" s="435"/>
      <c r="S838" s="434"/>
      <c r="T838" s="435"/>
      <c r="U838" s="434"/>
      <c r="V838" s="359">
        <f t="shared" si="76"/>
        <v>1000000</v>
      </c>
      <c r="W838" s="433"/>
      <c r="X838" s="358" t="s">
        <v>222</v>
      </c>
      <c r="Y838" s="433"/>
      <c r="Z838" s="433"/>
      <c r="AA838" s="432"/>
      <c r="AB838" s="1" t="s">
        <v>867</v>
      </c>
    </row>
    <row r="839" spans="1:28" ht="24.75" x14ac:dyDescent="0.35">
      <c r="A839" s="395"/>
      <c r="B839" s="363">
        <v>44856</v>
      </c>
      <c r="C839" s="431"/>
      <c r="D839" s="347">
        <v>44840</v>
      </c>
      <c r="E839" s="348" t="s">
        <v>1163</v>
      </c>
      <c r="F839" s="348" t="s">
        <v>1163</v>
      </c>
      <c r="G839" s="432"/>
      <c r="I839" s="432"/>
      <c r="J839" s="433"/>
      <c r="K839" s="432"/>
      <c r="L839" s="433"/>
      <c r="M839" s="434"/>
      <c r="N839" s="435"/>
      <c r="O839" s="434"/>
      <c r="P839" s="434"/>
      <c r="Q839" s="354">
        <v>1000000</v>
      </c>
      <c r="R839" s="435"/>
      <c r="S839" s="434"/>
      <c r="T839" s="435"/>
      <c r="U839" s="434"/>
      <c r="V839" s="359">
        <f t="shared" si="76"/>
        <v>1000000</v>
      </c>
      <c r="W839" s="433"/>
      <c r="X839" s="358" t="s">
        <v>222</v>
      </c>
      <c r="Y839" s="433"/>
      <c r="Z839" s="433"/>
      <c r="AA839" s="432"/>
      <c r="AB839" s="1" t="s">
        <v>867</v>
      </c>
    </row>
    <row r="840" spans="1:28" ht="24.75" x14ac:dyDescent="0.35">
      <c r="A840" s="395"/>
      <c r="B840" s="363">
        <v>44856</v>
      </c>
      <c r="C840" s="431"/>
      <c r="D840" s="347">
        <v>44840</v>
      </c>
      <c r="E840" s="348" t="s">
        <v>1164</v>
      </c>
      <c r="F840" s="348" t="s">
        <v>1164</v>
      </c>
      <c r="G840" s="432"/>
      <c r="I840" s="432"/>
      <c r="J840" s="433"/>
      <c r="K840" s="432"/>
      <c r="L840" s="433"/>
      <c r="M840" s="434"/>
      <c r="N840" s="435"/>
      <c r="O840" s="434"/>
      <c r="P840" s="434"/>
      <c r="Q840" s="354">
        <v>1000000</v>
      </c>
      <c r="R840" s="435"/>
      <c r="S840" s="434"/>
      <c r="T840" s="435"/>
      <c r="U840" s="434"/>
      <c r="V840" s="359">
        <f t="shared" si="76"/>
        <v>1000000</v>
      </c>
      <c r="W840" s="433"/>
      <c r="X840" s="358" t="s">
        <v>222</v>
      </c>
      <c r="Y840" s="433"/>
      <c r="Z840" s="433"/>
      <c r="AA840" s="432"/>
      <c r="AB840" s="1" t="s">
        <v>867</v>
      </c>
    </row>
    <row r="841" spans="1:28" ht="24.75" x14ac:dyDescent="0.35">
      <c r="A841" s="395"/>
      <c r="B841" s="363">
        <v>44856</v>
      </c>
      <c r="C841" s="431"/>
      <c r="D841" s="347">
        <v>44840</v>
      </c>
      <c r="E841" s="348" t="s">
        <v>1165</v>
      </c>
      <c r="F841" s="348" t="s">
        <v>1165</v>
      </c>
      <c r="G841" s="432"/>
      <c r="I841" s="432"/>
      <c r="J841" s="433"/>
      <c r="K841" s="432"/>
      <c r="L841" s="433"/>
      <c r="M841" s="434"/>
      <c r="N841" s="435"/>
      <c r="O841" s="434"/>
      <c r="P841" s="434"/>
      <c r="Q841" s="354">
        <v>1000000</v>
      </c>
      <c r="R841" s="435"/>
      <c r="S841" s="434"/>
      <c r="T841" s="435"/>
      <c r="U841" s="434"/>
      <c r="V841" s="359">
        <f t="shared" si="76"/>
        <v>1000000</v>
      </c>
      <c r="W841" s="433"/>
      <c r="X841" s="358" t="s">
        <v>222</v>
      </c>
      <c r="Y841" s="433"/>
      <c r="Z841" s="433"/>
      <c r="AA841" s="432"/>
      <c r="AB841" s="1" t="s">
        <v>867</v>
      </c>
    </row>
    <row r="842" spans="1:28" ht="24.75" x14ac:dyDescent="0.35">
      <c r="A842" s="395"/>
      <c r="B842" s="363">
        <v>44856</v>
      </c>
      <c r="C842" s="431"/>
      <c r="D842" s="347">
        <v>44840</v>
      </c>
      <c r="E842" s="348" t="s">
        <v>1166</v>
      </c>
      <c r="F842" s="348" t="s">
        <v>1166</v>
      </c>
      <c r="G842" s="432"/>
      <c r="I842" s="432"/>
      <c r="J842" s="433"/>
      <c r="K842" s="432"/>
      <c r="L842" s="433"/>
      <c r="M842" s="434"/>
      <c r="N842" s="435"/>
      <c r="O842" s="434"/>
      <c r="P842" s="434"/>
      <c r="Q842" s="354">
        <v>1000000</v>
      </c>
      <c r="R842" s="435"/>
      <c r="S842" s="434"/>
      <c r="T842" s="435"/>
      <c r="U842" s="434"/>
      <c r="V842" s="359">
        <f t="shared" si="76"/>
        <v>1000000</v>
      </c>
      <c r="W842" s="433"/>
      <c r="X842" s="358" t="s">
        <v>222</v>
      </c>
      <c r="Y842" s="433"/>
      <c r="Z842" s="433"/>
      <c r="AA842" s="432"/>
      <c r="AB842" s="1" t="s">
        <v>867</v>
      </c>
    </row>
    <row r="843" spans="1:28" ht="24.75" x14ac:dyDescent="0.35">
      <c r="A843" s="395"/>
      <c r="B843" s="363">
        <v>44856</v>
      </c>
      <c r="C843" s="431"/>
      <c r="D843" s="347">
        <v>44840</v>
      </c>
      <c r="E843" s="348" t="s">
        <v>1167</v>
      </c>
      <c r="F843" s="348" t="s">
        <v>1167</v>
      </c>
      <c r="G843" s="432"/>
      <c r="I843" s="432"/>
      <c r="J843" s="433"/>
      <c r="K843" s="432"/>
      <c r="L843" s="433"/>
      <c r="M843" s="434"/>
      <c r="N843" s="435"/>
      <c r="O843" s="434"/>
      <c r="P843" s="434"/>
      <c r="Q843" s="354">
        <v>1000000</v>
      </c>
      <c r="R843" s="435"/>
      <c r="S843" s="434"/>
      <c r="T843" s="435"/>
      <c r="U843" s="434"/>
      <c r="V843" s="359">
        <f t="shared" si="76"/>
        <v>1000000</v>
      </c>
      <c r="W843" s="433"/>
      <c r="X843" s="358" t="s">
        <v>222</v>
      </c>
      <c r="Y843" s="433"/>
      <c r="Z843" s="433"/>
      <c r="AA843" s="432"/>
      <c r="AB843" s="1" t="s">
        <v>867</v>
      </c>
    </row>
    <row r="844" spans="1:28" ht="24.75" x14ac:dyDescent="0.35">
      <c r="A844" s="395"/>
      <c r="B844" s="363">
        <v>44856</v>
      </c>
      <c r="C844" s="431"/>
      <c r="D844" s="347">
        <v>44840</v>
      </c>
      <c r="E844" s="348" t="s">
        <v>1168</v>
      </c>
      <c r="F844" s="348" t="s">
        <v>1168</v>
      </c>
      <c r="G844" s="432"/>
      <c r="I844" s="432"/>
      <c r="J844" s="433"/>
      <c r="K844" s="432"/>
      <c r="L844" s="433"/>
      <c r="M844" s="434"/>
      <c r="N844" s="435"/>
      <c r="O844" s="434"/>
      <c r="P844" s="434"/>
      <c r="Q844" s="354">
        <v>1000000</v>
      </c>
      <c r="R844" s="435"/>
      <c r="S844" s="434"/>
      <c r="T844" s="435"/>
      <c r="U844" s="434"/>
      <c r="V844" s="359">
        <f t="shared" si="76"/>
        <v>1000000</v>
      </c>
      <c r="W844" s="433"/>
      <c r="X844" s="358" t="s">
        <v>222</v>
      </c>
      <c r="Y844" s="433"/>
      <c r="Z844" s="433"/>
      <c r="AA844" s="432"/>
      <c r="AB844" s="1" t="s">
        <v>867</v>
      </c>
    </row>
    <row r="845" spans="1:28" ht="24.75" x14ac:dyDescent="0.35">
      <c r="A845" s="395"/>
      <c r="B845" s="363">
        <v>44856</v>
      </c>
      <c r="C845" s="431"/>
      <c r="D845" s="347">
        <v>44840</v>
      </c>
      <c r="E845" s="348" t="s">
        <v>1169</v>
      </c>
      <c r="F845" s="348" t="s">
        <v>1169</v>
      </c>
      <c r="G845" s="432"/>
      <c r="I845" s="432"/>
      <c r="J845" s="433"/>
      <c r="K845" s="432"/>
      <c r="L845" s="433"/>
      <c r="M845" s="434"/>
      <c r="N845" s="435"/>
      <c r="O845" s="434"/>
      <c r="P845" s="434"/>
      <c r="Q845" s="354">
        <v>1000000</v>
      </c>
      <c r="R845" s="435"/>
      <c r="S845" s="434"/>
      <c r="T845" s="435"/>
      <c r="U845" s="434"/>
      <c r="V845" s="359">
        <f t="shared" si="76"/>
        <v>1000000</v>
      </c>
      <c r="W845" s="433"/>
      <c r="X845" s="358" t="s">
        <v>222</v>
      </c>
      <c r="Y845" s="433"/>
      <c r="Z845" s="433"/>
      <c r="AA845" s="432"/>
      <c r="AB845" s="1" t="s">
        <v>867</v>
      </c>
    </row>
    <row r="846" spans="1:28" ht="24.75" x14ac:dyDescent="0.35">
      <c r="A846" s="395"/>
      <c r="B846" s="363">
        <v>44856</v>
      </c>
      <c r="C846" s="431"/>
      <c r="D846" s="347">
        <v>44840</v>
      </c>
      <c r="E846" s="348" t="s">
        <v>1170</v>
      </c>
      <c r="F846" s="348" t="s">
        <v>1170</v>
      </c>
      <c r="G846" s="432"/>
      <c r="I846" s="432"/>
      <c r="J846" s="433"/>
      <c r="K846" s="432"/>
      <c r="L846" s="433"/>
      <c r="M846" s="434"/>
      <c r="N846" s="435"/>
      <c r="O846" s="434"/>
      <c r="P846" s="434"/>
      <c r="Q846" s="354">
        <v>1000000</v>
      </c>
      <c r="R846" s="435"/>
      <c r="S846" s="434"/>
      <c r="T846" s="435"/>
      <c r="U846" s="434"/>
      <c r="V846" s="359">
        <f t="shared" si="76"/>
        <v>1000000</v>
      </c>
      <c r="W846" s="433"/>
      <c r="X846" s="358" t="s">
        <v>222</v>
      </c>
      <c r="Y846" s="433"/>
      <c r="Z846" s="433"/>
      <c r="AA846" s="432"/>
      <c r="AB846" s="1" t="s">
        <v>867</v>
      </c>
    </row>
    <row r="847" spans="1:28" ht="24.75" x14ac:dyDescent="0.35">
      <c r="A847" s="395"/>
      <c r="B847" s="363">
        <v>44856</v>
      </c>
      <c r="C847" s="431"/>
      <c r="D847" s="347">
        <v>44840</v>
      </c>
      <c r="E847" s="348" t="s">
        <v>1171</v>
      </c>
      <c r="F847" s="348" t="s">
        <v>1171</v>
      </c>
      <c r="G847" s="432"/>
      <c r="I847" s="432"/>
      <c r="J847" s="433"/>
      <c r="K847" s="432"/>
      <c r="L847" s="433"/>
      <c r="M847" s="434"/>
      <c r="N847" s="435"/>
      <c r="O847" s="434"/>
      <c r="P847" s="434"/>
      <c r="Q847" s="354">
        <v>1000000</v>
      </c>
      <c r="R847" s="435"/>
      <c r="S847" s="434"/>
      <c r="T847" s="435"/>
      <c r="U847" s="434"/>
      <c r="V847" s="359">
        <f t="shared" si="76"/>
        <v>1000000</v>
      </c>
      <c r="W847" s="433"/>
      <c r="X847" s="358" t="s">
        <v>222</v>
      </c>
      <c r="Y847" s="433"/>
      <c r="Z847" s="433"/>
      <c r="AA847" s="432"/>
      <c r="AB847" s="1" t="s">
        <v>867</v>
      </c>
    </row>
    <row r="848" spans="1:28" ht="24.75" x14ac:dyDescent="0.35">
      <c r="A848" s="395"/>
      <c r="B848" s="363">
        <v>44856</v>
      </c>
      <c r="C848" s="431"/>
      <c r="D848" s="347">
        <v>44840</v>
      </c>
      <c r="E848" s="348" t="s">
        <v>1172</v>
      </c>
      <c r="F848" s="348" t="s">
        <v>1172</v>
      </c>
      <c r="G848" s="432"/>
      <c r="I848" s="432"/>
      <c r="J848" s="433"/>
      <c r="K848" s="432"/>
      <c r="L848" s="433"/>
      <c r="M848" s="434"/>
      <c r="N848" s="435"/>
      <c r="O848" s="434"/>
      <c r="P848" s="434"/>
      <c r="Q848" s="354">
        <v>1000000</v>
      </c>
      <c r="R848" s="435"/>
      <c r="S848" s="434"/>
      <c r="T848" s="435"/>
      <c r="U848" s="434"/>
      <c r="V848" s="359">
        <f t="shared" si="76"/>
        <v>1000000</v>
      </c>
      <c r="W848" s="433"/>
      <c r="X848" s="358" t="s">
        <v>222</v>
      </c>
      <c r="Y848" s="433"/>
      <c r="Z848" s="433"/>
      <c r="AA848" s="432"/>
      <c r="AB848" s="1" t="s">
        <v>867</v>
      </c>
    </row>
    <row r="849" spans="1:28" ht="24.75" x14ac:dyDescent="0.35">
      <c r="A849" s="395"/>
      <c r="B849" s="363">
        <v>44856</v>
      </c>
      <c r="C849" s="431"/>
      <c r="D849" s="347">
        <v>44840</v>
      </c>
      <c r="E849" s="348" t="s">
        <v>1173</v>
      </c>
      <c r="F849" s="348" t="s">
        <v>1173</v>
      </c>
      <c r="G849" s="432"/>
      <c r="I849" s="432"/>
      <c r="J849" s="433"/>
      <c r="K849" s="432"/>
      <c r="L849" s="433"/>
      <c r="M849" s="434"/>
      <c r="N849" s="435"/>
      <c r="O849" s="434"/>
      <c r="P849" s="434"/>
      <c r="Q849" s="354">
        <v>1000000</v>
      </c>
      <c r="R849" s="435"/>
      <c r="S849" s="434"/>
      <c r="T849" s="435"/>
      <c r="U849" s="434"/>
      <c r="V849" s="359">
        <f t="shared" si="76"/>
        <v>1000000</v>
      </c>
      <c r="W849" s="433"/>
      <c r="X849" s="358" t="s">
        <v>222</v>
      </c>
      <c r="Y849" s="433"/>
      <c r="Z849" s="433"/>
      <c r="AA849" s="432"/>
      <c r="AB849" s="1" t="s">
        <v>867</v>
      </c>
    </row>
    <row r="850" spans="1:28" ht="24.75" x14ac:dyDescent="0.35">
      <c r="A850" s="395"/>
      <c r="B850" s="363">
        <v>44856</v>
      </c>
      <c r="C850" s="431"/>
      <c r="D850" s="347">
        <v>44840</v>
      </c>
      <c r="E850" s="348" t="s">
        <v>1174</v>
      </c>
      <c r="F850" s="348" t="s">
        <v>1174</v>
      </c>
      <c r="G850" s="432"/>
      <c r="I850" s="432"/>
      <c r="J850" s="433"/>
      <c r="K850" s="432"/>
      <c r="L850" s="433"/>
      <c r="M850" s="434"/>
      <c r="N850" s="435"/>
      <c r="O850" s="434"/>
      <c r="P850" s="434"/>
      <c r="Q850" s="354">
        <v>1000000</v>
      </c>
      <c r="R850" s="435"/>
      <c r="S850" s="434"/>
      <c r="T850" s="435"/>
      <c r="U850" s="434"/>
      <c r="V850" s="359">
        <f t="shared" si="76"/>
        <v>1000000</v>
      </c>
      <c r="W850" s="433"/>
      <c r="X850" s="358" t="s">
        <v>222</v>
      </c>
      <c r="Y850" s="433"/>
      <c r="Z850" s="433"/>
      <c r="AA850" s="432"/>
      <c r="AB850" s="1" t="s">
        <v>867</v>
      </c>
    </row>
    <row r="851" spans="1:28" ht="24.75" x14ac:dyDescent="0.35">
      <c r="A851" s="395"/>
      <c r="B851" s="363">
        <v>44856</v>
      </c>
      <c r="C851" s="431"/>
      <c r="D851" s="347">
        <v>44840</v>
      </c>
      <c r="E851" s="348" t="s">
        <v>1175</v>
      </c>
      <c r="F851" s="348" t="s">
        <v>1175</v>
      </c>
      <c r="G851" s="432"/>
      <c r="I851" s="432"/>
      <c r="J851" s="433"/>
      <c r="K851" s="432"/>
      <c r="L851" s="433"/>
      <c r="M851" s="434"/>
      <c r="N851" s="435"/>
      <c r="O851" s="434"/>
      <c r="P851" s="434"/>
      <c r="Q851" s="354">
        <v>1000000</v>
      </c>
      <c r="R851" s="435"/>
      <c r="S851" s="434"/>
      <c r="T851" s="435"/>
      <c r="U851" s="434"/>
      <c r="V851" s="359">
        <f t="shared" si="76"/>
        <v>1000000</v>
      </c>
      <c r="W851" s="433"/>
      <c r="X851" s="358" t="s">
        <v>222</v>
      </c>
      <c r="Y851" s="433"/>
      <c r="Z851" s="433"/>
      <c r="AA851" s="432"/>
      <c r="AB851" s="1" t="s">
        <v>867</v>
      </c>
    </row>
    <row r="852" spans="1:28" ht="24.75" x14ac:dyDescent="0.35">
      <c r="A852" s="395"/>
      <c r="B852" s="363">
        <v>44856</v>
      </c>
      <c r="C852" s="431"/>
      <c r="D852" s="347">
        <v>44840</v>
      </c>
      <c r="E852" s="348" t="s">
        <v>1176</v>
      </c>
      <c r="F852" s="348" t="s">
        <v>1176</v>
      </c>
      <c r="G852" s="432"/>
      <c r="I852" s="432"/>
      <c r="J852" s="433"/>
      <c r="K852" s="432"/>
      <c r="L852" s="433"/>
      <c r="M852" s="434"/>
      <c r="N852" s="435"/>
      <c r="O852" s="434"/>
      <c r="P852" s="434"/>
      <c r="Q852" s="354">
        <v>1000000</v>
      </c>
      <c r="R852" s="435"/>
      <c r="S852" s="434"/>
      <c r="T852" s="435"/>
      <c r="U852" s="434"/>
      <c r="V852" s="359">
        <f t="shared" si="76"/>
        <v>1000000</v>
      </c>
      <c r="W852" s="433"/>
      <c r="X852" s="358" t="s">
        <v>222</v>
      </c>
      <c r="Y852" s="433"/>
      <c r="Z852" s="433"/>
      <c r="AA852" s="432"/>
      <c r="AB852" s="1" t="s">
        <v>867</v>
      </c>
    </row>
    <row r="853" spans="1:28" ht="24.75" x14ac:dyDescent="0.35">
      <c r="A853" s="395"/>
      <c r="B853" s="363">
        <v>44856</v>
      </c>
      <c r="C853" s="431"/>
      <c r="D853" s="347">
        <v>44840</v>
      </c>
      <c r="E853" s="348" t="s">
        <v>1177</v>
      </c>
      <c r="F853" s="348" t="s">
        <v>1177</v>
      </c>
      <c r="G853" s="432"/>
      <c r="I853" s="432"/>
      <c r="J853" s="433"/>
      <c r="K853" s="432"/>
      <c r="L853" s="433"/>
      <c r="M853" s="434"/>
      <c r="N853" s="435"/>
      <c r="O853" s="434"/>
      <c r="P853" s="434"/>
      <c r="Q853" s="354">
        <v>1000000</v>
      </c>
      <c r="R853" s="435"/>
      <c r="S853" s="434"/>
      <c r="T853" s="435"/>
      <c r="U853" s="434"/>
      <c r="V853" s="359">
        <f t="shared" si="76"/>
        <v>1000000</v>
      </c>
      <c r="W853" s="433"/>
      <c r="X853" s="358" t="s">
        <v>222</v>
      </c>
      <c r="Y853" s="433"/>
      <c r="Z853" s="433"/>
      <c r="AA853" s="432"/>
      <c r="AB853" s="1" t="s">
        <v>867</v>
      </c>
    </row>
    <row r="854" spans="1:28" ht="24.75" x14ac:dyDescent="0.35">
      <c r="A854" s="395"/>
      <c r="B854" s="363">
        <v>44856</v>
      </c>
      <c r="C854" s="431"/>
      <c r="D854" s="347">
        <v>44840</v>
      </c>
      <c r="E854" s="348" t="s">
        <v>1178</v>
      </c>
      <c r="F854" s="348" t="s">
        <v>1178</v>
      </c>
      <c r="G854" s="432"/>
      <c r="I854" s="432"/>
      <c r="J854" s="433"/>
      <c r="K854" s="432"/>
      <c r="L854" s="433"/>
      <c r="M854" s="434"/>
      <c r="N854" s="435"/>
      <c r="O854" s="434"/>
      <c r="P854" s="434"/>
      <c r="Q854" s="354">
        <v>445388</v>
      </c>
      <c r="R854" s="435"/>
      <c r="S854" s="434"/>
      <c r="T854" s="435"/>
      <c r="U854" s="434"/>
      <c r="V854" s="359">
        <f t="shared" si="76"/>
        <v>445388</v>
      </c>
      <c r="W854" s="433"/>
      <c r="X854" s="358" t="s">
        <v>222</v>
      </c>
      <c r="Y854" s="433"/>
      <c r="Z854" s="433"/>
      <c r="AA854" s="432"/>
      <c r="AB854" s="1" t="s">
        <v>867</v>
      </c>
    </row>
    <row r="855" spans="1:28" ht="24.75" x14ac:dyDescent="0.35">
      <c r="A855" s="395"/>
      <c r="B855" s="363">
        <v>44856</v>
      </c>
      <c r="C855" s="431"/>
      <c r="D855" s="347">
        <v>44840</v>
      </c>
      <c r="E855" s="348" t="s">
        <v>1179</v>
      </c>
      <c r="F855" s="348" t="s">
        <v>1179</v>
      </c>
      <c r="G855" s="432"/>
      <c r="I855" s="432"/>
      <c r="J855" s="433"/>
      <c r="K855" s="432"/>
      <c r="L855" s="433"/>
      <c r="M855" s="434"/>
      <c r="N855" s="435"/>
      <c r="O855" s="434"/>
      <c r="P855" s="434"/>
      <c r="Q855" s="354">
        <v>1000000</v>
      </c>
      <c r="R855" s="435"/>
      <c r="S855" s="434"/>
      <c r="T855" s="435"/>
      <c r="U855" s="434"/>
      <c r="V855" s="359">
        <f t="shared" si="76"/>
        <v>1000000</v>
      </c>
      <c r="W855" s="433"/>
      <c r="X855" s="358" t="s">
        <v>222</v>
      </c>
      <c r="Y855" s="433"/>
      <c r="Z855" s="433"/>
      <c r="AA855" s="432"/>
      <c r="AB855" s="1" t="s">
        <v>867</v>
      </c>
    </row>
    <row r="856" spans="1:28" ht="24.75" x14ac:dyDescent="0.35">
      <c r="A856" s="395"/>
      <c r="B856" s="363">
        <v>44856</v>
      </c>
      <c r="C856" s="431"/>
      <c r="D856" s="347">
        <v>44840</v>
      </c>
      <c r="E856" s="348" t="s">
        <v>1180</v>
      </c>
      <c r="F856" s="348" t="s">
        <v>1180</v>
      </c>
      <c r="G856" s="432"/>
      <c r="I856" s="432"/>
      <c r="J856" s="433"/>
      <c r="K856" s="432"/>
      <c r="L856" s="433"/>
      <c r="M856" s="434"/>
      <c r="N856" s="435"/>
      <c r="O856" s="434"/>
      <c r="P856" s="434"/>
      <c r="Q856" s="354">
        <v>1000000</v>
      </c>
      <c r="R856" s="435"/>
      <c r="S856" s="434"/>
      <c r="T856" s="435"/>
      <c r="U856" s="434"/>
      <c r="V856" s="359">
        <f t="shared" si="76"/>
        <v>1000000</v>
      </c>
      <c r="W856" s="433"/>
      <c r="X856" s="358" t="s">
        <v>222</v>
      </c>
      <c r="Y856" s="433"/>
      <c r="Z856" s="433"/>
      <c r="AA856" s="432"/>
      <c r="AB856" s="1" t="s">
        <v>867</v>
      </c>
    </row>
    <row r="857" spans="1:28" ht="24.75" x14ac:dyDescent="0.35">
      <c r="A857" s="395"/>
      <c r="B857" s="363">
        <v>44856</v>
      </c>
      <c r="C857" s="431"/>
      <c r="D857" s="347">
        <v>44840</v>
      </c>
      <c r="E857" s="348" t="s">
        <v>1181</v>
      </c>
      <c r="F857" s="348" t="s">
        <v>1181</v>
      </c>
      <c r="G857" s="432"/>
      <c r="I857" s="432"/>
      <c r="J857" s="433"/>
      <c r="K857" s="432"/>
      <c r="L857" s="433"/>
      <c r="M857" s="434"/>
      <c r="N857" s="435"/>
      <c r="O857" s="434"/>
      <c r="P857" s="434"/>
      <c r="Q857" s="354">
        <v>1000000</v>
      </c>
      <c r="R857" s="435"/>
      <c r="S857" s="434"/>
      <c r="T857" s="435"/>
      <c r="U857" s="434"/>
      <c r="V857" s="359">
        <f t="shared" si="76"/>
        <v>1000000</v>
      </c>
      <c r="W857" s="433"/>
      <c r="X857" s="358" t="s">
        <v>222</v>
      </c>
      <c r="Y857" s="433"/>
      <c r="Z857" s="433"/>
      <c r="AA857" s="432"/>
      <c r="AB857" s="1" t="s">
        <v>867</v>
      </c>
    </row>
    <row r="858" spans="1:28" ht="24.75" x14ac:dyDescent="0.35">
      <c r="A858" s="395"/>
      <c r="B858" s="363">
        <v>44856</v>
      </c>
      <c r="C858" s="431"/>
      <c r="D858" s="347">
        <v>44840</v>
      </c>
      <c r="E858" s="348" t="s">
        <v>1182</v>
      </c>
      <c r="F858" s="348" t="s">
        <v>1182</v>
      </c>
      <c r="G858" s="432"/>
      <c r="I858" s="432"/>
      <c r="J858" s="433"/>
      <c r="K858" s="432"/>
      <c r="L858" s="433"/>
      <c r="M858" s="434"/>
      <c r="N858" s="435"/>
      <c r="O858" s="434"/>
      <c r="P858" s="434"/>
      <c r="Q858" s="354">
        <v>1000000</v>
      </c>
      <c r="R858" s="435"/>
      <c r="S858" s="434"/>
      <c r="T858" s="435"/>
      <c r="U858" s="434"/>
      <c r="V858" s="359">
        <f t="shared" si="76"/>
        <v>1000000</v>
      </c>
      <c r="W858" s="433"/>
      <c r="X858" s="358" t="s">
        <v>222</v>
      </c>
      <c r="Y858" s="433"/>
      <c r="Z858" s="433"/>
      <c r="AA858" s="432"/>
      <c r="AB858" s="1" t="s">
        <v>867</v>
      </c>
    </row>
    <row r="859" spans="1:28" ht="16.5" x14ac:dyDescent="0.35">
      <c r="A859" s="395"/>
      <c r="B859" s="363">
        <v>44856</v>
      </c>
      <c r="C859" s="431"/>
      <c r="D859" s="347">
        <v>44865</v>
      </c>
      <c r="E859" s="348" t="s">
        <v>1094</v>
      </c>
      <c r="F859" s="348" t="s">
        <v>1094</v>
      </c>
      <c r="G859" s="432"/>
      <c r="I859" s="432"/>
      <c r="J859" s="433"/>
      <c r="K859" s="432"/>
      <c r="L859" s="433"/>
      <c r="M859" s="434"/>
      <c r="N859" s="435"/>
      <c r="O859" s="434"/>
      <c r="P859" s="434"/>
      <c r="Q859" s="354">
        <v>9004.76</v>
      </c>
      <c r="R859" s="435"/>
      <c r="S859" s="434"/>
      <c r="T859" s="435"/>
      <c r="U859" s="434"/>
      <c r="V859" s="359">
        <f t="shared" si="76"/>
        <v>9004.76</v>
      </c>
      <c r="W859" s="433"/>
      <c r="X859" s="358" t="s">
        <v>222</v>
      </c>
      <c r="Y859" s="433"/>
      <c r="Z859" s="433"/>
      <c r="AA859" s="432"/>
      <c r="AB859" s="1" t="s">
        <v>867</v>
      </c>
    </row>
    <row r="860" spans="1:28" ht="24.75" x14ac:dyDescent="0.35">
      <c r="A860" s="395"/>
      <c r="B860" s="363">
        <v>44887</v>
      </c>
      <c r="C860" s="431"/>
      <c r="D860" s="401">
        <v>44883</v>
      </c>
      <c r="E860" s="402" t="s">
        <v>1183</v>
      </c>
      <c r="F860" s="402" t="s">
        <v>1183</v>
      </c>
      <c r="G860" s="432"/>
      <c r="I860" s="432"/>
      <c r="J860" s="433"/>
      <c r="K860" s="432"/>
      <c r="L860" s="433"/>
      <c r="M860" s="434"/>
      <c r="N860" s="435"/>
      <c r="O860" s="434"/>
      <c r="P860" s="434"/>
      <c r="Q860" s="403">
        <v>44299</v>
      </c>
      <c r="R860" s="435"/>
      <c r="S860" s="434"/>
      <c r="T860" s="435"/>
      <c r="U860" s="434"/>
      <c r="V860" s="359">
        <f t="shared" si="76"/>
        <v>44299</v>
      </c>
      <c r="W860" s="433"/>
      <c r="X860" s="358" t="s">
        <v>222</v>
      </c>
      <c r="Y860" s="433"/>
      <c r="Z860" s="433"/>
      <c r="AA860" s="432"/>
      <c r="AB860" s="1" t="s">
        <v>867</v>
      </c>
    </row>
    <row r="861" spans="1:28" ht="16.5" x14ac:dyDescent="0.35">
      <c r="A861" s="436"/>
      <c r="B861" s="414">
        <v>44887</v>
      </c>
      <c r="C861" s="437"/>
      <c r="D861" s="401">
        <v>44895</v>
      </c>
      <c r="E861" s="402" t="s">
        <v>1094</v>
      </c>
      <c r="F861" s="402" t="s">
        <v>1094</v>
      </c>
      <c r="G861" s="438"/>
      <c r="I861" s="438"/>
      <c r="J861" s="439"/>
      <c r="K861" s="438"/>
      <c r="L861" s="439"/>
      <c r="M861" s="440"/>
      <c r="N861" s="441"/>
      <c r="O861" s="440"/>
      <c r="P861" s="440"/>
      <c r="Q861" s="411">
        <v>60.47</v>
      </c>
      <c r="R861" s="441"/>
      <c r="S861" s="440"/>
      <c r="T861" s="441"/>
      <c r="U861" s="440"/>
      <c r="V861" s="422">
        <f t="shared" si="76"/>
        <v>60.47</v>
      </c>
      <c r="W861" s="439"/>
      <c r="X861" s="406" t="s">
        <v>222</v>
      </c>
      <c r="Y861" s="439"/>
      <c r="Z861" s="439"/>
      <c r="AA861" s="438"/>
      <c r="AB861" s="1" t="s">
        <v>867</v>
      </c>
    </row>
    <row r="862" spans="1:28" ht="16.5" x14ac:dyDescent="0.35">
      <c r="A862" s="395"/>
      <c r="B862" s="363">
        <v>44917</v>
      </c>
      <c r="C862" s="431"/>
      <c r="D862" s="347">
        <v>44902</v>
      </c>
      <c r="E862" s="348" t="s">
        <v>1134</v>
      </c>
      <c r="F862" s="348" t="s">
        <v>1134</v>
      </c>
      <c r="G862" s="432"/>
      <c r="I862" s="432"/>
      <c r="J862" s="433"/>
      <c r="K862" s="432"/>
      <c r="L862" s="433"/>
      <c r="M862" s="434"/>
      <c r="N862" s="435"/>
      <c r="O862" s="434"/>
      <c r="P862" s="434"/>
      <c r="Q862" s="354">
        <v>4558.3500000000004</v>
      </c>
      <c r="R862" s="435"/>
      <c r="S862" s="434"/>
      <c r="T862" s="435"/>
      <c r="U862" s="434"/>
      <c r="V862" s="359">
        <f t="shared" si="76"/>
        <v>4558.3500000000004</v>
      </c>
      <c r="W862" s="433"/>
      <c r="X862" s="358" t="s">
        <v>222</v>
      </c>
      <c r="Y862" s="360"/>
      <c r="Z862" s="433"/>
      <c r="AA862" s="432"/>
      <c r="AB862" s="1" t="s">
        <v>867</v>
      </c>
    </row>
    <row r="863" spans="1:28" ht="24.75" x14ac:dyDescent="0.35">
      <c r="A863" s="395"/>
      <c r="B863" s="431"/>
      <c r="C863" s="431"/>
      <c r="D863" s="347">
        <v>44902</v>
      </c>
      <c r="E863" s="348" t="s">
        <v>1021</v>
      </c>
      <c r="F863" s="348" t="s">
        <v>1021</v>
      </c>
      <c r="G863" s="432"/>
      <c r="I863" s="432"/>
      <c r="J863" s="433"/>
      <c r="K863" s="432"/>
      <c r="L863" s="433"/>
      <c r="M863" s="434"/>
      <c r="N863" s="435"/>
      <c r="O863" s="434"/>
      <c r="P863" s="434"/>
      <c r="Q863" s="354">
        <v>299145000</v>
      </c>
      <c r="R863" s="435"/>
      <c r="S863" s="434"/>
      <c r="T863" s="435"/>
      <c r="U863" s="434"/>
      <c r="V863" s="359">
        <f t="shared" ref="V863:V882" si="77">Q863+S863+U863</f>
        <v>299145000</v>
      </c>
      <c r="W863" s="433"/>
      <c r="X863" s="358" t="s">
        <v>222</v>
      </c>
      <c r="Y863" s="360"/>
      <c r="Z863" s="433"/>
      <c r="AA863" s="432"/>
      <c r="AB863" s="1" t="s">
        <v>867</v>
      </c>
    </row>
    <row r="864" spans="1:28" ht="16.5" x14ac:dyDescent="0.35">
      <c r="A864" s="395"/>
      <c r="B864" s="431"/>
      <c r="C864" s="431"/>
      <c r="D864" s="347">
        <v>44907</v>
      </c>
      <c r="E864" s="348" t="s">
        <v>1184</v>
      </c>
      <c r="F864" s="348" t="s">
        <v>1184</v>
      </c>
      <c r="G864" s="432"/>
      <c r="I864" s="432"/>
      <c r="J864" s="433"/>
      <c r="K864" s="432"/>
      <c r="L864" s="433"/>
      <c r="M864" s="434"/>
      <c r="N864" s="435"/>
      <c r="O864" s="434"/>
      <c r="P864" s="434"/>
      <c r="Q864" s="354">
        <v>24255000</v>
      </c>
      <c r="R864" s="435"/>
      <c r="S864" s="434"/>
      <c r="T864" s="435"/>
      <c r="U864" s="434"/>
      <c r="V864" s="359">
        <f t="shared" si="77"/>
        <v>24255000</v>
      </c>
      <c r="W864" s="433"/>
      <c r="X864" s="358" t="s">
        <v>222</v>
      </c>
      <c r="Y864" s="360">
        <v>54303453</v>
      </c>
      <c r="Z864" s="433"/>
      <c r="AA864" s="432"/>
      <c r="AB864" s="1" t="s">
        <v>867</v>
      </c>
    </row>
    <row r="865" spans="1:28" ht="16.5" x14ac:dyDescent="0.35">
      <c r="A865" s="395"/>
      <c r="B865" s="431"/>
      <c r="C865" s="431"/>
      <c r="D865" s="347">
        <v>44919</v>
      </c>
      <c r="E865" s="348" t="s">
        <v>1185</v>
      </c>
      <c r="F865" s="348" t="s">
        <v>1185</v>
      </c>
      <c r="G865" s="432"/>
      <c r="I865" s="432"/>
      <c r="J865" s="433"/>
      <c r="K865" s="432"/>
      <c r="L865" s="433"/>
      <c r="M865" s="434"/>
      <c r="N865" s="435"/>
      <c r="O865" s="434"/>
      <c r="P865" s="434"/>
      <c r="Q865" s="354">
        <v>306008</v>
      </c>
      <c r="R865" s="435"/>
      <c r="S865" s="434"/>
      <c r="T865" s="435"/>
      <c r="U865" s="434"/>
      <c r="V865" s="359">
        <f t="shared" si="77"/>
        <v>306008</v>
      </c>
      <c r="W865" s="433"/>
      <c r="X865" s="358" t="s">
        <v>222</v>
      </c>
      <c r="Y865" s="360"/>
      <c r="Z865" s="433"/>
      <c r="AA865" s="432"/>
      <c r="AB865" s="1" t="s">
        <v>867</v>
      </c>
    </row>
    <row r="866" spans="1:28" ht="16.5" x14ac:dyDescent="0.35">
      <c r="A866" s="395"/>
      <c r="B866" s="431"/>
      <c r="C866" s="431"/>
      <c r="D866" s="347">
        <v>44926</v>
      </c>
      <c r="E866" s="348" t="s">
        <v>1094</v>
      </c>
      <c r="F866" s="348" t="s">
        <v>1094</v>
      </c>
      <c r="G866" s="432"/>
      <c r="I866" s="432"/>
      <c r="J866" s="433"/>
      <c r="K866" s="432"/>
      <c r="L866" s="433"/>
      <c r="M866" s="434"/>
      <c r="N866" s="435"/>
      <c r="O866" s="434"/>
      <c r="P866" s="434"/>
      <c r="Q866" s="354">
        <v>19416.39</v>
      </c>
      <c r="R866" s="435"/>
      <c r="S866" s="434"/>
      <c r="T866" s="435"/>
      <c r="U866" s="434"/>
      <c r="V866" s="359">
        <f t="shared" si="77"/>
        <v>19416.39</v>
      </c>
      <c r="W866" s="433"/>
      <c r="X866" s="358" t="s">
        <v>222</v>
      </c>
      <c r="Y866" s="360"/>
      <c r="Z866" s="433"/>
      <c r="AA866" s="432"/>
      <c r="AB866" s="1" t="s">
        <v>867</v>
      </c>
    </row>
    <row r="867" spans="1:28" ht="15" x14ac:dyDescent="0.35">
      <c r="A867" s="327"/>
      <c r="B867" s="321">
        <v>44805</v>
      </c>
      <c r="C867" s="484"/>
      <c r="D867" s="457">
        <v>44819</v>
      </c>
      <c r="E867" s="458" t="s">
        <v>1196</v>
      </c>
      <c r="F867" s="458" t="s">
        <v>1196</v>
      </c>
      <c r="G867" s="332"/>
      <c r="I867" s="332"/>
      <c r="J867" s="462"/>
      <c r="K867" s="332"/>
      <c r="L867" s="462"/>
      <c r="M867" s="485"/>
      <c r="N867" s="486"/>
      <c r="O867" s="485"/>
      <c r="P867" s="485"/>
      <c r="Q867" s="459">
        <v>18720</v>
      </c>
      <c r="R867" s="486"/>
      <c r="S867" s="485"/>
      <c r="T867" s="486"/>
      <c r="U867" s="485"/>
      <c r="V867" s="338">
        <f t="shared" si="77"/>
        <v>18720</v>
      </c>
      <c r="W867" s="462"/>
      <c r="X867" s="337" t="s">
        <v>102</v>
      </c>
      <c r="Y867" s="479">
        <v>82029697</v>
      </c>
      <c r="Z867" s="462"/>
      <c r="AA867" s="332"/>
      <c r="AB867" s="1" t="s">
        <v>867</v>
      </c>
    </row>
    <row r="868" spans="1:28" ht="15" x14ac:dyDescent="0.35">
      <c r="A868" s="327"/>
      <c r="B868" s="321">
        <v>44805</v>
      </c>
      <c r="C868" s="484"/>
      <c r="D868" s="457">
        <v>44834</v>
      </c>
      <c r="E868" s="458" t="s">
        <v>1189</v>
      </c>
      <c r="F868" s="458" t="s">
        <v>1189</v>
      </c>
      <c r="G868" s="332"/>
      <c r="I868" s="332"/>
      <c r="J868" s="462"/>
      <c r="K868" s="332"/>
      <c r="L868" s="462"/>
      <c r="M868" s="485"/>
      <c r="N868" s="486"/>
      <c r="O868" s="485"/>
      <c r="P868" s="485"/>
      <c r="Q868" s="459">
        <v>534767.87</v>
      </c>
      <c r="R868" s="486"/>
      <c r="S868" s="485"/>
      <c r="T868" s="486"/>
      <c r="U868" s="485"/>
      <c r="V868" s="338">
        <f t="shared" si="77"/>
        <v>534767.87</v>
      </c>
      <c r="W868" s="462"/>
      <c r="X868" s="337" t="s">
        <v>102</v>
      </c>
      <c r="Y868" s="339"/>
      <c r="Z868" s="462"/>
      <c r="AA868" s="332"/>
      <c r="AB868" s="1" t="s">
        <v>867</v>
      </c>
    </row>
    <row r="869" spans="1:28" ht="15" x14ac:dyDescent="0.35">
      <c r="A869" s="327"/>
      <c r="B869" s="321">
        <v>44835</v>
      </c>
      <c r="C869" s="484"/>
      <c r="D869" s="457">
        <v>44848</v>
      </c>
      <c r="E869" s="458" t="s">
        <v>1196</v>
      </c>
      <c r="F869" s="458" t="s">
        <v>1196</v>
      </c>
      <c r="G869" s="332"/>
      <c r="I869" s="332"/>
      <c r="J869" s="462"/>
      <c r="K869" s="332"/>
      <c r="L869" s="462"/>
      <c r="M869" s="485"/>
      <c r="N869" s="486"/>
      <c r="O869" s="485"/>
      <c r="P869" s="485"/>
      <c r="Q869" s="459">
        <v>17160</v>
      </c>
      <c r="R869" s="486"/>
      <c r="S869" s="485"/>
      <c r="T869" s="486"/>
      <c r="U869" s="485"/>
      <c r="V869" s="338">
        <f t="shared" si="77"/>
        <v>17160</v>
      </c>
      <c r="W869" s="462"/>
      <c r="X869" s="337" t="s">
        <v>102</v>
      </c>
      <c r="Y869" s="339"/>
      <c r="Z869" s="462"/>
      <c r="AA869" s="332"/>
      <c r="AB869" s="1" t="s">
        <v>867</v>
      </c>
    </row>
    <row r="870" spans="1:28" ht="15" x14ac:dyDescent="0.35">
      <c r="A870" s="327"/>
      <c r="B870" s="321">
        <v>44835</v>
      </c>
      <c r="C870" s="484"/>
      <c r="D870" s="457">
        <v>44865</v>
      </c>
      <c r="E870" s="458" t="s">
        <v>1189</v>
      </c>
      <c r="F870" s="458" t="s">
        <v>1189</v>
      </c>
      <c r="G870" s="332"/>
      <c r="I870" s="332"/>
      <c r="J870" s="462"/>
      <c r="K870" s="332"/>
      <c r="L870" s="462"/>
      <c r="M870" s="485"/>
      <c r="N870" s="486"/>
      <c r="O870" s="485"/>
      <c r="P870" s="485"/>
      <c r="Q870" s="459">
        <v>557773.1</v>
      </c>
      <c r="R870" s="486"/>
      <c r="S870" s="485"/>
      <c r="T870" s="486"/>
      <c r="U870" s="485"/>
      <c r="V870" s="338">
        <f t="shared" si="77"/>
        <v>557773.1</v>
      </c>
      <c r="W870" s="462"/>
      <c r="X870" s="337" t="s">
        <v>102</v>
      </c>
      <c r="Y870" s="339"/>
      <c r="Z870" s="462"/>
      <c r="AA870" s="332"/>
      <c r="AB870" s="1" t="s">
        <v>867</v>
      </c>
    </row>
    <row r="871" spans="1:28" ht="15" x14ac:dyDescent="0.35">
      <c r="A871" s="327"/>
      <c r="B871" s="321">
        <v>44866</v>
      </c>
      <c r="C871" s="484"/>
      <c r="D871" s="488">
        <v>44872</v>
      </c>
      <c r="E871" s="458" t="s">
        <v>1193</v>
      </c>
      <c r="F871" s="444" t="s">
        <v>1193</v>
      </c>
      <c r="G871" s="332"/>
      <c r="I871" s="332"/>
      <c r="J871" s="462"/>
      <c r="K871" s="332"/>
      <c r="L871" s="462"/>
      <c r="M871" s="485"/>
      <c r="N871" s="486"/>
      <c r="O871" s="485"/>
      <c r="P871" s="485"/>
      <c r="Q871" s="448">
        <v>9333031</v>
      </c>
      <c r="R871" s="486"/>
      <c r="S871" s="485"/>
      <c r="T871" s="486"/>
      <c r="U871" s="485"/>
      <c r="V871" s="338">
        <f t="shared" si="77"/>
        <v>9333031</v>
      </c>
      <c r="W871" s="462"/>
      <c r="X871" s="337" t="s">
        <v>102</v>
      </c>
      <c r="Y871" s="487">
        <v>82029699</v>
      </c>
      <c r="Z871" s="462"/>
      <c r="AA871" s="332"/>
      <c r="AB871" s="1" t="s">
        <v>867</v>
      </c>
    </row>
    <row r="872" spans="1:28" ht="15" x14ac:dyDescent="0.35">
      <c r="A872" s="327"/>
      <c r="B872" s="321">
        <v>44866</v>
      </c>
      <c r="C872" s="484"/>
      <c r="D872" s="488">
        <v>44895</v>
      </c>
      <c r="E872" s="458" t="s">
        <v>1189</v>
      </c>
      <c r="F872" s="444" t="s">
        <v>1189</v>
      </c>
      <c r="G872" s="332"/>
      <c r="I872" s="332"/>
      <c r="J872" s="462"/>
      <c r="K872" s="332"/>
      <c r="L872" s="462"/>
      <c r="M872" s="485"/>
      <c r="N872" s="486"/>
      <c r="O872" s="485"/>
      <c r="P872" s="485"/>
      <c r="Q872" s="448">
        <v>532602.09</v>
      </c>
      <c r="R872" s="486"/>
      <c r="S872" s="485"/>
      <c r="T872" s="486"/>
      <c r="U872" s="485"/>
      <c r="V872" s="338">
        <f t="shared" si="77"/>
        <v>532602.09</v>
      </c>
      <c r="W872" s="462"/>
      <c r="X872" s="337" t="s">
        <v>102</v>
      </c>
      <c r="Y872" s="339"/>
      <c r="Z872" s="462"/>
      <c r="AA872" s="332"/>
      <c r="AB872" s="1" t="s">
        <v>867</v>
      </c>
    </row>
    <row r="873" spans="1:28" ht="15" x14ac:dyDescent="0.35">
      <c r="A873" s="327"/>
      <c r="B873" s="321">
        <v>44896</v>
      </c>
      <c r="C873" s="484"/>
      <c r="D873" s="443">
        <v>44908</v>
      </c>
      <c r="E873" s="458" t="s">
        <v>1193</v>
      </c>
      <c r="F873" s="444" t="s">
        <v>1193</v>
      </c>
      <c r="G873" s="332"/>
      <c r="I873" s="332"/>
      <c r="J873" s="462"/>
      <c r="K873" s="332"/>
      <c r="L873" s="462"/>
      <c r="M873" s="485"/>
      <c r="N873" s="486"/>
      <c r="O873" s="485"/>
      <c r="P873" s="485"/>
      <c r="Q873" s="448">
        <v>3018000</v>
      </c>
      <c r="R873" s="486"/>
      <c r="S873" s="485"/>
      <c r="T873" s="486"/>
      <c r="U873" s="485"/>
      <c r="V873" s="338">
        <f t="shared" si="77"/>
        <v>3018000</v>
      </c>
      <c r="W873" s="462"/>
      <c r="X873" s="337" t="s">
        <v>102</v>
      </c>
      <c r="Y873" s="487">
        <v>82029700</v>
      </c>
      <c r="Z873" s="462"/>
      <c r="AA873" s="332"/>
      <c r="AB873" s="1" t="s">
        <v>867</v>
      </c>
    </row>
    <row r="874" spans="1:28" ht="15" x14ac:dyDescent="0.35">
      <c r="A874" s="327"/>
      <c r="B874" s="321">
        <v>44896</v>
      </c>
      <c r="C874" s="484"/>
      <c r="D874" s="443">
        <v>44926</v>
      </c>
      <c r="E874" s="444" t="s">
        <v>1189</v>
      </c>
      <c r="F874" s="444" t="s">
        <v>1189</v>
      </c>
      <c r="G874" s="332"/>
      <c r="I874" s="332"/>
      <c r="J874" s="462"/>
      <c r="K874" s="332"/>
      <c r="L874" s="462"/>
      <c r="M874" s="485"/>
      <c r="N874" s="486"/>
      <c r="O874" s="485"/>
      <c r="P874" s="485"/>
      <c r="Q874" s="448">
        <v>589832.67000000004</v>
      </c>
      <c r="R874" s="486"/>
      <c r="S874" s="485"/>
      <c r="T874" s="486"/>
      <c r="U874" s="485"/>
      <c r="V874" s="338">
        <f t="shared" si="77"/>
        <v>589832.67000000004</v>
      </c>
      <c r="W874" s="462"/>
      <c r="X874" s="337" t="s">
        <v>102</v>
      </c>
      <c r="Y874" s="339"/>
      <c r="Z874" s="462"/>
      <c r="AA874" s="332"/>
      <c r="AB874" s="1" t="s">
        <v>867</v>
      </c>
    </row>
    <row r="875" spans="1:28" ht="21.75" customHeight="1" x14ac:dyDescent="0.35">
      <c r="A875" s="395"/>
      <c r="B875" s="363"/>
      <c r="C875" s="431"/>
      <c r="D875" s="499">
        <v>44746</v>
      </c>
      <c r="E875" s="500" t="s">
        <v>1199</v>
      </c>
      <c r="F875" s="500" t="s">
        <v>1199</v>
      </c>
      <c r="G875" s="432"/>
      <c r="I875" s="432"/>
      <c r="J875" s="433"/>
      <c r="K875" s="432"/>
      <c r="L875" s="433"/>
      <c r="M875" s="434"/>
      <c r="N875" s="435"/>
      <c r="O875" s="434"/>
      <c r="P875" s="434"/>
      <c r="Q875" s="501">
        <v>127068286</v>
      </c>
      <c r="R875" s="435"/>
      <c r="S875" s="434"/>
      <c r="T875" s="435"/>
      <c r="U875" s="434"/>
      <c r="V875" s="359">
        <f t="shared" si="77"/>
        <v>127068286</v>
      </c>
      <c r="W875" s="433"/>
      <c r="X875" s="374" t="s">
        <v>142</v>
      </c>
      <c r="Y875" s="360"/>
      <c r="Z875" s="433"/>
      <c r="AA875" s="432"/>
      <c r="AB875" s="1" t="s">
        <v>867</v>
      </c>
    </row>
    <row r="876" spans="1:28" ht="17.25" customHeight="1" x14ac:dyDescent="0.35">
      <c r="A876" s="395"/>
      <c r="B876" s="363"/>
      <c r="C876" s="431"/>
      <c r="D876" s="499">
        <v>44756</v>
      </c>
      <c r="E876" s="500" t="s">
        <v>1199</v>
      </c>
      <c r="F876" s="500" t="s">
        <v>1199</v>
      </c>
      <c r="G876" s="432"/>
      <c r="I876" s="432"/>
      <c r="J876" s="433"/>
      <c r="K876" s="432"/>
      <c r="L876" s="433"/>
      <c r="M876" s="434"/>
      <c r="N876" s="435"/>
      <c r="O876" s="434"/>
      <c r="P876" s="434"/>
      <c r="Q876" s="502">
        <v>408</v>
      </c>
      <c r="R876" s="435"/>
      <c r="S876" s="434"/>
      <c r="T876" s="435"/>
      <c r="U876" s="434"/>
      <c r="V876" s="359">
        <f t="shared" si="77"/>
        <v>408</v>
      </c>
      <c r="W876" s="433"/>
      <c r="X876" s="374" t="s">
        <v>142</v>
      </c>
      <c r="Y876" s="360"/>
      <c r="Z876" s="433"/>
      <c r="AA876" s="432"/>
      <c r="AB876" s="1" t="s">
        <v>867</v>
      </c>
    </row>
    <row r="877" spans="1:28" ht="17.25" customHeight="1" x14ac:dyDescent="0.35">
      <c r="A877" s="395"/>
      <c r="B877" s="363"/>
      <c r="C877" s="431"/>
      <c r="D877" s="499">
        <v>44789</v>
      </c>
      <c r="E877" s="500" t="s">
        <v>1199</v>
      </c>
      <c r="F877" s="500" t="s">
        <v>1199</v>
      </c>
      <c r="G877" s="432"/>
      <c r="I877" s="432"/>
      <c r="J877" s="433"/>
      <c r="K877" s="432"/>
      <c r="L877" s="433"/>
      <c r="M877" s="434"/>
      <c r="N877" s="435"/>
      <c r="O877" s="434"/>
      <c r="P877" s="434"/>
      <c r="Q877" s="501">
        <v>667104227</v>
      </c>
      <c r="R877" s="435"/>
      <c r="S877" s="434"/>
      <c r="T877" s="435"/>
      <c r="U877" s="434"/>
      <c r="V877" s="359">
        <f t="shared" si="77"/>
        <v>667104227</v>
      </c>
      <c r="W877" s="433"/>
      <c r="X877" s="374" t="s">
        <v>142</v>
      </c>
      <c r="Y877" s="360"/>
      <c r="Z877" s="433"/>
      <c r="AA877" s="432"/>
      <c r="AB877" s="1" t="s">
        <v>867</v>
      </c>
    </row>
    <row r="878" spans="1:28" ht="22.5" customHeight="1" x14ac:dyDescent="0.35">
      <c r="A878" s="395"/>
      <c r="B878" s="363"/>
      <c r="C878" s="431"/>
      <c r="D878" s="499">
        <v>44790</v>
      </c>
      <c r="E878" s="500" t="s">
        <v>1199</v>
      </c>
      <c r="F878" s="500" t="s">
        <v>1199</v>
      </c>
      <c r="G878" s="432"/>
      <c r="I878" s="432"/>
      <c r="J878" s="433"/>
      <c r="K878" s="432"/>
      <c r="L878" s="433"/>
      <c r="M878" s="434"/>
      <c r="N878" s="435"/>
      <c r="O878" s="434"/>
      <c r="P878" s="434"/>
      <c r="Q878" s="503">
        <v>46490883.609999999</v>
      </c>
      <c r="R878" s="435"/>
      <c r="S878" s="434"/>
      <c r="T878" s="435"/>
      <c r="U878" s="434"/>
      <c r="V878" s="359">
        <f t="shared" si="77"/>
        <v>46490883.609999999</v>
      </c>
      <c r="W878" s="433"/>
      <c r="X878" s="374" t="s">
        <v>142</v>
      </c>
      <c r="Y878" s="360"/>
      <c r="Z878" s="433"/>
      <c r="AA878" s="432"/>
      <c r="AB878" s="1" t="s">
        <v>867</v>
      </c>
    </row>
    <row r="879" spans="1:28" ht="21.75" customHeight="1" x14ac:dyDescent="0.35">
      <c r="A879" s="395"/>
      <c r="B879" s="363"/>
      <c r="C879" s="431"/>
      <c r="D879" s="499">
        <v>44795</v>
      </c>
      <c r="E879" s="500" t="s">
        <v>1200</v>
      </c>
      <c r="F879" s="500" t="s">
        <v>1200</v>
      </c>
      <c r="G879" s="432"/>
      <c r="I879" s="432"/>
      <c r="J879" s="433"/>
      <c r="K879" s="432"/>
      <c r="L879" s="433"/>
      <c r="M879" s="434"/>
      <c r="N879" s="435"/>
      <c r="O879" s="434"/>
      <c r="P879" s="434"/>
      <c r="Q879" s="503">
        <v>1945</v>
      </c>
      <c r="R879" s="435"/>
      <c r="S879" s="434"/>
      <c r="T879" s="435"/>
      <c r="U879" s="434"/>
      <c r="V879" s="359">
        <f t="shared" si="77"/>
        <v>1945</v>
      </c>
      <c r="W879" s="433"/>
      <c r="X879" s="374" t="s">
        <v>142</v>
      </c>
      <c r="Y879" s="360"/>
      <c r="Z879" s="433"/>
      <c r="AA879" s="432"/>
      <c r="AB879" s="1" t="s">
        <v>867</v>
      </c>
    </row>
    <row r="880" spans="1:28" ht="15" x14ac:dyDescent="0.35">
      <c r="A880" s="395"/>
      <c r="B880" s="363"/>
      <c r="C880" s="431"/>
      <c r="D880" s="499">
        <v>44799</v>
      </c>
      <c r="E880" s="500" t="s">
        <v>1201</v>
      </c>
      <c r="F880" s="500" t="s">
        <v>1201</v>
      </c>
      <c r="G880" s="432"/>
      <c r="I880" s="432"/>
      <c r="J880" s="433"/>
      <c r="K880" s="432"/>
      <c r="L880" s="433"/>
      <c r="M880" s="434"/>
      <c r="N880" s="435"/>
      <c r="O880" s="434"/>
      <c r="P880" s="434"/>
      <c r="Q880" s="504">
        <v>1000000000</v>
      </c>
      <c r="R880" s="435"/>
      <c r="S880" s="434"/>
      <c r="T880" s="435"/>
      <c r="U880" s="434"/>
      <c r="V880" s="359">
        <f t="shared" si="77"/>
        <v>1000000000</v>
      </c>
      <c r="W880" s="433"/>
      <c r="X880" s="374" t="s">
        <v>142</v>
      </c>
      <c r="Y880" s="360"/>
      <c r="Z880" s="433"/>
      <c r="AA880" s="432"/>
      <c r="AB880" s="1" t="s">
        <v>867</v>
      </c>
    </row>
    <row r="881" spans="1:28" ht="15" x14ac:dyDescent="0.35">
      <c r="A881" s="395"/>
      <c r="B881" s="363"/>
      <c r="C881" s="431"/>
      <c r="D881" s="499">
        <v>44812</v>
      </c>
      <c r="E881" s="500" t="s">
        <v>1202</v>
      </c>
      <c r="F881" s="500" t="s">
        <v>1202</v>
      </c>
      <c r="G881" s="432"/>
      <c r="I881" s="432"/>
      <c r="J881" s="433"/>
      <c r="K881" s="432"/>
      <c r="L881" s="433"/>
      <c r="M881" s="434"/>
      <c r="N881" s="435"/>
      <c r="O881" s="434"/>
      <c r="P881" s="434"/>
      <c r="Q881" s="503">
        <v>50000000</v>
      </c>
      <c r="R881" s="435"/>
      <c r="S881" s="434"/>
      <c r="T881" s="435"/>
      <c r="U881" s="434"/>
      <c r="V881" s="359">
        <f t="shared" si="77"/>
        <v>50000000</v>
      </c>
      <c r="W881" s="433"/>
      <c r="X881" s="374" t="s">
        <v>142</v>
      </c>
      <c r="Y881" s="360"/>
      <c r="Z881" s="433"/>
      <c r="AA881" s="432"/>
      <c r="AB881" s="1" t="s">
        <v>867</v>
      </c>
    </row>
    <row r="882" spans="1:28" ht="15" x14ac:dyDescent="0.35">
      <c r="A882" s="395"/>
      <c r="B882" s="363"/>
      <c r="C882" s="431"/>
      <c r="D882" s="499">
        <v>44834</v>
      </c>
      <c r="E882" s="500" t="s">
        <v>1201</v>
      </c>
      <c r="F882" s="500" t="s">
        <v>1201</v>
      </c>
      <c r="G882" s="432"/>
      <c r="I882" s="432"/>
      <c r="J882" s="433"/>
      <c r="K882" s="432"/>
      <c r="L882" s="433"/>
      <c r="M882" s="434"/>
      <c r="N882" s="435"/>
      <c r="O882" s="434"/>
      <c r="P882" s="434"/>
      <c r="Q882" s="503">
        <v>32429054</v>
      </c>
      <c r="R882" s="435"/>
      <c r="S882" s="434"/>
      <c r="T882" s="435"/>
      <c r="U882" s="434"/>
      <c r="V882" s="359">
        <f t="shared" si="77"/>
        <v>32429054</v>
      </c>
      <c r="W882" s="433"/>
      <c r="X882" s="374" t="s">
        <v>142</v>
      </c>
      <c r="Y882" s="360"/>
      <c r="Z882" s="433"/>
      <c r="AA882" s="432"/>
      <c r="AB882" s="1" t="s">
        <v>867</v>
      </c>
    </row>
    <row r="883" spans="1:28" ht="15" x14ac:dyDescent="0.35">
      <c r="A883" s="184"/>
      <c r="B883" s="427"/>
      <c r="C883" s="427"/>
      <c r="D883" s="427"/>
      <c r="E883" s="427"/>
      <c r="F883" s="427"/>
      <c r="G883" s="6"/>
      <c r="I883" s="6"/>
      <c r="J883" s="428"/>
      <c r="K883" s="6"/>
      <c r="L883" s="428"/>
      <c r="M883" s="429"/>
      <c r="N883" s="430"/>
      <c r="O883" s="429"/>
      <c r="P883" s="429"/>
      <c r="Q883" s="429">
        <f>SUM(Q8:Q882)</f>
        <v>4520837409.3700008</v>
      </c>
      <c r="R883" s="430"/>
      <c r="S883" s="429">
        <f>SUM(S8:S882)</f>
        <v>-2585026.1922500008</v>
      </c>
      <c r="T883" s="430"/>
      <c r="U883" s="429">
        <f>SUM(U8:U882)</f>
        <v>-757282.48599999992</v>
      </c>
      <c r="V883" s="429">
        <f>SUM(V8:V882)</f>
        <v>4517463597.6917505</v>
      </c>
      <c r="W883" s="428"/>
      <c r="X883" s="428"/>
      <c r="Y883" s="428"/>
      <c r="Z883" s="428"/>
      <c r="AA883" s="6"/>
    </row>
  </sheetData>
  <autoFilter ref="A7:AA874" xr:uid="{00000000-0009-0000-0000-000000000000}">
    <sortState xmlns:xlrd2="http://schemas.microsoft.com/office/spreadsheetml/2017/richdata2" ref="A8:AA578">
      <sortCondition ref="D7"/>
    </sortState>
  </autoFilter>
  <mergeCells count="3">
    <mergeCell ref="A1:AA1"/>
    <mergeCell ref="AB1:AC1"/>
    <mergeCell ref="A2:AA2"/>
  </mergeCells>
  <conditionalFormatting sqref="L225:L226 L149 L217:L222">
    <cfRule type="duplicateValues" dxfId="165" priority="29"/>
  </conditionalFormatting>
  <conditionalFormatting sqref="L146:L147 L142:L143">
    <cfRule type="duplicateValues" dxfId="164" priority="28"/>
  </conditionalFormatting>
  <conditionalFormatting sqref="L144">
    <cfRule type="duplicateValues" dxfId="163" priority="27"/>
  </conditionalFormatting>
  <conditionalFormatting sqref="L365:L370 L323:L324">
    <cfRule type="duplicateValues" dxfId="162" priority="25"/>
  </conditionalFormatting>
  <conditionalFormatting sqref="L326">
    <cfRule type="duplicateValues" dxfId="161" priority="24"/>
  </conditionalFormatting>
  <conditionalFormatting sqref="L399:L402">
    <cfRule type="duplicateValues" dxfId="160" priority="26"/>
  </conditionalFormatting>
  <conditionalFormatting sqref="L139:L141">
    <cfRule type="duplicateValues" dxfId="159" priority="30"/>
  </conditionalFormatting>
  <conditionalFormatting sqref="L166:L173 L150:L164">
    <cfRule type="duplicateValues" dxfId="158" priority="34"/>
  </conditionalFormatting>
  <conditionalFormatting sqref="L526">
    <cfRule type="duplicateValues" dxfId="157" priority="20"/>
  </conditionalFormatting>
  <conditionalFormatting sqref="K527:K529">
    <cfRule type="duplicateValues" dxfId="156" priority="21"/>
  </conditionalFormatting>
  <conditionalFormatting sqref="L596">
    <cfRule type="duplicateValues" dxfId="155" priority="14"/>
  </conditionalFormatting>
  <conditionalFormatting sqref="L602:L603 L597:L598">
    <cfRule type="duplicateValues" dxfId="154" priority="15"/>
  </conditionalFormatting>
  <conditionalFormatting sqref="L600">
    <cfRule type="duplicateValues" dxfId="153" priority="13"/>
  </conditionalFormatting>
  <conditionalFormatting sqref="L604:L609">
    <cfRule type="duplicateValues" dxfId="152" priority="16"/>
  </conditionalFormatting>
  <conditionalFormatting sqref="L592:L595">
    <cfRule type="duplicateValues" dxfId="151" priority="17"/>
  </conditionalFormatting>
  <conditionalFormatting sqref="L610:L613 L616">
    <cfRule type="duplicateValues" dxfId="150" priority="18"/>
  </conditionalFormatting>
  <conditionalFormatting sqref="L577">
    <cfRule type="duplicateValues" dxfId="149" priority="12"/>
  </conditionalFormatting>
  <conditionalFormatting sqref="L572:L576">
    <cfRule type="duplicateValues" dxfId="148" priority="10"/>
  </conditionalFormatting>
  <conditionalFormatting sqref="L586">
    <cfRule type="duplicateValues" dxfId="147" priority="9"/>
  </conditionalFormatting>
  <conditionalFormatting sqref="L578">
    <cfRule type="duplicateValues" dxfId="146" priority="22"/>
  </conditionalFormatting>
  <conditionalFormatting sqref="L783:L784">
    <cfRule type="duplicateValues" dxfId="145" priority="6"/>
  </conditionalFormatting>
  <conditionalFormatting sqref="L699">
    <cfRule type="duplicateValues" dxfId="144" priority="3"/>
  </conditionalFormatting>
  <conditionalFormatting sqref="L776:L778">
    <cfRule type="duplicateValues" dxfId="143" priority="7"/>
  </conditionalFormatting>
  <conditionalFormatting sqref="L700:L703">
    <cfRule type="duplicateValues" dxfId="142" priority="8"/>
  </conditionalFormatting>
  <conditionalFormatting sqref="L533:L534">
    <cfRule type="duplicateValues" dxfId="141" priority="147"/>
  </conditionalFormatting>
  <conditionalFormatting sqref="K530:K534">
    <cfRule type="duplicateValues" dxfId="140" priority="148"/>
  </conditionalFormatting>
  <conditionalFormatting sqref="L775 L704:L772">
    <cfRule type="duplicateValues" dxfId="139" priority="287"/>
  </conditionalFormatting>
  <conditionalFormatting sqref="L411:L456 L403:L408">
    <cfRule type="duplicateValues" dxfId="138" priority="320"/>
  </conditionalFormatting>
  <conditionalFormatting sqref="L241:L322">
    <cfRule type="duplicateValues" dxfId="137" priority="325"/>
  </conditionalFormatting>
  <conditionalFormatting sqref="K666:K698">
    <cfRule type="duplicateValues" dxfId="136" priority="326"/>
  </conditionalFormatting>
  <conditionalFormatting sqref="L148">
    <cfRule type="duplicateValues" dxfId="135" priority="330"/>
  </conditionalFormatting>
  <conditionalFormatting sqref="L174:L216">
    <cfRule type="duplicateValues" dxfId="134" priority="336"/>
  </conditionalFormatting>
  <pageMargins left="0.7" right="0.7" top="0.75" bottom="0.7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03B-D10E-4DED-984D-24554D0E6544}">
  <sheetPr filterMode="1"/>
  <dimension ref="A1:AC747"/>
  <sheetViews>
    <sheetView tabSelected="1" view="pageBreakPreview" zoomScale="90" zoomScaleNormal="90" zoomScaleSheetLayoutView="90" workbookViewId="0">
      <pane xSplit="5" ySplit="7" topLeftCell="Q59" activePane="bottomRight" state="frozen"/>
      <selection pane="topRight" activeCell="E1" sqref="E1"/>
      <selection pane="bottomLeft" activeCell="A2" sqref="A2"/>
      <selection pane="bottomRight" activeCell="V748" sqref="V748"/>
    </sheetView>
  </sheetViews>
  <sheetFormatPr defaultColWidth="9.140625" defaultRowHeight="12.75" x14ac:dyDescent="0.2"/>
  <cols>
    <col min="1" max="1" width="9.140625" style="200"/>
    <col min="2" max="2" width="25.85546875" style="201" customWidth="1"/>
    <col min="3" max="4" width="18.28515625" style="201" customWidth="1"/>
    <col min="5" max="5" width="69.7109375" style="201" customWidth="1"/>
    <col min="6" max="6" width="67.85546875" style="201" bestFit="1" customWidth="1"/>
    <col min="7" max="7" width="16.85546875" style="1" bestFit="1" customWidth="1"/>
    <col min="8" max="8" width="16" style="1" hidden="1" customWidth="1"/>
    <col min="9" max="9" width="11.85546875" style="1" customWidth="1"/>
    <col min="10" max="10" width="16.42578125" style="202" bestFit="1" customWidth="1"/>
    <col min="11" max="11" width="14.140625" style="1" customWidth="1"/>
    <col min="12" max="12" width="32.28515625" style="202" customWidth="1"/>
    <col min="13" max="13" width="23.7109375" style="1" bestFit="1" customWidth="1"/>
    <col min="14" max="14" width="19.42578125" style="205" customWidth="1"/>
    <col min="15" max="16" width="16.42578125" style="1" customWidth="1"/>
    <col min="17" max="17" width="17.42578125" style="206" customWidth="1"/>
    <col min="18" max="18" width="9.140625" style="1" customWidth="1"/>
    <col min="19" max="19" width="15" style="1" customWidth="1"/>
    <col min="20" max="20" width="9.140625" style="1"/>
    <col min="21" max="21" width="18.42578125" style="1" customWidth="1"/>
    <col min="22" max="22" width="21.7109375" style="206" customWidth="1"/>
    <col min="23" max="23" width="20.85546875" style="202" customWidth="1"/>
    <col min="24" max="24" width="14.5703125" style="202" bestFit="1" customWidth="1"/>
    <col min="25" max="26" width="14.85546875" style="202" customWidth="1"/>
    <col min="27" max="27" width="14.5703125" style="1" customWidth="1"/>
    <col min="28" max="28" width="19.140625" style="1" customWidth="1"/>
    <col min="29" max="29" width="13.85546875" style="1" customWidth="1"/>
    <col min="30" max="16384" width="9.140625" style="1"/>
  </cols>
  <sheetData>
    <row r="1" spans="1:29" x14ac:dyDescent="0.2">
      <c r="A1" s="505" t="s">
        <v>0</v>
      </c>
      <c r="B1" s="505"/>
      <c r="C1" s="506"/>
      <c r="D1" s="506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7" t="s">
        <v>1</v>
      </c>
      <c r="AC1" s="507"/>
    </row>
    <row r="2" spans="1:29" x14ac:dyDescent="0.2">
      <c r="A2" s="508" t="s">
        <v>2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432"/>
      <c r="AC2" s="4"/>
    </row>
    <row r="3" spans="1:29" x14ac:dyDescent="0.2">
      <c r="A3" s="442"/>
      <c r="B3" s="5" t="s">
        <v>1186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/>
      <c r="AC3" s="4"/>
    </row>
    <row r="4" spans="1:29" x14ac:dyDescent="0.2">
      <c r="A4" s="7"/>
      <c r="B4" s="5" t="s">
        <v>1187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8"/>
    </row>
    <row r="5" spans="1:2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 t="s">
        <v>1</v>
      </c>
      <c r="N5" s="10"/>
      <c r="O5" s="9" t="s">
        <v>1</v>
      </c>
      <c r="P5" s="9" t="s">
        <v>1</v>
      </c>
      <c r="Q5" s="9" t="s">
        <v>1</v>
      </c>
      <c r="R5" s="10"/>
      <c r="S5" s="9" t="s">
        <v>1</v>
      </c>
      <c r="T5" s="10"/>
      <c r="U5" s="9" t="s">
        <v>1</v>
      </c>
      <c r="V5" s="9" t="s">
        <v>1</v>
      </c>
      <c r="W5" s="2"/>
      <c r="X5" s="2"/>
      <c r="Y5" s="2"/>
      <c r="Z5" s="2"/>
      <c r="AA5" s="2"/>
    </row>
    <row r="6" spans="1:29" ht="8.25" customHeight="1" x14ac:dyDescent="0.2">
      <c r="A6" s="2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9">
        <f>SUM(M8:M746)</f>
        <v>531708324.42999995</v>
      </c>
      <c r="N6" s="10"/>
      <c r="O6" s="9">
        <f>SUM(O8:O746)</f>
        <v>4645263.6500000004</v>
      </c>
      <c r="P6" s="9">
        <f>SUM(P8:P746)</f>
        <v>407113</v>
      </c>
      <c r="Q6" s="9">
        <f>SUM(Q8:Q746)</f>
        <v>1339155848.2400002</v>
      </c>
      <c r="R6" s="10"/>
      <c r="S6" s="9">
        <f>SUM(S8:S746)</f>
        <v>-3043220.1087500001</v>
      </c>
      <c r="T6" s="10"/>
      <c r="U6" s="9"/>
      <c r="V6" s="9"/>
      <c r="W6" s="2"/>
      <c r="X6" s="2"/>
      <c r="Y6" s="2"/>
      <c r="Z6" s="2"/>
      <c r="AA6" s="2"/>
    </row>
    <row r="7" spans="1:29" ht="25.5" x14ac:dyDescent="0.2">
      <c r="A7" s="11" t="s">
        <v>4</v>
      </c>
      <c r="B7" s="12" t="s">
        <v>5</v>
      </c>
      <c r="C7" s="12" t="s">
        <v>6</v>
      </c>
      <c r="D7" s="19" t="s">
        <v>30</v>
      </c>
      <c r="E7" s="12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3" t="s">
        <v>15</v>
      </c>
      <c r="N7" s="14" t="s">
        <v>16</v>
      </c>
      <c r="O7" s="15" t="s">
        <v>17</v>
      </c>
      <c r="P7" s="15" t="s">
        <v>18</v>
      </c>
      <c r="Q7" s="16" t="s">
        <v>19</v>
      </c>
      <c r="R7" s="17" t="s">
        <v>20</v>
      </c>
      <c r="S7" s="11" t="s">
        <v>21</v>
      </c>
      <c r="T7" s="17" t="s">
        <v>22</v>
      </c>
      <c r="U7" s="11" t="s">
        <v>23</v>
      </c>
      <c r="V7" s="16" t="s">
        <v>24</v>
      </c>
      <c r="W7" s="15" t="s">
        <v>25</v>
      </c>
      <c r="X7" s="15" t="s">
        <v>26</v>
      </c>
      <c r="Y7" s="18" t="s">
        <v>27</v>
      </c>
      <c r="Z7" s="18" t="s">
        <v>28</v>
      </c>
      <c r="AA7" s="18" t="s">
        <v>29</v>
      </c>
    </row>
    <row r="8" spans="1:29" x14ac:dyDescent="0.2">
      <c r="A8" s="20">
        <v>17</v>
      </c>
      <c r="B8" s="21">
        <v>44583</v>
      </c>
      <c r="C8" s="22">
        <v>44588</v>
      </c>
      <c r="D8" s="246">
        <v>44565</v>
      </c>
      <c r="E8" s="23" t="s">
        <v>77</v>
      </c>
      <c r="F8" s="23" t="s">
        <v>78</v>
      </c>
      <c r="G8" s="24" t="s">
        <v>33</v>
      </c>
      <c r="H8" s="26" t="s">
        <v>34</v>
      </c>
      <c r="I8" s="24" t="s">
        <v>33</v>
      </c>
      <c r="J8" s="26">
        <v>303333</v>
      </c>
      <c r="K8" s="27" t="s">
        <v>33</v>
      </c>
      <c r="L8" s="27" t="s">
        <v>33</v>
      </c>
      <c r="M8" s="38">
        <v>11564280</v>
      </c>
      <c r="N8" s="30">
        <v>0</v>
      </c>
      <c r="O8" s="31">
        <f t="shared" ref="O8:O22" si="0">M8*N8</f>
        <v>0</v>
      </c>
      <c r="P8" s="31">
        <v>0</v>
      </c>
      <c r="Q8" s="32">
        <f t="shared" ref="Q8:Q22" si="1">M8+O8+P8</f>
        <v>11564280</v>
      </c>
      <c r="R8" s="33">
        <v>0</v>
      </c>
      <c r="S8" s="34">
        <f t="shared" ref="S8:S16" si="2">-Q8*R8</f>
        <v>0</v>
      </c>
      <c r="T8" s="33">
        <v>0</v>
      </c>
      <c r="U8" s="35">
        <f t="shared" ref="U8:U22" si="3">-O8*T8</f>
        <v>0</v>
      </c>
      <c r="V8" s="32">
        <f t="shared" ref="V8:V71" si="4">Q8+S8+U8</f>
        <v>11564280</v>
      </c>
      <c r="W8" s="36" t="s">
        <v>35</v>
      </c>
      <c r="X8" s="35" t="s">
        <v>36</v>
      </c>
      <c r="Y8" s="38" t="s">
        <v>33</v>
      </c>
      <c r="Z8" s="37" t="s">
        <v>33</v>
      </c>
      <c r="AA8" s="37"/>
    </row>
    <row r="9" spans="1:29" x14ac:dyDescent="0.2">
      <c r="A9" s="20">
        <v>56</v>
      </c>
      <c r="B9" s="21">
        <v>44614</v>
      </c>
      <c r="C9" s="22">
        <v>44617</v>
      </c>
      <c r="D9" s="246">
        <v>44565</v>
      </c>
      <c r="E9" s="23" t="s">
        <v>80</v>
      </c>
      <c r="F9" s="23" t="s">
        <v>178</v>
      </c>
      <c r="G9" s="24" t="s">
        <v>33</v>
      </c>
      <c r="H9" s="26" t="s">
        <v>45</v>
      </c>
      <c r="I9" s="24" t="s">
        <v>33</v>
      </c>
      <c r="J9" s="20">
        <v>303376</v>
      </c>
      <c r="K9" s="27">
        <v>44606</v>
      </c>
      <c r="L9" s="26" t="s">
        <v>33</v>
      </c>
      <c r="M9" s="38">
        <v>65000</v>
      </c>
      <c r="N9" s="30">
        <v>0</v>
      </c>
      <c r="O9" s="31">
        <f t="shared" si="0"/>
        <v>0</v>
      </c>
      <c r="P9" s="31">
        <v>0</v>
      </c>
      <c r="Q9" s="32">
        <f t="shared" si="1"/>
        <v>65000</v>
      </c>
      <c r="R9" s="33">
        <v>0</v>
      </c>
      <c r="S9" s="34">
        <f t="shared" si="2"/>
        <v>0</v>
      </c>
      <c r="T9" s="33"/>
      <c r="U9" s="35">
        <f t="shared" si="3"/>
        <v>0</v>
      </c>
      <c r="V9" s="32">
        <f t="shared" si="4"/>
        <v>65000</v>
      </c>
      <c r="W9" s="220" t="s">
        <v>59</v>
      </c>
      <c r="X9" s="35" t="s">
        <v>36</v>
      </c>
      <c r="Y9" s="37" t="s">
        <v>33</v>
      </c>
      <c r="Z9" s="37" t="s">
        <v>33</v>
      </c>
      <c r="AA9" s="37"/>
    </row>
    <row r="10" spans="1:29" x14ac:dyDescent="0.2">
      <c r="A10" s="20">
        <v>45</v>
      </c>
      <c r="B10" s="21">
        <v>44614</v>
      </c>
      <c r="C10" s="22">
        <v>44608</v>
      </c>
      <c r="D10" s="246">
        <v>44568</v>
      </c>
      <c r="E10" s="23" t="s">
        <v>156</v>
      </c>
      <c r="F10" s="23" t="s">
        <v>149</v>
      </c>
      <c r="G10" s="24" t="s">
        <v>157</v>
      </c>
      <c r="H10" s="26" t="s">
        <v>34</v>
      </c>
      <c r="I10" s="24" t="s">
        <v>33</v>
      </c>
      <c r="J10" s="26">
        <v>303364</v>
      </c>
      <c r="K10" s="27">
        <v>44560</v>
      </c>
      <c r="L10" s="26">
        <v>68393</v>
      </c>
      <c r="M10" s="38">
        <v>300223</v>
      </c>
      <c r="N10" s="30">
        <v>0</v>
      </c>
      <c r="O10" s="31">
        <f t="shared" si="0"/>
        <v>0</v>
      </c>
      <c r="P10" s="31">
        <v>0</v>
      </c>
      <c r="Q10" s="32">
        <f t="shared" si="1"/>
        <v>300223</v>
      </c>
      <c r="R10" s="33">
        <v>0</v>
      </c>
      <c r="S10" s="34">
        <f t="shared" si="2"/>
        <v>0</v>
      </c>
      <c r="T10" s="33"/>
      <c r="U10" s="35">
        <f t="shared" si="3"/>
        <v>0</v>
      </c>
      <c r="V10" s="32">
        <f t="shared" si="4"/>
        <v>300223</v>
      </c>
      <c r="W10" s="36" t="s">
        <v>35</v>
      </c>
      <c r="X10" s="181" t="s">
        <v>36</v>
      </c>
      <c r="Y10" s="37" t="s">
        <v>158</v>
      </c>
      <c r="Z10" s="48" t="s">
        <v>33</v>
      </c>
      <c r="AA10" s="37"/>
    </row>
    <row r="11" spans="1:29" x14ac:dyDescent="0.2">
      <c r="A11" s="20">
        <v>14</v>
      </c>
      <c r="B11" s="21">
        <v>44583</v>
      </c>
      <c r="C11" s="22">
        <v>44588</v>
      </c>
      <c r="D11" s="246">
        <v>44571</v>
      </c>
      <c r="E11" s="23" t="s">
        <v>72</v>
      </c>
      <c r="F11" s="23" t="s">
        <v>73</v>
      </c>
      <c r="G11" s="24" t="s">
        <v>33</v>
      </c>
      <c r="H11" s="26" t="s">
        <v>45</v>
      </c>
      <c r="I11" s="24" t="s">
        <v>33</v>
      </c>
      <c r="J11" s="26">
        <v>303330</v>
      </c>
      <c r="K11" s="27" t="s">
        <v>33</v>
      </c>
      <c r="L11" s="26" t="s">
        <v>33</v>
      </c>
      <c r="M11" s="38">
        <v>50000</v>
      </c>
      <c r="N11" s="30">
        <v>0</v>
      </c>
      <c r="O11" s="31">
        <f t="shared" si="0"/>
        <v>0</v>
      </c>
      <c r="P11" s="31">
        <v>0</v>
      </c>
      <c r="Q11" s="32">
        <f t="shared" si="1"/>
        <v>50000</v>
      </c>
      <c r="R11" s="33">
        <v>0</v>
      </c>
      <c r="S11" s="34">
        <f t="shared" si="2"/>
        <v>0</v>
      </c>
      <c r="T11" s="33">
        <v>0</v>
      </c>
      <c r="U11" s="35">
        <f t="shared" si="3"/>
        <v>0</v>
      </c>
      <c r="V11" s="32">
        <f t="shared" si="4"/>
        <v>50000</v>
      </c>
      <c r="W11" s="36" t="s">
        <v>35</v>
      </c>
      <c r="X11" s="35" t="s">
        <v>36</v>
      </c>
      <c r="Y11" s="37" t="s">
        <v>74</v>
      </c>
      <c r="Z11" s="37" t="s">
        <v>33</v>
      </c>
      <c r="AA11" s="49"/>
    </row>
    <row r="12" spans="1:29" x14ac:dyDescent="0.2">
      <c r="A12" s="20">
        <v>13</v>
      </c>
      <c r="B12" s="21">
        <v>44583</v>
      </c>
      <c r="C12" s="22">
        <v>44588</v>
      </c>
      <c r="D12" s="246">
        <v>44573</v>
      </c>
      <c r="E12" s="23" t="s">
        <v>68</v>
      </c>
      <c r="F12" s="23" t="s">
        <v>69</v>
      </c>
      <c r="G12" s="24" t="s">
        <v>33</v>
      </c>
      <c r="H12" s="26" t="s">
        <v>45</v>
      </c>
      <c r="I12" s="24" t="s">
        <v>33</v>
      </c>
      <c r="J12" s="26">
        <v>303329</v>
      </c>
      <c r="K12" s="27">
        <v>44575</v>
      </c>
      <c r="L12" s="26" t="s">
        <v>70</v>
      </c>
      <c r="M12" s="38">
        <v>23387046</v>
      </c>
      <c r="N12" s="30">
        <v>0</v>
      </c>
      <c r="O12" s="31">
        <f t="shared" si="0"/>
        <v>0</v>
      </c>
      <c r="P12" s="31">
        <v>0</v>
      </c>
      <c r="Q12" s="32">
        <f t="shared" si="1"/>
        <v>23387046</v>
      </c>
      <c r="R12" s="33">
        <v>0</v>
      </c>
      <c r="S12" s="34">
        <f t="shared" si="2"/>
        <v>0</v>
      </c>
      <c r="T12" s="33">
        <v>0</v>
      </c>
      <c r="U12" s="35">
        <f t="shared" si="3"/>
        <v>0</v>
      </c>
      <c r="V12" s="32">
        <f t="shared" si="4"/>
        <v>23387046</v>
      </c>
      <c r="W12" s="36" t="s">
        <v>35</v>
      </c>
      <c r="X12" s="35" t="s">
        <v>36</v>
      </c>
      <c r="Y12" s="37" t="s">
        <v>71</v>
      </c>
      <c r="Z12" s="37" t="s">
        <v>33</v>
      </c>
      <c r="AA12" s="37"/>
    </row>
    <row r="13" spans="1:29" x14ac:dyDescent="0.2">
      <c r="A13" s="20">
        <v>2</v>
      </c>
      <c r="B13" s="21">
        <v>44583</v>
      </c>
      <c r="C13" s="22">
        <v>44565</v>
      </c>
      <c r="D13" s="246">
        <v>44574</v>
      </c>
      <c r="E13" s="23" t="s">
        <v>38</v>
      </c>
      <c r="F13" s="23" t="s">
        <v>39</v>
      </c>
      <c r="G13" s="24" t="s">
        <v>40</v>
      </c>
      <c r="H13" s="26" t="s">
        <v>34</v>
      </c>
      <c r="I13" s="24" t="s">
        <v>33</v>
      </c>
      <c r="J13" s="26">
        <v>303326</v>
      </c>
      <c r="K13" s="27">
        <v>44565</v>
      </c>
      <c r="L13" s="26" t="s">
        <v>41</v>
      </c>
      <c r="M13" s="38">
        <v>1051859</v>
      </c>
      <c r="N13" s="30">
        <v>0</v>
      </c>
      <c r="O13" s="31">
        <f t="shared" si="0"/>
        <v>0</v>
      </c>
      <c r="P13" s="31">
        <v>0</v>
      </c>
      <c r="Q13" s="32">
        <f t="shared" si="1"/>
        <v>1051859</v>
      </c>
      <c r="R13" s="33">
        <v>0</v>
      </c>
      <c r="S13" s="34">
        <f t="shared" si="2"/>
        <v>0</v>
      </c>
      <c r="T13" s="33">
        <v>0</v>
      </c>
      <c r="U13" s="35">
        <f t="shared" si="3"/>
        <v>0</v>
      </c>
      <c r="V13" s="32">
        <f t="shared" si="4"/>
        <v>1051859</v>
      </c>
      <c r="W13" s="36" t="s">
        <v>35</v>
      </c>
      <c r="X13" s="35" t="s">
        <v>36</v>
      </c>
      <c r="Y13" s="37" t="s">
        <v>33</v>
      </c>
      <c r="Z13" s="37" t="s">
        <v>33</v>
      </c>
      <c r="AA13" s="37"/>
    </row>
    <row r="14" spans="1:29" x14ac:dyDescent="0.2">
      <c r="A14" s="20">
        <v>8</v>
      </c>
      <c r="B14" s="21">
        <v>44583</v>
      </c>
      <c r="C14" s="22">
        <v>44586</v>
      </c>
      <c r="D14" s="246">
        <v>44574</v>
      </c>
      <c r="E14" s="23" t="s">
        <v>31</v>
      </c>
      <c r="F14" s="23" t="s">
        <v>58</v>
      </c>
      <c r="G14" s="24" t="s">
        <v>33</v>
      </c>
      <c r="H14" s="26" t="s">
        <v>34</v>
      </c>
      <c r="I14" s="24" t="s">
        <v>33</v>
      </c>
      <c r="J14" s="26">
        <v>303323</v>
      </c>
      <c r="K14" s="27">
        <v>44562</v>
      </c>
      <c r="L14" s="26">
        <v>12282353</v>
      </c>
      <c r="M14" s="38">
        <v>619184</v>
      </c>
      <c r="N14" s="30">
        <v>0</v>
      </c>
      <c r="O14" s="31">
        <f t="shared" si="0"/>
        <v>0</v>
      </c>
      <c r="P14" s="31">
        <v>0</v>
      </c>
      <c r="Q14" s="32">
        <f t="shared" si="1"/>
        <v>619184</v>
      </c>
      <c r="R14" s="33">
        <v>0</v>
      </c>
      <c r="S14" s="34">
        <f t="shared" si="2"/>
        <v>0</v>
      </c>
      <c r="T14" s="33">
        <v>0</v>
      </c>
      <c r="U14" s="35">
        <f t="shared" si="3"/>
        <v>0</v>
      </c>
      <c r="V14" s="32">
        <f t="shared" si="4"/>
        <v>619184</v>
      </c>
      <c r="W14" s="220" t="s">
        <v>59</v>
      </c>
      <c r="X14" s="35" t="s">
        <v>36</v>
      </c>
      <c r="Y14" s="37" t="s">
        <v>33</v>
      </c>
      <c r="Z14" s="37" t="s">
        <v>60</v>
      </c>
      <c r="AA14" s="37"/>
    </row>
    <row r="15" spans="1:29" x14ac:dyDescent="0.2">
      <c r="A15" s="20">
        <v>10</v>
      </c>
      <c r="B15" s="21">
        <v>44583</v>
      </c>
      <c r="C15" s="22">
        <v>44587</v>
      </c>
      <c r="D15" s="246">
        <v>44574</v>
      </c>
      <c r="E15" s="23" t="s">
        <v>63</v>
      </c>
      <c r="F15" s="23" t="s">
        <v>64</v>
      </c>
      <c r="G15" s="24" t="s">
        <v>33</v>
      </c>
      <c r="H15" s="26" t="s">
        <v>45</v>
      </c>
      <c r="I15" s="24" t="s">
        <v>33</v>
      </c>
      <c r="J15" s="26">
        <v>303325</v>
      </c>
      <c r="K15" s="27">
        <v>44561</v>
      </c>
      <c r="L15" s="26" t="s">
        <v>33</v>
      </c>
      <c r="M15" s="38">
        <v>173294</v>
      </c>
      <c r="N15" s="30">
        <v>0</v>
      </c>
      <c r="O15" s="31">
        <f t="shared" si="0"/>
        <v>0</v>
      </c>
      <c r="P15" s="31">
        <v>0</v>
      </c>
      <c r="Q15" s="32">
        <f t="shared" si="1"/>
        <v>173294</v>
      </c>
      <c r="R15" s="33">
        <v>0</v>
      </c>
      <c r="S15" s="34">
        <f t="shared" si="2"/>
        <v>0</v>
      </c>
      <c r="T15" s="33">
        <v>0</v>
      </c>
      <c r="U15" s="35">
        <f t="shared" si="3"/>
        <v>0</v>
      </c>
      <c r="V15" s="32">
        <f t="shared" si="4"/>
        <v>173294</v>
      </c>
      <c r="W15" s="35" t="s">
        <v>35</v>
      </c>
      <c r="X15" s="35" t="s">
        <v>36</v>
      </c>
      <c r="Y15" s="37" t="s">
        <v>65</v>
      </c>
      <c r="Z15" s="37" t="s">
        <v>33</v>
      </c>
      <c r="AA15" s="37"/>
    </row>
    <row r="16" spans="1:29" x14ac:dyDescent="0.2">
      <c r="A16" s="20">
        <v>12</v>
      </c>
      <c r="B16" s="21">
        <v>44583</v>
      </c>
      <c r="C16" s="22">
        <v>44587</v>
      </c>
      <c r="D16" s="246">
        <v>44574</v>
      </c>
      <c r="E16" s="23" t="s">
        <v>66</v>
      </c>
      <c r="F16" s="23" t="s">
        <v>67</v>
      </c>
      <c r="G16" s="24" t="s">
        <v>33</v>
      </c>
      <c r="H16" s="26" t="s">
        <v>34</v>
      </c>
      <c r="I16" s="24" t="s">
        <v>33</v>
      </c>
      <c r="J16" s="26">
        <v>303328</v>
      </c>
      <c r="K16" s="26" t="s">
        <v>33</v>
      </c>
      <c r="L16" s="26" t="s">
        <v>33</v>
      </c>
      <c r="M16" s="38">
        <v>2121080</v>
      </c>
      <c r="N16" s="30">
        <v>0</v>
      </c>
      <c r="O16" s="31">
        <f t="shared" si="0"/>
        <v>0</v>
      </c>
      <c r="P16" s="31">
        <v>0</v>
      </c>
      <c r="Q16" s="32">
        <f t="shared" si="1"/>
        <v>2121080</v>
      </c>
      <c r="R16" s="33">
        <v>0</v>
      </c>
      <c r="S16" s="34">
        <f t="shared" si="2"/>
        <v>0</v>
      </c>
      <c r="T16" s="33">
        <v>0</v>
      </c>
      <c r="U16" s="35">
        <f t="shared" si="3"/>
        <v>0</v>
      </c>
      <c r="V16" s="32">
        <f t="shared" si="4"/>
        <v>2121080</v>
      </c>
      <c r="W16" s="220" t="s">
        <v>59</v>
      </c>
      <c r="X16" s="35" t="s">
        <v>36</v>
      </c>
      <c r="Y16" s="37" t="s">
        <v>33</v>
      </c>
      <c r="Z16" s="37" t="s">
        <v>33</v>
      </c>
      <c r="AA16" s="37"/>
    </row>
    <row r="17" spans="1:28" x14ac:dyDescent="0.2">
      <c r="A17" s="20">
        <v>44</v>
      </c>
      <c r="B17" s="21">
        <v>44614</v>
      </c>
      <c r="C17" s="22">
        <v>44608</v>
      </c>
      <c r="D17" s="246">
        <v>44578</v>
      </c>
      <c r="E17" s="23" t="s">
        <v>152</v>
      </c>
      <c r="F17" s="23" t="s">
        <v>153</v>
      </c>
      <c r="G17" s="24" t="s">
        <v>154</v>
      </c>
      <c r="H17" s="26" t="s">
        <v>34</v>
      </c>
      <c r="I17" s="24" t="s">
        <v>33</v>
      </c>
      <c r="J17" s="26">
        <v>303363</v>
      </c>
      <c r="K17" s="27">
        <v>44574</v>
      </c>
      <c r="L17" s="44">
        <v>18110909</v>
      </c>
      <c r="M17" s="38">
        <v>10655</v>
      </c>
      <c r="N17" s="30">
        <v>0</v>
      </c>
      <c r="O17" s="31">
        <f t="shared" si="0"/>
        <v>0</v>
      </c>
      <c r="P17" s="31">
        <v>0</v>
      </c>
      <c r="Q17" s="32">
        <f t="shared" si="1"/>
        <v>10655</v>
      </c>
      <c r="R17" s="33">
        <v>0.03</v>
      </c>
      <c r="S17" s="34">
        <v>-293</v>
      </c>
      <c r="T17" s="33"/>
      <c r="U17" s="35">
        <f t="shared" si="3"/>
        <v>0</v>
      </c>
      <c r="V17" s="32">
        <f t="shared" si="4"/>
        <v>10362</v>
      </c>
      <c r="W17" s="36" t="s">
        <v>35</v>
      </c>
      <c r="X17" s="181" t="s">
        <v>36</v>
      </c>
      <c r="Y17" s="37" t="s">
        <v>155</v>
      </c>
      <c r="Z17" s="37" t="s">
        <v>33</v>
      </c>
      <c r="AA17" s="37"/>
    </row>
    <row r="18" spans="1:28" x14ac:dyDescent="0.2">
      <c r="A18" s="20">
        <v>3</v>
      </c>
      <c r="B18" s="21">
        <v>44583</v>
      </c>
      <c r="C18" s="22">
        <v>44586</v>
      </c>
      <c r="D18" s="246">
        <v>44582</v>
      </c>
      <c r="E18" s="23" t="s">
        <v>42</v>
      </c>
      <c r="F18" s="23" t="s">
        <v>43</v>
      </c>
      <c r="G18" s="24" t="s">
        <v>44</v>
      </c>
      <c r="H18" s="26" t="s">
        <v>45</v>
      </c>
      <c r="I18" s="24" t="s">
        <v>33</v>
      </c>
      <c r="J18" s="26">
        <v>303319</v>
      </c>
      <c r="K18" s="27">
        <v>44561</v>
      </c>
      <c r="L18" s="26" t="s">
        <v>46</v>
      </c>
      <c r="M18" s="38">
        <v>160300</v>
      </c>
      <c r="N18" s="30">
        <v>0</v>
      </c>
      <c r="O18" s="31">
        <f t="shared" si="0"/>
        <v>0</v>
      </c>
      <c r="P18" s="31">
        <v>0</v>
      </c>
      <c r="Q18" s="32">
        <f t="shared" si="1"/>
        <v>160300</v>
      </c>
      <c r="R18" s="33">
        <v>0</v>
      </c>
      <c r="S18" s="34">
        <f>-Q18*R18</f>
        <v>0</v>
      </c>
      <c r="T18" s="33">
        <v>0</v>
      </c>
      <c r="U18" s="35">
        <f t="shared" si="3"/>
        <v>0</v>
      </c>
      <c r="V18" s="32">
        <f t="shared" si="4"/>
        <v>160300</v>
      </c>
      <c r="W18" s="35" t="s">
        <v>35</v>
      </c>
      <c r="X18" s="35" t="s">
        <v>36</v>
      </c>
      <c r="Y18" s="38" t="s">
        <v>33</v>
      </c>
      <c r="Z18" s="148" t="s">
        <v>33</v>
      </c>
      <c r="AA18" s="40">
        <f>V18+V19</f>
        <v>188140.90400000001</v>
      </c>
    </row>
    <row r="19" spans="1:28" x14ac:dyDescent="0.2">
      <c r="A19" s="20">
        <v>4</v>
      </c>
      <c r="B19" s="21">
        <v>44583</v>
      </c>
      <c r="C19" s="22">
        <v>44586</v>
      </c>
      <c r="D19" s="246">
        <v>44582</v>
      </c>
      <c r="E19" s="23" t="s">
        <v>42</v>
      </c>
      <c r="F19" s="23" t="s">
        <v>47</v>
      </c>
      <c r="G19" s="24" t="s">
        <v>44</v>
      </c>
      <c r="H19" s="26" t="s">
        <v>45</v>
      </c>
      <c r="I19" s="24" t="s">
        <v>33</v>
      </c>
      <c r="J19" s="26">
        <v>303319</v>
      </c>
      <c r="K19" s="27">
        <v>44561</v>
      </c>
      <c r="L19" s="26" t="s">
        <v>46</v>
      </c>
      <c r="M19" s="38">
        <v>25648</v>
      </c>
      <c r="N19" s="30">
        <v>0.15</v>
      </c>
      <c r="O19" s="31">
        <f t="shared" si="0"/>
        <v>3847.2</v>
      </c>
      <c r="P19" s="31">
        <v>0</v>
      </c>
      <c r="Q19" s="32">
        <f t="shared" si="1"/>
        <v>29495.200000000001</v>
      </c>
      <c r="R19" s="33">
        <v>0.03</v>
      </c>
      <c r="S19" s="34">
        <f>-Q19*R19</f>
        <v>-884.85599999999999</v>
      </c>
      <c r="T19" s="33">
        <v>0.2</v>
      </c>
      <c r="U19" s="35">
        <f t="shared" si="3"/>
        <v>-769.44</v>
      </c>
      <c r="V19" s="32">
        <f t="shared" si="4"/>
        <v>27840.904000000002</v>
      </c>
      <c r="W19" s="36" t="s">
        <v>35</v>
      </c>
      <c r="X19" s="35" t="s">
        <v>36</v>
      </c>
      <c r="Y19" s="38" t="s">
        <v>33</v>
      </c>
      <c r="Z19" s="37" t="s">
        <v>33</v>
      </c>
      <c r="AA19" s="40"/>
    </row>
    <row r="20" spans="1:28" x14ac:dyDescent="0.2">
      <c r="A20" s="20">
        <v>5</v>
      </c>
      <c r="B20" s="21">
        <v>44583</v>
      </c>
      <c r="C20" s="22">
        <v>44586</v>
      </c>
      <c r="D20" s="246">
        <v>44582</v>
      </c>
      <c r="E20" s="23" t="s">
        <v>48</v>
      </c>
      <c r="F20" s="23" t="s">
        <v>49</v>
      </c>
      <c r="G20" s="24" t="s">
        <v>50</v>
      </c>
      <c r="H20" s="26" t="s">
        <v>34</v>
      </c>
      <c r="I20" s="24" t="s">
        <v>33</v>
      </c>
      <c r="J20" s="26">
        <v>303320</v>
      </c>
      <c r="K20" s="27">
        <v>44561</v>
      </c>
      <c r="L20" s="42">
        <v>68002</v>
      </c>
      <c r="M20" s="38">
        <v>56020</v>
      </c>
      <c r="N20" s="30">
        <v>0</v>
      </c>
      <c r="O20" s="31">
        <f t="shared" si="0"/>
        <v>0</v>
      </c>
      <c r="P20" s="31">
        <v>0</v>
      </c>
      <c r="Q20" s="32">
        <f t="shared" si="1"/>
        <v>56020</v>
      </c>
      <c r="R20" s="33">
        <v>0</v>
      </c>
      <c r="S20" s="34">
        <f>-Q20*R20</f>
        <v>0</v>
      </c>
      <c r="T20" s="33">
        <v>0</v>
      </c>
      <c r="U20" s="35">
        <f t="shared" si="3"/>
        <v>0</v>
      </c>
      <c r="V20" s="32">
        <f t="shared" si="4"/>
        <v>56020</v>
      </c>
      <c r="W20" s="36" t="s">
        <v>35</v>
      </c>
      <c r="X20" s="35" t="s">
        <v>36</v>
      </c>
      <c r="Y20" s="37" t="s">
        <v>51</v>
      </c>
      <c r="Z20" s="37" t="s">
        <v>33</v>
      </c>
      <c r="AA20" s="37"/>
    </row>
    <row r="21" spans="1:28" x14ac:dyDescent="0.2">
      <c r="A21" s="20">
        <v>6</v>
      </c>
      <c r="B21" s="21">
        <v>44583</v>
      </c>
      <c r="C21" s="22">
        <v>44584</v>
      </c>
      <c r="D21" s="246">
        <v>44582</v>
      </c>
      <c r="E21" s="43" t="s">
        <v>52</v>
      </c>
      <c r="F21" s="23" t="s">
        <v>53</v>
      </c>
      <c r="G21" s="24" t="s">
        <v>33</v>
      </c>
      <c r="H21" s="26" t="s">
        <v>34</v>
      </c>
      <c r="I21" s="24" t="s">
        <v>33</v>
      </c>
      <c r="J21" s="26">
        <v>303321</v>
      </c>
      <c r="K21" s="27">
        <v>44561</v>
      </c>
      <c r="L21" s="26">
        <v>500019</v>
      </c>
      <c r="M21" s="38">
        <v>9579</v>
      </c>
      <c r="N21" s="30">
        <v>0</v>
      </c>
      <c r="O21" s="31">
        <f t="shared" si="0"/>
        <v>0</v>
      </c>
      <c r="P21" s="31">
        <v>0</v>
      </c>
      <c r="Q21" s="32">
        <f t="shared" si="1"/>
        <v>9579</v>
      </c>
      <c r="R21" s="33">
        <v>0</v>
      </c>
      <c r="S21" s="34">
        <f>-Q21*R21</f>
        <v>0</v>
      </c>
      <c r="T21" s="33">
        <v>0</v>
      </c>
      <c r="U21" s="35">
        <f t="shared" si="3"/>
        <v>0</v>
      </c>
      <c r="V21" s="32">
        <f t="shared" si="4"/>
        <v>9579</v>
      </c>
      <c r="W21" s="36" t="s">
        <v>35</v>
      </c>
      <c r="X21" s="35" t="s">
        <v>36</v>
      </c>
      <c r="Y21" s="37" t="s">
        <v>54</v>
      </c>
      <c r="Z21" s="37" t="s">
        <v>33</v>
      </c>
      <c r="AA21" s="37"/>
    </row>
    <row r="22" spans="1:28" ht="12.75" customHeight="1" x14ac:dyDescent="0.2">
      <c r="A22" s="20">
        <v>7</v>
      </c>
      <c r="B22" s="21">
        <v>44583</v>
      </c>
      <c r="C22" s="22">
        <v>44586</v>
      </c>
      <c r="D22" s="246">
        <v>44582</v>
      </c>
      <c r="E22" s="23" t="s">
        <v>55</v>
      </c>
      <c r="F22" s="23" t="s">
        <v>56</v>
      </c>
      <c r="G22" s="24" t="s">
        <v>33</v>
      </c>
      <c r="H22" s="26" t="s">
        <v>34</v>
      </c>
      <c r="I22" s="24" t="s">
        <v>33</v>
      </c>
      <c r="J22" s="26">
        <v>303322</v>
      </c>
      <c r="K22" s="27">
        <v>44575</v>
      </c>
      <c r="L22" s="26" t="s">
        <v>33</v>
      </c>
      <c r="M22" s="38">
        <v>18000</v>
      </c>
      <c r="N22" s="30">
        <v>0</v>
      </c>
      <c r="O22" s="31">
        <f t="shared" si="0"/>
        <v>0</v>
      </c>
      <c r="P22" s="31">
        <v>0</v>
      </c>
      <c r="Q22" s="32">
        <f t="shared" si="1"/>
        <v>18000</v>
      </c>
      <c r="R22" s="33">
        <v>0</v>
      </c>
      <c r="S22" s="34">
        <f>-Q22*R22</f>
        <v>0</v>
      </c>
      <c r="T22" s="33">
        <v>0</v>
      </c>
      <c r="U22" s="35">
        <f t="shared" si="3"/>
        <v>0</v>
      </c>
      <c r="V22" s="32">
        <f t="shared" si="4"/>
        <v>18000</v>
      </c>
      <c r="W22" s="36" t="s">
        <v>35</v>
      </c>
      <c r="X22" s="35" t="s">
        <v>36</v>
      </c>
      <c r="Y22" s="37" t="s">
        <v>57</v>
      </c>
      <c r="Z22" s="37" t="s">
        <v>33</v>
      </c>
      <c r="AA22" s="37"/>
    </row>
    <row r="23" spans="1:28" ht="12.75" customHeight="1" x14ac:dyDescent="0.25">
      <c r="A23" s="320"/>
      <c r="B23" s="321"/>
      <c r="C23" s="323"/>
      <c r="D23" s="265">
        <v>44565</v>
      </c>
      <c r="E23" s="283" t="s">
        <v>836</v>
      </c>
      <c r="F23" s="283" t="s">
        <v>836</v>
      </c>
      <c r="G23" s="268"/>
      <c r="H23" s="26"/>
      <c r="I23" s="268"/>
      <c r="J23" s="286"/>
      <c r="K23" s="287"/>
      <c r="L23" s="286"/>
      <c r="M23" s="288"/>
      <c r="N23" s="289"/>
      <c r="O23" s="273"/>
      <c r="P23" s="273"/>
      <c r="Q23" s="282">
        <v>14515</v>
      </c>
      <c r="R23" s="290"/>
      <c r="S23" s="275"/>
      <c r="T23" s="290"/>
      <c r="U23" s="276"/>
      <c r="V23" s="277">
        <f t="shared" si="4"/>
        <v>14515</v>
      </c>
      <c r="W23" s="291"/>
      <c r="X23" s="276" t="s">
        <v>36</v>
      </c>
      <c r="Y23" s="314">
        <v>54302598</v>
      </c>
      <c r="Z23" s="280"/>
      <c r="AA23" s="280"/>
      <c r="AB23" s="281" t="s">
        <v>867</v>
      </c>
    </row>
    <row r="24" spans="1:28" ht="12.75" customHeight="1" x14ac:dyDescent="0.25">
      <c r="A24" s="320"/>
      <c r="B24" s="321"/>
      <c r="C24" s="323"/>
      <c r="D24" s="265">
        <v>44565</v>
      </c>
      <c r="E24" s="283" t="s">
        <v>837</v>
      </c>
      <c r="F24" s="283" t="s">
        <v>837</v>
      </c>
      <c r="G24" s="268"/>
      <c r="H24" s="26"/>
      <c r="I24" s="268"/>
      <c r="J24" s="286"/>
      <c r="K24" s="287"/>
      <c r="L24" s="286"/>
      <c r="M24" s="288"/>
      <c r="N24" s="289"/>
      <c r="O24" s="273"/>
      <c r="P24" s="273"/>
      <c r="Q24" s="282">
        <v>500000</v>
      </c>
      <c r="R24" s="290"/>
      <c r="S24" s="275"/>
      <c r="T24" s="290"/>
      <c r="U24" s="276"/>
      <c r="V24" s="277">
        <f t="shared" si="4"/>
        <v>500000</v>
      </c>
      <c r="W24" s="291"/>
      <c r="X24" s="276" t="s">
        <v>36</v>
      </c>
      <c r="Y24" s="314">
        <v>54302612</v>
      </c>
      <c r="Z24" s="280"/>
      <c r="AA24" s="280"/>
      <c r="AB24" s="281" t="s">
        <v>867</v>
      </c>
    </row>
    <row r="25" spans="1:28" ht="12.75" customHeight="1" x14ac:dyDescent="0.25">
      <c r="A25" s="320"/>
      <c r="B25" s="321"/>
      <c r="C25" s="323"/>
      <c r="D25" s="265">
        <v>44566</v>
      </c>
      <c r="E25" s="283" t="s">
        <v>837</v>
      </c>
      <c r="F25" s="283" t="s">
        <v>837</v>
      </c>
      <c r="G25" s="268"/>
      <c r="H25" s="26"/>
      <c r="I25" s="268"/>
      <c r="J25" s="286"/>
      <c r="K25" s="287"/>
      <c r="L25" s="286"/>
      <c r="M25" s="288"/>
      <c r="N25" s="289"/>
      <c r="O25" s="273"/>
      <c r="P25" s="273"/>
      <c r="Q25" s="282">
        <v>399870</v>
      </c>
      <c r="R25" s="290"/>
      <c r="S25" s="275"/>
      <c r="T25" s="290"/>
      <c r="U25" s="276"/>
      <c r="V25" s="277">
        <f t="shared" si="4"/>
        <v>399870</v>
      </c>
      <c r="W25" s="291"/>
      <c r="X25" s="276" t="s">
        <v>36</v>
      </c>
      <c r="Y25" s="314">
        <v>54302613</v>
      </c>
      <c r="Z25" s="280"/>
      <c r="AA25" s="280"/>
      <c r="AB25" s="281" t="s">
        <v>867</v>
      </c>
    </row>
    <row r="26" spans="1:28" ht="12.75" customHeight="1" x14ac:dyDescent="0.25">
      <c r="A26" s="320"/>
      <c r="B26" s="321"/>
      <c r="C26" s="323"/>
      <c r="D26" s="265">
        <v>44566</v>
      </c>
      <c r="E26" s="283" t="s">
        <v>838</v>
      </c>
      <c r="F26" s="283" t="s">
        <v>838</v>
      </c>
      <c r="G26" s="268"/>
      <c r="H26" s="26"/>
      <c r="I26" s="268"/>
      <c r="J26" s="286"/>
      <c r="K26" s="287"/>
      <c r="L26" s="286"/>
      <c r="M26" s="288"/>
      <c r="N26" s="289"/>
      <c r="O26" s="273"/>
      <c r="P26" s="273"/>
      <c r="Q26" s="282">
        <v>216034</v>
      </c>
      <c r="R26" s="290"/>
      <c r="S26" s="275"/>
      <c r="T26" s="290"/>
      <c r="U26" s="276"/>
      <c r="V26" s="277">
        <f t="shared" si="4"/>
        <v>216034</v>
      </c>
      <c r="W26" s="291"/>
      <c r="X26" s="276" t="s">
        <v>36</v>
      </c>
      <c r="Y26" s="314">
        <v>54302619</v>
      </c>
      <c r="Z26" s="280"/>
      <c r="AA26" s="280"/>
      <c r="AB26" s="281" t="s">
        <v>867</v>
      </c>
    </row>
    <row r="27" spans="1:28" ht="12.75" customHeight="1" x14ac:dyDescent="0.25">
      <c r="A27" s="320"/>
      <c r="B27" s="321"/>
      <c r="C27" s="323"/>
      <c r="D27" s="265">
        <v>44566</v>
      </c>
      <c r="E27" s="283" t="s">
        <v>838</v>
      </c>
      <c r="F27" s="283" t="s">
        <v>838</v>
      </c>
      <c r="G27" s="268"/>
      <c r="H27" s="26"/>
      <c r="I27" s="268"/>
      <c r="J27" s="286"/>
      <c r="K27" s="287"/>
      <c r="L27" s="286"/>
      <c r="M27" s="288"/>
      <c r="N27" s="289"/>
      <c r="O27" s="273"/>
      <c r="P27" s="273"/>
      <c r="Q27" s="282">
        <v>857545</v>
      </c>
      <c r="R27" s="290"/>
      <c r="S27" s="275"/>
      <c r="T27" s="290"/>
      <c r="U27" s="276"/>
      <c r="V27" s="277">
        <f t="shared" si="4"/>
        <v>857545</v>
      </c>
      <c r="W27" s="291"/>
      <c r="X27" s="276" t="s">
        <v>36</v>
      </c>
      <c r="Y27" s="314">
        <v>54302618</v>
      </c>
      <c r="Z27" s="280"/>
      <c r="AA27" s="280"/>
      <c r="AB27" s="281" t="s">
        <v>867</v>
      </c>
    </row>
    <row r="28" spans="1:28" ht="12.75" customHeight="1" x14ac:dyDescent="0.25">
      <c r="A28" s="320"/>
      <c r="B28" s="321"/>
      <c r="C28" s="323"/>
      <c r="D28" s="265">
        <v>44567</v>
      </c>
      <c r="E28" s="283" t="s">
        <v>839</v>
      </c>
      <c r="F28" s="283" t="s">
        <v>839</v>
      </c>
      <c r="G28" s="268"/>
      <c r="H28" s="26"/>
      <c r="I28" s="268"/>
      <c r="J28" s="286"/>
      <c r="K28" s="287"/>
      <c r="L28" s="286"/>
      <c r="M28" s="288"/>
      <c r="N28" s="289"/>
      <c r="O28" s="273"/>
      <c r="P28" s="273"/>
      <c r="Q28" s="282">
        <v>143033</v>
      </c>
      <c r="R28" s="290"/>
      <c r="S28" s="275"/>
      <c r="T28" s="290"/>
      <c r="U28" s="276"/>
      <c r="V28" s="277">
        <f t="shared" si="4"/>
        <v>143033</v>
      </c>
      <c r="W28" s="291"/>
      <c r="X28" s="276" t="s">
        <v>36</v>
      </c>
      <c r="Y28" s="314">
        <v>53540973</v>
      </c>
      <c r="Z28" s="280"/>
      <c r="AA28" s="280"/>
      <c r="AB28" s="281" t="s">
        <v>867</v>
      </c>
    </row>
    <row r="29" spans="1:28" ht="12.75" customHeight="1" x14ac:dyDescent="0.25">
      <c r="A29" s="320"/>
      <c r="B29" s="321"/>
      <c r="C29" s="323"/>
      <c r="D29" s="265">
        <v>44567</v>
      </c>
      <c r="E29" s="283" t="s">
        <v>840</v>
      </c>
      <c r="F29" s="283" t="s">
        <v>840</v>
      </c>
      <c r="G29" s="268"/>
      <c r="H29" s="26"/>
      <c r="I29" s="268"/>
      <c r="J29" s="286"/>
      <c r="K29" s="287"/>
      <c r="L29" s="286"/>
      <c r="M29" s="288"/>
      <c r="N29" s="289"/>
      <c r="O29" s="273"/>
      <c r="P29" s="273"/>
      <c r="Q29" s="282">
        <v>924000</v>
      </c>
      <c r="R29" s="290"/>
      <c r="S29" s="275"/>
      <c r="T29" s="290"/>
      <c r="U29" s="276"/>
      <c r="V29" s="277">
        <f t="shared" si="4"/>
        <v>924000</v>
      </c>
      <c r="W29" s="291"/>
      <c r="X29" s="276" t="s">
        <v>36</v>
      </c>
      <c r="Y29" s="314">
        <v>53540983</v>
      </c>
      <c r="Z29" s="280"/>
      <c r="AA29" s="280"/>
      <c r="AB29" s="281" t="s">
        <v>867</v>
      </c>
    </row>
    <row r="30" spans="1:28" ht="12.75" customHeight="1" x14ac:dyDescent="0.25">
      <c r="A30" s="320"/>
      <c r="B30" s="321"/>
      <c r="C30" s="323"/>
      <c r="D30" s="265">
        <v>44568</v>
      </c>
      <c r="E30" s="283" t="s">
        <v>837</v>
      </c>
      <c r="F30" s="283" t="s">
        <v>837</v>
      </c>
      <c r="G30" s="268"/>
      <c r="H30" s="26"/>
      <c r="I30" s="268"/>
      <c r="J30" s="286"/>
      <c r="K30" s="287"/>
      <c r="L30" s="286"/>
      <c r="M30" s="288"/>
      <c r="N30" s="289"/>
      <c r="O30" s="273"/>
      <c r="P30" s="273"/>
      <c r="Q30" s="282">
        <v>140675</v>
      </c>
      <c r="R30" s="290"/>
      <c r="S30" s="275"/>
      <c r="T30" s="290"/>
      <c r="U30" s="276"/>
      <c r="V30" s="277">
        <f t="shared" si="4"/>
        <v>140675</v>
      </c>
      <c r="W30" s="291"/>
      <c r="X30" s="276" t="s">
        <v>36</v>
      </c>
      <c r="Y30" s="314">
        <v>53540951</v>
      </c>
      <c r="Z30" s="280"/>
      <c r="AA30" s="280"/>
      <c r="AB30" s="281" t="s">
        <v>867</v>
      </c>
    </row>
    <row r="31" spans="1:28" ht="12.75" customHeight="1" x14ac:dyDescent="0.25">
      <c r="A31" s="320"/>
      <c r="B31" s="321"/>
      <c r="C31" s="323"/>
      <c r="D31" s="265">
        <v>44571</v>
      </c>
      <c r="E31" s="283" t="s">
        <v>841</v>
      </c>
      <c r="F31" s="283" t="s">
        <v>841</v>
      </c>
      <c r="G31" s="268"/>
      <c r="H31" s="26"/>
      <c r="I31" s="268"/>
      <c r="J31" s="286"/>
      <c r="K31" s="287"/>
      <c r="L31" s="286"/>
      <c r="M31" s="288"/>
      <c r="N31" s="289"/>
      <c r="O31" s="273"/>
      <c r="P31" s="273"/>
      <c r="Q31" s="282">
        <v>99612</v>
      </c>
      <c r="R31" s="290"/>
      <c r="S31" s="275"/>
      <c r="T31" s="290"/>
      <c r="U31" s="276"/>
      <c r="V31" s="277">
        <f t="shared" si="4"/>
        <v>99612</v>
      </c>
      <c r="W31" s="291"/>
      <c r="X31" s="276" t="s">
        <v>36</v>
      </c>
      <c r="Y31" s="314">
        <v>54302617</v>
      </c>
      <c r="Z31" s="280"/>
      <c r="AA31" s="280"/>
      <c r="AB31" s="281" t="s">
        <v>867</v>
      </c>
    </row>
    <row r="32" spans="1:28" ht="12.75" customHeight="1" x14ac:dyDescent="0.25">
      <c r="A32" s="320"/>
      <c r="B32" s="321"/>
      <c r="C32" s="323"/>
      <c r="D32" s="265">
        <v>44571</v>
      </c>
      <c r="E32" s="284" t="s">
        <v>842</v>
      </c>
      <c r="F32" s="284" t="s">
        <v>842</v>
      </c>
      <c r="G32" s="285"/>
      <c r="H32" s="26"/>
      <c r="I32" s="285"/>
      <c r="J32" s="292"/>
      <c r="K32" s="293"/>
      <c r="L32" s="292"/>
      <c r="M32" s="294"/>
      <c r="N32" s="295"/>
      <c r="O32" s="296"/>
      <c r="P32" s="296"/>
      <c r="Q32" s="282">
        <v>829000</v>
      </c>
      <c r="R32" s="297"/>
      <c r="S32" s="298"/>
      <c r="T32" s="297"/>
      <c r="U32" s="279"/>
      <c r="V32" s="299">
        <f t="shared" si="4"/>
        <v>829000</v>
      </c>
      <c r="W32" s="300"/>
      <c r="X32" s="279" t="s">
        <v>36</v>
      </c>
      <c r="Y32" s="314">
        <v>54302602</v>
      </c>
      <c r="Z32" s="301"/>
      <c r="AA32" s="301"/>
      <c r="AB32" s="281" t="s">
        <v>867</v>
      </c>
    </row>
    <row r="33" spans="1:28" ht="12.75" customHeight="1" x14ac:dyDescent="0.25">
      <c r="A33" s="320"/>
      <c r="B33" s="321"/>
      <c r="C33" s="323"/>
      <c r="D33" s="265">
        <v>44571</v>
      </c>
      <c r="E33" s="266" t="s">
        <v>842</v>
      </c>
      <c r="F33" s="266" t="s">
        <v>842</v>
      </c>
      <c r="G33" s="268"/>
      <c r="H33" s="26"/>
      <c r="I33" s="268"/>
      <c r="J33" s="286"/>
      <c r="K33" s="287"/>
      <c r="L33" s="286"/>
      <c r="M33" s="288"/>
      <c r="N33" s="289"/>
      <c r="O33" s="273"/>
      <c r="P33" s="273"/>
      <c r="Q33" s="282">
        <v>829000</v>
      </c>
      <c r="R33" s="290"/>
      <c r="S33" s="275"/>
      <c r="T33" s="290"/>
      <c r="U33" s="276"/>
      <c r="V33" s="277">
        <f t="shared" si="4"/>
        <v>829000</v>
      </c>
      <c r="W33" s="276"/>
      <c r="X33" s="276" t="s">
        <v>36</v>
      </c>
      <c r="Y33" s="314">
        <v>54302601</v>
      </c>
      <c r="Z33" s="280"/>
      <c r="AA33" s="280"/>
      <c r="AB33" s="281" t="s">
        <v>867</v>
      </c>
    </row>
    <row r="34" spans="1:28" ht="12.75" customHeight="1" x14ac:dyDescent="0.25">
      <c r="A34" s="320"/>
      <c r="B34" s="321"/>
      <c r="C34" s="323"/>
      <c r="D34" s="265">
        <v>44572</v>
      </c>
      <c r="E34" s="266" t="s">
        <v>837</v>
      </c>
      <c r="F34" s="266" t="s">
        <v>837</v>
      </c>
      <c r="G34" s="268"/>
      <c r="H34" s="26"/>
      <c r="I34" s="268"/>
      <c r="J34" s="286"/>
      <c r="K34" s="287"/>
      <c r="L34" s="286"/>
      <c r="M34" s="288"/>
      <c r="N34" s="289"/>
      <c r="O34" s="273"/>
      <c r="P34" s="273"/>
      <c r="Q34" s="282">
        <v>315000</v>
      </c>
      <c r="R34" s="290"/>
      <c r="S34" s="275"/>
      <c r="T34" s="290"/>
      <c r="U34" s="276"/>
      <c r="V34" s="277">
        <f t="shared" si="4"/>
        <v>315000</v>
      </c>
      <c r="W34" s="276"/>
      <c r="X34" s="276" t="s">
        <v>36</v>
      </c>
      <c r="Y34" s="314">
        <v>53540974</v>
      </c>
      <c r="Z34" s="280"/>
      <c r="AA34" s="280"/>
      <c r="AB34" s="281" t="s">
        <v>867</v>
      </c>
    </row>
    <row r="35" spans="1:28" ht="12.75" customHeight="1" x14ac:dyDescent="0.25">
      <c r="A35" s="320"/>
      <c r="B35" s="321"/>
      <c r="C35" s="323"/>
      <c r="D35" s="265">
        <v>44572</v>
      </c>
      <c r="E35" s="266" t="s">
        <v>837</v>
      </c>
      <c r="F35" s="266" t="s">
        <v>837</v>
      </c>
      <c r="G35" s="268"/>
      <c r="H35" s="26"/>
      <c r="I35" s="268"/>
      <c r="J35" s="286"/>
      <c r="K35" s="287"/>
      <c r="L35" s="286"/>
      <c r="M35" s="288"/>
      <c r="N35" s="289"/>
      <c r="O35" s="273"/>
      <c r="P35" s="273"/>
      <c r="Q35" s="282">
        <v>150811</v>
      </c>
      <c r="R35" s="290"/>
      <c r="S35" s="275"/>
      <c r="T35" s="290"/>
      <c r="U35" s="276"/>
      <c r="V35" s="277">
        <f t="shared" si="4"/>
        <v>150811</v>
      </c>
      <c r="W35" s="276"/>
      <c r="X35" s="276" t="s">
        <v>36</v>
      </c>
      <c r="Y35" s="314">
        <v>53540924</v>
      </c>
      <c r="Z35" s="280"/>
      <c r="AA35" s="280"/>
      <c r="AB35" s="281" t="s">
        <v>867</v>
      </c>
    </row>
    <row r="36" spans="1:28" ht="12.75" customHeight="1" x14ac:dyDescent="0.25">
      <c r="A36" s="320"/>
      <c r="B36" s="321"/>
      <c r="C36" s="323"/>
      <c r="D36" s="265">
        <v>44574</v>
      </c>
      <c r="E36" s="266" t="s">
        <v>843</v>
      </c>
      <c r="F36" s="266" t="s">
        <v>843</v>
      </c>
      <c r="G36" s="268"/>
      <c r="H36" s="26"/>
      <c r="I36" s="268"/>
      <c r="J36" s="286"/>
      <c r="K36" s="287"/>
      <c r="L36" s="286"/>
      <c r="M36" s="288"/>
      <c r="N36" s="289"/>
      <c r="O36" s="273"/>
      <c r="P36" s="273"/>
      <c r="Q36" s="282">
        <v>15359</v>
      </c>
      <c r="R36" s="290"/>
      <c r="S36" s="275"/>
      <c r="T36" s="290"/>
      <c r="U36" s="276"/>
      <c r="V36" s="277">
        <f t="shared" si="4"/>
        <v>15359</v>
      </c>
      <c r="W36" s="276"/>
      <c r="X36" s="276" t="s">
        <v>36</v>
      </c>
      <c r="Y36" s="314" t="s">
        <v>866</v>
      </c>
      <c r="Z36" s="280"/>
      <c r="AA36" s="280"/>
      <c r="AB36" s="281" t="s">
        <v>867</v>
      </c>
    </row>
    <row r="37" spans="1:28" ht="12.75" customHeight="1" x14ac:dyDescent="0.25">
      <c r="A37" s="320"/>
      <c r="B37" s="321"/>
      <c r="C37" s="323"/>
      <c r="D37" s="265">
        <v>44574</v>
      </c>
      <c r="E37" s="266" t="s">
        <v>837</v>
      </c>
      <c r="F37" s="266" t="s">
        <v>837</v>
      </c>
      <c r="G37" s="268"/>
      <c r="H37" s="26"/>
      <c r="I37" s="268"/>
      <c r="J37" s="286"/>
      <c r="K37" s="287"/>
      <c r="L37" s="286"/>
      <c r="M37" s="288"/>
      <c r="N37" s="289"/>
      <c r="O37" s="273"/>
      <c r="P37" s="273"/>
      <c r="Q37" s="282">
        <v>27005</v>
      </c>
      <c r="R37" s="290"/>
      <c r="S37" s="275"/>
      <c r="T37" s="290"/>
      <c r="U37" s="276"/>
      <c r="V37" s="277">
        <f t="shared" si="4"/>
        <v>27005</v>
      </c>
      <c r="W37" s="276"/>
      <c r="X37" s="276" t="s">
        <v>36</v>
      </c>
      <c r="Y37" s="314">
        <v>53540982</v>
      </c>
      <c r="Z37" s="280"/>
      <c r="AA37" s="280"/>
      <c r="AB37" s="281" t="s">
        <v>867</v>
      </c>
    </row>
    <row r="38" spans="1:28" ht="12.75" customHeight="1" x14ac:dyDescent="0.25">
      <c r="A38" s="320"/>
      <c r="B38" s="321"/>
      <c r="C38" s="323"/>
      <c r="D38" s="265">
        <v>44574</v>
      </c>
      <c r="E38" s="266" t="s">
        <v>837</v>
      </c>
      <c r="F38" s="266" t="s">
        <v>837</v>
      </c>
      <c r="G38" s="268"/>
      <c r="H38" s="26"/>
      <c r="I38" s="268"/>
      <c r="J38" s="286"/>
      <c r="K38" s="287"/>
      <c r="L38" s="286"/>
      <c r="M38" s="288"/>
      <c r="N38" s="289"/>
      <c r="O38" s="273"/>
      <c r="P38" s="273"/>
      <c r="Q38" s="282">
        <v>8695</v>
      </c>
      <c r="R38" s="290"/>
      <c r="S38" s="275"/>
      <c r="T38" s="290"/>
      <c r="U38" s="276"/>
      <c r="V38" s="277">
        <f t="shared" si="4"/>
        <v>8695</v>
      </c>
      <c r="W38" s="276"/>
      <c r="X38" s="276" t="s">
        <v>36</v>
      </c>
      <c r="Y38" s="314">
        <v>53540981</v>
      </c>
      <c r="Z38" s="280"/>
      <c r="AA38" s="280"/>
      <c r="AB38" s="281" t="s">
        <v>867</v>
      </c>
    </row>
    <row r="39" spans="1:28" ht="12.75" customHeight="1" x14ac:dyDescent="0.25">
      <c r="A39" s="320"/>
      <c r="B39" s="321"/>
      <c r="C39" s="323"/>
      <c r="D39" s="265">
        <v>44574</v>
      </c>
      <c r="E39" s="266" t="s">
        <v>844</v>
      </c>
      <c r="F39" s="266" t="s">
        <v>844</v>
      </c>
      <c r="G39" s="268"/>
      <c r="H39" s="26"/>
      <c r="I39" s="268"/>
      <c r="J39" s="286"/>
      <c r="K39" s="287"/>
      <c r="L39" s="286"/>
      <c r="M39" s="288"/>
      <c r="N39" s="289"/>
      <c r="O39" s="273"/>
      <c r="P39" s="273"/>
      <c r="Q39" s="282">
        <v>1345666</v>
      </c>
      <c r="R39" s="290"/>
      <c r="S39" s="275"/>
      <c r="T39" s="290"/>
      <c r="U39" s="276"/>
      <c r="V39" s="277">
        <f t="shared" si="4"/>
        <v>1345666</v>
      </c>
      <c r="W39" s="276"/>
      <c r="X39" s="276" t="s">
        <v>36</v>
      </c>
      <c r="Y39" s="314">
        <v>54302610</v>
      </c>
      <c r="Z39" s="280"/>
      <c r="AA39" s="280"/>
      <c r="AB39" s="281" t="s">
        <v>867</v>
      </c>
    </row>
    <row r="40" spans="1:28" ht="12.75" customHeight="1" x14ac:dyDescent="0.25">
      <c r="A40" s="320"/>
      <c r="B40" s="321"/>
      <c r="C40" s="323"/>
      <c r="D40" s="265">
        <v>44578</v>
      </c>
      <c r="E40" s="266" t="s">
        <v>837</v>
      </c>
      <c r="F40" s="266" t="s">
        <v>837</v>
      </c>
      <c r="G40" s="268"/>
      <c r="H40" s="26"/>
      <c r="I40" s="268"/>
      <c r="J40" s="286"/>
      <c r="K40" s="287"/>
      <c r="L40" s="286"/>
      <c r="M40" s="288"/>
      <c r="N40" s="289"/>
      <c r="O40" s="273"/>
      <c r="P40" s="273"/>
      <c r="Q40" s="282">
        <v>52260</v>
      </c>
      <c r="R40" s="290"/>
      <c r="S40" s="275"/>
      <c r="T40" s="290"/>
      <c r="U40" s="276"/>
      <c r="V40" s="277">
        <f t="shared" si="4"/>
        <v>52260</v>
      </c>
      <c r="W40" s="276"/>
      <c r="X40" s="276" t="s">
        <v>36</v>
      </c>
      <c r="Y40" s="314">
        <v>54302620</v>
      </c>
      <c r="Z40" s="280"/>
      <c r="AA40" s="280"/>
      <c r="AB40" s="281" t="s">
        <v>867</v>
      </c>
    </row>
    <row r="41" spans="1:28" ht="12.75" customHeight="1" x14ac:dyDescent="0.25">
      <c r="A41" s="320"/>
      <c r="B41" s="321"/>
      <c r="C41" s="323"/>
      <c r="D41" s="265">
        <v>44580</v>
      </c>
      <c r="E41" s="266" t="s">
        <v>845</v>
      </c>
      <c r="F41" s="266" t="s">
        <v>845</v>
      </c>
      <c r="G41" s="268"/>
      <c r="H41" s="26"/>
      <c r="I41" s="268"/>
      <c r="J41" s="286"/>
      <c r="K41" s="287"/>
      <c r="L41" s="286"/>
      <c r="M41" s="288"/>
      <c r="N41" s="289"/>
      <c r="O41" s="273"/>
      <c r="P41" s="273"/>
      <c r="Q41" s="282">
        <v>152810</v>
      </c>
      <c r="R41" s="290"/>
      <c r="S41" s="275"/>
      <c r="T41" s="290"/>
      <c r="U41" s="276"/>
      <c r="V41" s="277">
        <f t="shared" si="4"/>
        <v>152810</v>
      </c>
      <c r="W41" s="276"/>
      <c r="X41" s="276" t="s">
        <v>36</v>
      </c>
      <c r="Y41" s="314" t="s">
        <v>866</v>
      </c>
      <c r="Z41" s="280"/>
      <c r="AA41" s="280"/>
      <c r="AB41" s="281" t="s">
        <v>867</v>
      </c>
    </row>
    <row r="42" spans="1:28" ht="12.75" customHeight="1" x14ac:dyDescent="0.25">
      <c r="A42" s="320"/>
      <c r="B42" s="321"/>
      <c r="C42" s="323"/>
      <c r="D42" s="265">
        <v>44580</v>
      </c>
      <c r="E42" s="266" t="s">
        <v>846</v>
      </c>
      <c r="F42" s="266" t="s">
        <v>846</v>
      </c>
      <c r="G42" s="268"/>
      <c r="H42" s="26"/>
      <c r="I42" s="268"/>
      <c r="J42" s="286"/>
      <c r="K42" s="287"/>
      <c r="L42" s="286"/>
      <c r="M42" s="288"/>
      <c r="N42" s="289"/>
      <c r="O42" s="273"/>
      <c r="P42" s="273"/>
      <c r="Q42" s="282">
        <v>68345</v>
      </c>
      <c r="R42" s="290"/>
      <c r="S42" s="275"/>
      <c r="T42" s="290"/>
      <c r="U42" s="276"/>
      <c r="V42" s="277">
        <f t="shared" si="4"/>
        <v>68345</v>
      </c>
      <c r="W42" s="276"/>
      <c r="X42" s="276" t="s">
        <v>36</v>
      </c>
      <c r="Y42" s="314" t="s">
        <v>866</v>
      </c>
      <c r="Z42" s="280"/>
      <c r="AA42" s="280"/>
      <c r="AB42" s="281" t="s">
        <v>867</v>
      </c>
    </row>
    <row r="43" spans="1:28" ht="12.75" customHeight="1" x14ac:dyDescent="0.25">
      <c r="A43" s="320"/>
      <c r="B43" s="321"/>
      <c r="C43" s="323"/>
      <c r="D43" s="265">
        <v>44580</v>
      </c>
      <c r="E43" s="266" t="s">
        <v>847</v>
      </c>
      <c r="F43" s="266" t="s">
        <v>847</v>
      </c>
      <c r="G43" s="268"/>
      <c r="H43" s="26"/>
      <c r="I43" s="268"/>
      <c r="J43" s="286"/>
      <c r="K43" s="287"/>
      <c r="L43" s="286"/>
      <c r="M43" s="288"/>
      <c r="N43" s="289"/>
      <c r="O43" s="273"/>
      <c r="P43" s="273"/>
      <c r="Q43" s="282">
        <v>1666491</v>
      </c>
      <c r="R43" s="290"/>
      <c r="S43" s="275"/>
      <c r="T43" s="290"/>
      <c r="U43" s="276"/>
      <c r="V43" s="277">
        <f t="shared" si="4"/>
        <v>1666491</v>
      </c>
      <c r="W43" s="276"/>
      <c r="X43" s="276" t="s">
        <v>36</v>
      </c>
      <c r="Y43" s="314">
        <v>54302609</v>
      </c>
      <c r="Z43" s="280"/>
      <c r="AA43" s="280"/>
      <c r="AB43" s="281" t="s">
        <v>867</v>
      </c>
    </row>
    <row r="44" spans="1:28" ht="12.75" customHeight="1" x14ac:dyDescent="0.25">
      <c r="A44" s="320"/>
      <c r="B44" s="321"/>
      <c r="C44" s="323"/>
      <c r="D44" s="265">
        <v>44581</v>
      </c>
      <c r="E44" s="266" t="s">
        <v>840</v>
      </c>
      <c r="F44" s="266" t="s">
        <v>840</v>
      </c>
      <c r="G44" s="268"/>
      <c r="H44" s="26"/>
      <c r="I44" s="268"/>
      <c r="J44" s="286"/>
      <c r="K44" s="287"/>
      <c r="L44" s="286"/>
      <c r="M44" s="288"/>
      <c r="N44" s="289"/>
      <c r="O44" s="273"/>
      <c r="P44" s="273"/>
      <c r="Q44" s="282">
        <v>59308</v>
      </c>
      <c r="R44" s="290"/>
      <c r="S44" s="275"/>
      <c r="T44" s="290"/>
      <c r="U44" s="276"/>
      <c r="V44" s="277">
        <f t="shared" si="4"/>
        <v>59308</v>
      </c>
      <c r="W44" s="276"/>
      <c r="X44" s="276" t="s">
        <v>36</v>
      </c>
      <c r="Y44" s="314">
        <v>53540961</v>
      </c>
      <c r="Z44" s="280"/>
      <c r="AA44" s="280"/>
      <c r="AB44" s="281" t="s">
        <v>867</v>
      </c>
    </row>
    <row r="45" spans="1:28" ht="12.75" customHeight="1" x14ac:dyDescent="0.25">
      <c r="A45" s="320"/>
      <c r="B45" s="321"/>
      <c r="C45" s="323"/>
      <c r="D45" s="265">
        <v>44582</v>
      </c>
      <c r="E45" s="266" t="s">
        <v>848</v>
      </c>
      <c r="F45" s="266" t="s">
        <v>848</v>
      </c>
      <c r="G45" s="268"/>
      <c r="H45" s="26"/>
      <c r="I45" s="268"/>
      <c r="J45" s="286"/>
      <c r="K45" s="287"/>
      <c r="L45" s="286"/>
      <c r="M45" s="288"/>
      <c r="N45" s="289"/>
      <c r="O45" s="273"/>
      <c r="P45" s="273"/>
      <c r="Q45" s="282">
        <v>163284</v>
      </c>
      <c r="R45" s="290"/>
      <c r="S45" s="275"/>
      <c r="T45" s="290"/>
      <c r="U45" s="276"/>
      <c r="V45" s="277">
        <f t="shared" si="4"/>
        <v>163284</v>
      </c>
      <c r="W45" s="276"/>
      <c r="X45" s="276" t="s">
        <v>36</v>
      </c>
      <c r="Y45" s="314"/>
      <c r="Z45" s="280"/>
      <c r="AA45" s="280"/>
      <c r="AB45" s="281" t="s">
        <v>867</v>
      </c>
    </row>
    <row r="46" spans="1:28" ht="12.75" customHeight="1" x14ac:dyDescent="0.25">
      <c r="A46" s="320"/>
      <c r="B46" s="321"/>
      <c r="C46" s="323"/>
      <c r="D46" s="265">
        <v>44582</v>
      </c>
      <c r="E46" s="266" t="s">
        <v>849</v>
      </c>
      <c r="F46" s="266" t="s">
        <v>849</v>
      </c>
      <c r="G46" s="268"/>
      <c r="H46" s="26"/>
      <c r="I46" s="268"/>
      <c r="J46" s="286"/>
      <c r="K46" s="287"/>
      <c r="L46" s="286"/>
      <c r="M46" s="288"/>
      <c r="N46" s="289"/>
      <c r="O46" s="273"/>
      <c r="P46" s="273"/>
      <c r="Q46" s="282">
        <v>142174</v>
      </c>
      <c r="R46" s="290"/>
      <c r="S46" s="275"/>
      <c r="T46" s="290"/>
      <c r="U46" s="276"/>
      <c r="V46" s="277">
        <f t="shared" si="4"/>
        <v>142174</v>
      </c>
      <c r="W46" s="276"/>
      <c r="X46" s="276" t="s">
        <v>36</v>
      </c>
      <c r="Y46" s="314" t="s">
        <v>866</v>
      </c>
      <c r="Z46" s="280"/>
      <c r="AA46" s="280"/>
      <c r="AB46" s="281" t="s">
        <v>867</v>
      </c>
    </row>
    <row r="47" spans="1:28" ht="12.75" customHeight="1" x14ac:dyDescent="0.25">
      <c r="A47" s="320"/>
      <c r="B47" s="321"/>
      <c r="C47" s="323"/>
      <c r="D47" s="265">
        <v>44585</v>
      </c>
      <c r="E47" s="266" t="s">
        <v>837</v>
      </c>
      <c r="F47" s="266" t="s">
        <v>837</v>
      </c>
      <c r="G47" s="268"/>
      <c r="H47" s="26"/>
      <c r="I47" s="268"/>
      <c r="J47" s="286"/>
      <c r="K47" s="287"/>
      <c r="L47" s="286"/>
      <c r="M47" s="288"/>
      <c r="N47" s="289"/>
      <c r="O47" s="273"/>
      <c r="P47" s="273"/>
      <c r="Q47" s="282">
        <v>28659</v>
      </c>
      <c r="R47" s="290"/>
      <c r="S47" s="275"/>
      <c r="T47" s="290"/>
      <c r="U47" s="276"/>
      <c r="V47" s="277">
        <f t="shared" si="4"/>
        <v>28659</v>
      </c>
      <c r="W47" s="276"/>
      <c r="X47" s="276" t="s">
        <v>36</v>
      </c>
      <c r="Y47" s="314">
        <v>54302627</v>
      </c>
      <c r="Z47" s="280"/>
      <c r="AA47" s="280"/>
      <c r="AB47" s="281" t="s">
        <v>867</v>
      </c>
    </row>
    <row r="48" spans="1:28" ht="12.75" customHeight="1" x14ac:dyDescent="0.25">
      <c r="A48" s="320"/>
      <c r="B48" s="321"/>
      <c r="C48" s="323"/>
      <c r="D48" s="265">
        <v>44585</v>
      </c>
      <c r="E48" s="266" t="s">
        <v>837</v>
      </c>
      <c r="F48" s="266" t="s">
        <v>837</v>
      </c>
      <c r="G48" s="268"/>
      <c r="H48" s="26"/>
      <c r="I48" s="268"/>
      <c r="J48" s="286"/>
      <c r="K48" s="287"/>
      <c r="L48" s="286"/>
      <c r="M48" s="288"/>
      <c r="N48" s="289"/>
      <c r="O48" s="273"/>
      <c r="P48" s="273"/>
      <c r="Q48" s="282">
        <v>36457</v>
      </c>
      <c r="R48" s="290"/>
      <c r="S48" s="275"/>
      <c r="T48" s="290"/>
      <c r="U48" s="276"/>
      <c r="V48" s="277">
        <f t="shared" si="4"/>
        <v>36457</v>
      </c>
      <c r="W48" s="276"/>
      <c r="X48" s="276" t="s">
        <v>36</v>
      </c>
      <c r="Y48" s="314">
        <v>54302628</v>
      </c>
      <c r="Z48" s="280"/>
      <c r="AA48" s="280"/>
      <c r="AB48" s="281" t="s">
        <v>867</v>
      </c>
    </row>
    <row r="49" spans="1:28" ht="12.75" customHeight="1" x14ac:dyDescent="0.25">
      <c r="A49" s="320"/>
      <c r="B49" s="321"/>
      <c r="C49" s="323"/>
      <c r="D49" s="265">
        <v>44585</v>
      </c>
      <c r="E49" s="266" t="s">
        <v>850</v>
      </c>
      <c r="F49" s="266" t="s">
        <v>850</v>
      </c>
      <c r="G49" s="268"/>
      <c r="H49" s="26"/>
      <c r="I49" s="268"/>
      <c r="J49" s="286"/>
      <c r="K49" s="287"/>
      <c r="L49" s="286"/>
      <c r="M49" s="288"/>
      <c r="N49" s="289"/>
      <c r="O49" s="273"/>
      <c r="P49" s="273"/>
      <c r="Q49" s="282">
        <v>3469</v>
      </c>
      <c r="R49" s="290"/>
      <c r="S49" s="275"/>
      <c r="T49" s="290"/>
      <c r="U49" s="276"/>
      <c r="V49" s="277">
        <f t="shared" si="4"/>
        <v>3469</v>
      </c>
      <c r="W49" s="276"/>
      <c r="X49" s="276" t="s">
        <v>36</v>
      </c>
      <c r="Y49" s="314" t="s">
        <v>866</v>
      </c>
      <c r="Z49" s="280"/>
      <c r="AA49" s="280"/>
      <c r="AB49" s="281" t="s">
        <v>867</v>
      </c>
    </row>
    <row r="50" spans="1:28" ht="12.75" customHeight="1" x14ac:dyDescent="0.25">
      <c r="A50" s="320"/>
      <c r="B50" s="321"/>
      <c r="C50" s="323"/>
      <c r="D50" s="265">
        <v>44585</v>
      </c>
      <c r="E50" s="266" t="s">
        <v>851</v>
      </c>
      <c r="F50" s="266" t="s">
        <v>851</v>
      </c>
      <c r="G50" s="268"/>
      <c r="H50" s="26"/>
      <c r="I50" s="268"/>
      <c r="J50" s="286"/>
      <c r="K50" s="287"/>
      <c r="L50" s="286"/>
      <c r="M50" s="288"/>
      <c r="N50" s="289"/>
      <c r="O50" s="273"/>
      <c r="P50" s="273"/>
      <c r="Q50" s="282">
        <v>2918</v>
      </c>
      <c r="R50" s="290"/>
      <c r="S50" s="275"/>
      <c r="T50" s="290"/>
      <c r="U50" s="276"/>
      <c r="V50" s="277">
        <f t="shared" si="4"/>
        <v>2918</v>
      </c>
      <c r="W50" s="276"/>
      <c r="X50" s="276" t="s">
        <v>36</v>
      </c>
      <c r="Y50" s="266"/>
      <c r="Z50" s="280"/>
      <c r="AA50" s="280"/>
      <c r="AB50" s="281" t="s">
        <v>867</v>
      </c>
    </row>
    <row r="51" spans="1:28" ht="12.75" customHeight="1" x14ac:dyDescent="0.25">
      <c r="A51" s="320"/>
      <c r="B51" s="321"/>
      <c r="C51" s="323"/>
      <c r="D51" s="265">
        <v>44585</v>
      </c>
      <c r="E51" s="266" t="s">
        <v>852</v>
      </c>
      <c r="F51" s="266" t="s">
        <v>852</v>
      </c>
      <c r="G51" s="268"/>
      <c r="H51" s="26"/>
      <c r="I51" s="268"/>
      <c r="J51" s="286"/>
      <c r="K51" s="287"/>
      <c r="L51" s="286"/>
      <c r="M51" s="288"/>
      <c r="N51" s="289"/>
      <c r="O51" s="273"/>
      <c r="P51" s="273"/>
      <c r="Q51" s="282">
        <v>4266</v>
      </c>
      <c r="R51" s="290"/>
      <c r="S51" s="275"/>
      <c r="T51" s="290"/>
      <c r="U51" s="276"/>
      <c r="V51" s="277">
        <f t="shared" si="4"/>
        <v>4266</v>
      </c>
      <c r="W51" s="276"/>
      <c r="X51" s="276" t="s">
        <v>36</v>
      </c>
      <c r="Y51" s="266"/>
      <c r="Z51" s="280"/>
      <c r="AA51" s="280"/>
      <c r="AB51" s="281" t="s">
        <v>867</v>
      </c>
    </row>
    <row r="52" spans="1:28" ht="12.75" customHeight="1" x14ac:dyDescent="0.25">
      <c r="A52" s="320"/>
      <c r="B52" s="321"/>
      <c r="C52" s="323"/>
      <c r="D52" s="265">
        <v>44585</v>
      </c>
      <c r="E52" s="266" t="s">
        <v>853</v>
      </c>
      <c r="F52" s="266" t="s">
        <v>853</v>
      </c>
      <c r="G52" s="268"/>
      <c r="H52" s="26"/>
      <c r="I52" s="268"/>
      <c r="J52" s="286"/>
      <c r="K52" s="287"/>
      <c r="L52" s="286"/>
      <c r="M52" s="288"/>
      <c r="N52" s="289"/>
      <c r="O52" s="273"/>
      <c r="P52" s="273"/>
      <c r="Q52" s="282">
        <v>13424</v>
      </c>
      <c r="R52" s="290"/>
      <c r="S52" s="275"/>
      <c r="T52" s="290"/>
      <c r="U52" s="276"/>
      <c r="V52" s="277">
        <f t="shared" si="4"/>
        <v>13424</v>
      </c>
      <c r="W52" s="276"/>
      <c r="X52" s="276" t="s">
        <v>36</v>
      </c>
      <c r="Y52" s="266"/>
      <c r="Z52" s="280"/>
      <c r="AA52" s="280"/>
      <c r="AB52" s="281" t="s">
        <v>867</v>
      </c>
    </row>
    <row r="53" spans="1:28" ht="12.75" customHeight="1" x14ac:dyDescent="0.25">
      <c r="A53" s="320"/>
      <c r="B53" s="321"/>
      <c r="C53" s="323"/>
      <c r="D53" s="265">
        <v>44585</v>
      </c>
      <c r="E53" s="266" t="s">
        <v>854</v>
      </c>
      <c r="F53" s="266" t="s">
        <v>854</v>
      </c>
      <c r="G53" s="268"/>
      <c r="H53" s="26"/>
      <c r="I53" s="268"/>
      <c r="J53" s="286"/>
      <c r="K53" s="287"/>
      <c r="L53" s="286"/>
      <c r="M53" s="288"/>
      <c r="N53" s="289"/>
      <c r="O53" s="273"/>
      <c r="P53" s="273"/>
      <c r="Q53" s="282">
        <v>6218</v>
      </c>
      <c r="R53" s="290"/>
      <c r="S53" s="275"/>
      <c r="T53" s="290"/>
      <c r="U53" s="276"/>
      <c r="V53" s="277">
        <f t="shared" si="4"/>
        <v>6218</v>
      </c>
      <c r="W53" s="276"/>
      <c r="X53" s="276" t="s">
        <v>36</v>
      </c>
      <c r="Y53" s="266"/>
      <c r="Z53" s="280"/>
      <c r="AA53" s="280"/>
      <c r="AB53" s="281" t="s">
        <v>867</v>
      </c>
    </row>
    <row r="54" spans="1:28" ht="12.75" customHeight="1" x14ac:dyDescent="0.25">
      <c r="A54" s="320"/>
      <c r="B54" s="321"/>
      <c r="C54" s="323"/>
      <c r="D54" s="265">
        <v>44585</v>
      </c>
      <c r="E54" s="266" t="s">
        <v>855</v>
      </c>
      <c r="F54" s="266" t="s">
        <v>855</v>
      </c>
      <c r="G54" s="268"/>
      <c r="H54" s="26"/>
      <c r="I54" s="268"/>
      <c r="J54" s="286"/>
      <c r="K54" s="287"/>
      <c r="L54" s="286"/>
      <c r="M54" s="288"/>
      <c r="N54" s="289"/>
      <c r="O54" s="273"/>
      <c r="P54" s="273"/>
      <c r="Q54" s="282">
        <v>15661</v>
      </c>
      <c r="R54" s="290"/>
      <c r="S54" s="275"/>
      <c r="T54" s="290"/>
      <c r="U54" s="276"/>
      <c r="V54" s="277">
        <f t="shared" si="4"/>
        <v>15661</v>
      </c>
      <c r="W54" s="276"/>
      <c r="X54" s="276" t="s">
        <v>36</v>
      </c>
      <c r="Y54" s="266"/>
      <c r="Z54" s="280"/>
      <c r="AA54" s="280"/>
      <c r="AB54" s="281" t="s">
        <v>867</v>
      </c>
    </row>
    <row r="55" spans="1:28" ht="12.75" customHeight="1" x14ac:dyDescent="0.25">
      <c r="A55" s="320"/>
      <c r="B55" s="321"/>
      <c r="C55" s="323"/>
      <c r="D55" s="265">
        <v>44585</v>
      </c>
      <c r="E55" s="266" t="s">
        <v>856</v>
      </c>
      <c r="F55" s="266" t="s">
        <v>856</v>
      </c>
      <c r="G55" s="268"/>
      <c r="H55" s="26"/>
      <c r="I55" s="268"/>
      <c r="J55" s="286"/>
      <c r="K55" s="287"/>
      <c r="L55" s="286"/>
      <c r="M55" s="288"/>
      <c r="N55" s="289"/>
      <c r="O55" s="273"/>
      <c r="P55" s="273"/>
      <c r="Q55" s="282">
        <v>9218</v>
      </c>
      <c r="R55" s="290"/>
      <c r="S55" s="275"/>
      <c r="T55" s="290"/>
      <c r="U55" s="276"/>
      <c r="V55" s="277">
        <f t="shared" si="4"/>
        <v>9218</v>
      </c>
      <c r="W55" s="276"/>
      <c r="X55" s="276" t="s">
        <v>36</v>
      </c>
      <c r="Y55" s="266"/>
      <c r="Z55" s="280"/>
      <c r="AA55" s="280"/>
      <c r="AB55" s="281" t="s">
        <v>867</v>
      </c>
    </row>
    <row r="56" spans="1:28" ht="12.75" customHeight="1" x14ac:dyDescent="0.25">
      <c r="A56" s="320"/>
      <c r="B56" s="321"/>
      <c r="C56" s="323"/>
      <c r="D56" s="265">
        <v>44585</v>
      </c>
      <c r="E56" s="266" t="s">
        <v>857</v>
      </c>
      <c r="F56" s="266" t="s">
        <v>857</v>
      </c>
      <c r="G56" s="268"/>
      <c r="H56" s="26"/>
      <c r="I56" s="268"/>
      <c r="J56" s="286"/>
      <c r="K56" s="287"/>
      <c r="L56" s="286"/>
      <c r="M56" s="288"/>
      <c r="N56" s="289"/>
      <c r="O56" s="273"/>
      <c r="P56" s="273"/>
      <c r="Q56" s="282">
        <v>17466</v>
      </c>
      <c r="R56" s="290"/>
      <c r="S56" s="275"/>
      <c r="T56" s="290"/>
      <c r="U56" s="276"/>
      <c r="V56" s="277">
        <f t="shared" si="4"/>
        <v>17466</v>
      </c>
      <c r="W56" s="276"/>
      <c r="X56" s="276" t="s">
        <v>36</v>
      </c>
      <c r="Y56" s="266"/>
      <c r="Z56" s="280"/>
      <c r="AA56" s="280"/>
      <c r="AB56" s="281" t="s">
        <v>867</v>
      </c>
    </row>
    <row r="57" spans="1:28" ht="12.75" customHeight="1" x14ac:dyDescent="0.25">
      <c r="A57" s="320"/>
      <c r="B57" s="321"/>
      <c r="C57" s="323"/>
      <c r="D57" s="265">
        <v>44585</v>
      </c>
      <c r="E57" s="266" t="s">
        <v>858</v>
      </c>
      <c r="F57" s="266" t="s">
        <v>858</v>
      </c>
      <c r="G57" s="268"/>
      <c r="H57" s="26"/>
      <c r="I57" s="268"/>
      <c r="J57" s="286"/>
      <c r="K57" s="287"/>
      <c r="L57" s="286"/>
      <c r="M57" s="288"/>
      <c r="N57" s="289"/>
      <c r="O57" s="273"/>
      <c r="P57" s="273"/>
      <c r="Q57" s="282">
        <v>1997</v>
      </c>
      <c r="R57" s="290"/>
      <c r="S57" s="275"/>
      <c r="T57" s="290"/>
      <c r="U57" s="276"/>
      <c r="V57" s="277">
        <f t="shared" si="4"/>
        <v>1997</v>
      </c>
      <c r="W57" s="276"/>
      <c r="X57" s="276" t="s">
        <v>36</v>
      </c>
      <c r="Y57" s="266"/>
      <c r="Z57" s="280"/>
      <c r="AA57" s="280"/>
      <c r="AB57" s="281" t="s">
        <v>867</v>
      </c>
    </row>
    <row r="58" spans="1:28" ht="12.75" customHeight="1" x14ac:dyDescent="0.25">
      <c r="A58" s="320"/>
      <c r="B58" s="321"/>
      <c r="C58" s="323"/>
      <c r="D58" s="265">
        <v>44585</v>
      </c>
      <c r="E58" s="266" t="s">
        <v>859</v>
      </c>
      <c r="F58" s="266" t="s">
        <v>859</v>
      </c>
      <c r="G58" s="268"/>
      <c r="H58" s="26"/>
      <c r="I58" s="268"/>
      <c r="J58" s="286"/>
      <c r="K58" s="287"/>
      <c r="L58" s="286"/>
      <c r="M58" s="288"/>
      <c r="N58" s="289"/>
      <c r="O58" s="273"/>
      <c r="P58" s="273"/>
      <c r="Q58" s="282">
        <v>13434</v>
      </c>
      <c r="R58" s="290"/>
      <c r="S58" s="275"/>
      <c r="T58" s="290"/>
      <c r="U58" s="276"/>
      <c r="V58" s="277">
        <f t="shared" si="4"/>
        <v>13434</v>
      </c>
      <c r="W58" s="276"/>
      <c r="X58" s="276" t="s">
        <v>36</v>
      </c>
      <c r="Y58" s="266"/>
      <c r="Z58" s="280"/>
      <c r="AA58" s="280"/>
      <c r="AB58" s="281" t="s">
        <v>867</v>
      </c>
    </row>
    <row r="59" spans="1:28" ht="12.75" customHeight="1" x14ac:dyDescent="0.25">
      <c r="A59" s="320"/>
      <c r="B59" s="321"/>
      <c r="C59" s="323"/>
      <c r="D59" s="265">
        <v>44585</v>
      </c>
      <c r="E59" s="266" t="s">
        <v>860</v>
      </c>
      <c r="F59" s="266" t="s">
        <v>860</v>
      </c>
      <c r="G59" s="268"/>
      <c r="H59" s="26"/>
      <c r="I59" s="268"/>
      <c r="J59" s="286"/>
      <c r="K59" s="287"/>
      <c r="L59" s="286"/>
      <c r="M59" s="288"/>
      <c r="N59" s="289"/>
      <c r="O59" s="273"/>
      <c r="P59" s="273"/>
      <c r="Q59" s="282">
        <v>42782</v>
      </c>
      <c r="R59" s="290"/>
      <c r="S59" s="275"/>
      <c r="T59" s="290"/>
      <c r="U59" s="276"/>
      <c r="V59" s="277">
        <f t="shared" si="4"/>
        <v>42782</v>
      </c>
      <c r="W59" s="276"/>
      <c r="X59" s="276" t="s">
        <v>36</v>
      </c>
      <c r="Y59" s="266"/>
      <c r="Z59" s="280"/>
      <c r="AA59" s="280"/>
      <c r="AB59" s="281" t="s">
        <v>867</v>
      </c>
    </row>
    <row r="60" spans="1:28" ht="12.75" customHeight="1" x14ac:dyDescent="0.25">
      <c r="A60" s="320"/>
      <c r="B60" s="321"/>
      <c r="C60" s="323"/>
      <c r="D60" s="265">
        <v>44585</v>
      </c>
      <c r="E60" s="266" t="s">
        <v>861</v>
      </c>
      <c r="F60" s="266" t="s">
        <v>861</v>
      </c>
      <c r="G60" s="268"/>
      <c r="H60" s="26"/>
      <c r="I60" s="268"/>
      <c r="J60" s="286"/>
      <c r="K60" s="287"/>
      <c r="L60" s="286"/>
      <c r="M60" s="288"/>
      <c r="N60" s="289"/>
      <c r="O60" s="273"/>
      <c r="P60" s="273"/>
      <c r="Q60" s="282">
        <v>9937</v>
      </c>
      <c r="R60" s="290"/>
      <c r="S60" s="275"/>
      <c r="T60" s="290"/>
      <c r="U60" s="276"/>
      <c r="V60" s="277">
        <f t="shared" si="4"/>
        <v>9937</v>
      </c>
      <c r="W60" s="276"/>
      <c r="X60" s="276" t="s">
        <v>36</v>
      </c>
      <c r="Y60" s="266"/>
      <c r="Z60" s="280"/>
      <c r="AA60" s="280"/>
      <c r="AB60" s="281" t="s">
        <v>867</v>
      </c>
    </row>
    <row r="61" spans="1:28" ht="12.75" customHeight="1" x14ac:dyDescent="0.25">
      <c r="A61" s="320"/>
      <c r="B61" s="321"/>
      <c r="C61" s="323"/>
      <c r="D61" s="265">
        <v>44585</v>
      </c>
      <c r="E61" s="266" t="s">
        <v>862</v>
      </c>
      <c r="F61" s="266" t="s">
        <v>862</v>
      </c>
      <c r="G61" s="268"/>
      <c r="H61" s="26"/>
      <c r="I61" s="268"/>
      <c r="J61" s="286"/>
      <c r="K61" s="287"/>
      <c r="L61" s="286"/>
      <c r="M61" s="288"/>
      <c r="N61" s="289"/>
      <c r="O61" s="273"/>
      <c r="P61" s="273"/>
      <c r="Q61" s="282">
        <v>19969</v>
      </c>
      <c r="R61" s="290"/>
      <c r="S61" s="275"/>
      <c r="T61" s="290"/>
      <c r="U61" s="276"/>
      <c r="V61" s="277">
        <f t="shared" si="4"/>
        <v>19969</v>
      </c>
      <c r="W61" s="276"/>
      <c r="X61" s="276" t="s">
        <v>36</v>
      </c>
      <c r="Y61" s="266"/>
      <c r="Z61" s="280"/>
      <c r="AA61" s="280"/>
      <c r="AB61" s="281" t="s">
        <v>867</v>
      </c>
    </row>
    <row r="62" spans="1:28" ht="12.75" customHeight="1" x14ac:dyDescent="0.25">
      <c r="A62" s="320"/>
      <c r="B62" s="321"/>
      <c r="C62" s="323"/>
      <c r="D62" s="265">
        <v>44587</v>
      </c>
      <c r="E62" s="266" t="s">
        <v>863</v>
      </c>
      <c r="F62" s="266" t="s">
        <v>863</v>
      </c>
      <c r="G62" s="268"/>
      <c r="H62" s="26"/>
      <c r="I62" s="268"/>
      <c r="J62" s="286"/>
      <c r="K62" s="287"/>
      <c r="L62" s="286"/>
      <c r="M62" s="288"/>
      <c r="N62" s="289"/>
      <c r="O62" s="273"/>
      <c r="P62" s="273"/>
      <c r="Q62" s="282">
        <v>1000000</v>
      </c>
      <c r="R62" s="290"/>
      <c r="S62" s="275"/>
      <c r="T62" s="290"/>
      <c r="U62" s="276"/>
      <c r="V62" s="277">
        <f t="shared" si="4"/>
        <v>1000000</v>
      </c>
      <c r="W62" s="276"/>
      <c r="X62" s="276" t="s">
        <v>36</v>
      </c>
      <c r="Y62" s="266"/>
      <c r="Z62" s="280"/>
      <c r="AA62" s="280"/>
      <c r="AB62" s="281" t="s">
        <v>867</v>
      </c>
    </row>
    <row r="63" spans="1:28" ht="12.75" customHeight="1" x14ac:dyDescent="0.25">
      <c r="A63" s="320"/>
      <c r="B63" s="321"/>
      <c r="C63" s="323"/>
      <c r="D63" s="265">
        <v>44587</v>
      </c>
      <c r="E63" s="266" t="s">
        <v>864</v>
      </c>
      <c r="F63" s="266" t="s">
        <v>864</v>
      </c>
      <c r="G63" s="268"/>
      <c r="H63" s="26"/>
      <c r="I63" s="268"/>
      <c r="J63" s="286"/>
      <c r="K63" s="287"/>
      <c r="L63" s="286"/>
      <c r="M63" s="288"/>
      <c r="N63" s="289"/>
      <c r="O63" s="273"/>
      <c r="P63" s="273"/>
      <c r="Q63" s="282">
        <v>500000</v>
      </c>
      <c r="R63" s="290"/>
      <c r="S63" s="275"/>
      <c r="T63" s="290"/>
      <c r="U63" s="276"/>
      <c r="V63" s="277">
        <f t="shared" si="4"/>
        <v>500000</v>
      </c>
      <c r="W63" s="276"/>
      <c r="X63" s="276" t="s">
        <v>36</v>
      </c>
      <c r="Y63" s="266"/>
      <c r="Z63" s="280"/>
      <c r="AA63" s="280"/>
      <c r="AB63" s="281" t="s">
        <v>867</v>
      </c>
    </row>
    <row r="64" spans="1:28" ht="12.75" customHeight="1" x14ac:dyDescent="0.25">
      <c r="A64" s="320"/>
      <c r="B64" s="321"/>
      <c r="C64" s="323"/>
      <c r="D64" s="265">
        <v>44592</v>
      </c>
      <c r="E64" s="266" t="s">
        <v>837</v>
      </c>
      <c r="F64" s="266" t="s">
        <v>837</v>
      </c>
      <c r="G64" s="268"/>
      <c r="H64" s="26"/>
      <c r="I64" s="268"/>
      <c r="J64" s="286"/>
      <c r="K64" s="287"/>
      <c r="L64" s="286"/>
      <c r="M64" s="288"/>
      <c r="N64" s="289"/>
      <c r="O64" s="273"/>
      <c r="P64" s="273"/>
      <c r="Q64" s="282">
        <v>7787430</v>
      </c>
      <c r="R64" s="290"/>
      <c r="S64" s="275"/>
      <c r="T64" s="290"/>
      <c r="U64" s="276"/>
      <c r="V64" s="277">
        <f t="shared" si="4"/>
        <v>7787430</v>
      </c>
      <c r="W64" s="276"/>
      <c r="X64" s="276" t="s">
        <v>36</v>
      </c>
      <c r="Y64" s="314">
        <v>54302626</v>
      </c>
      <c r="Z64" s="280"/>
      <c r="AA64" s="280"/>
      <c r="AB64" s="281" t="s">
        <v>867</v>
      </c>
    </row>
    <row r="65" spans="1:28" ht="12.75" customHeight="1" x14ac:dyDescent="0.25">
      <c r="A65" s="20"/>
      <c r="B65" s="21"/>
      <c r="C65" s="22"/>
      <c r="D65" s="491">
        <v>44592</v>
      </c>
      <c r="E65" s="492" t="s">
        <v>865</v>
      </c>
      <c r="F65" s="492" t="s">
        <v>865</v>
      </c>
      <c r="G65" s="24"/>
      <c r="H65" s="26"/>
      <c r="I65" s="24"/>
      <c r="J65" s="26"/>
      <c r="K65" s="27"/>
      <c r="L65" s="26"/>
      <c r="M65" s="38"/>
      <c r="N65" s="30"/>
      <c r="O65" s="31"/>
      <c r="P65" s="31"/>
      <c r="Q65" s="493">
        <v>86500000</v>
      </c>
      <c r="R65" s="33"/>
      <c r="S65" s="34"/>
      <c r="T65" s="33"/>
      <c r="U65" s="35"/>
      <c r="V65" s="32">
        <f t="shared" si="4"/>
        <v>86500000</v>
      </c>
      <c r="W65" s="35"/>
      <c r="X65" s="35" t="s">
        <v>36</v>
      </c>
      <c r="Y65" s="494">
        <v>54302639</v>
      </c>
      <c r="Z65" s="37"/>
      <c r="AA65" s="37"/>
      <c r="AB65" s="21"/>
    </row>
    <row r="66" spans="1:28" x14ac:dyDescent="0.2">
      <c r="A66" s="20">
        <v>36</v>
      </c>
      <c r="B66" s="21">
        <v>44614</v>
      </c>
      <c r="C66" s="22">
        <v>44593</v>
      </c>
      <c r="D66" s="246">
        <v>44582</v>
      </c>
      <c r="E66" s="23" t="s">
        <v>134</v>
      </c>
      <c r="F66" s="23" t="s">
        <v>135</v>
      </c>
      <c r="G66" s="24" t="s">
        <v>33</v>
      </c>
      <c r="H66" s="26" t="s">
        <v>34</v>
      </c>
      <c r="I66" s="24" t="s">
        <v>33</v>
      </c>
      <c r="J66" s="26">
        <v>303353</v>
      </c>
      <c r="K66" s="27">
        <v>44571</v>
      </c>
      <c r="L66" s="26" t="s">
        <v>136</v>
      </c>
      <c r="M66" s="38">
        <v>21320</v>
      </c>
      <c r="N66" s="30">
        <v>0</v>
      </c>
      <c r="O66" s="31">
        <f t="shared" ref="O66:O84" si="5">M66*N66</f>
        <v>0</v>
      </c>
      <c r="P66" s="31">
        <v>0</v>
      </c>
      <c r="Q66" s="32">
        <f t="shared" ref="Q66:Q106" si="6">M66+O66+P66</f>
        <v>21320</v>
      </c>
      <c r="R66" s="33">
        <v>0</v>
      </c>
      <c r="S66" s="34">
        <f>-Q66*R66</f>
        <v>0</v>
      </c>
      <c r="T66" s="33"/>
      <c r="U66" s="35">
        <f>-O66*T66</f>
        <v>0</v>
      </c>
      <c r="V66" s="32">
        <f t="shared" si="4"/>
        <v>21320</v>
      </c>
      <c r="W66" s="36" t="s">
        <v>35</v>
      </c>
      <c r="X66" s="181" t="s">
        <v>36</v>
      </c>
      <c r="Y66" s="37" t="s">
        <v>137</v>
      </c>
      <c r="Z66" s="37" t="s">
        <v>33</v>
      </c>
      <c r="AA66" s="37"/>
      <c r="AB66" s="21"/>
    </row>
    <row r="67" spans="1:28" x14ac:dyDescent="0.2">
      <c r="A67" s="20">
        <v>46</v>
      </c>
      <c r="B67" s="21">
        <v>44614</v>
      </c>
      <c r="C67" s="22">
        <v>44607</v>
      </c>
      <c r="D67" s="246">
        <v>44582</v>
      </c>
      <c r="E67" s="23" t="s">
        <v>159</v>
      </c>
      <c r="F67" s="23" t="s">
        <v>159</v>
      </c>
      <c r="G67" s="24" t="s">
        <v>33</v>
      </c>
      <c r="H67" s="26" t="s">
        <v>34</v>
      </c>
      <c r="I67" s="24" t="s">
        <v>33</v>
      </c>
      <c r="J67" s="26">
        <v>303365</v>
      </c>
      <c r="K67" s="27" t="s">
        <v>33</v>
      </c>
      <c r="L67" s="26" t="s">
        <v>33</v>
      </c>
      <c r="M67" s="38">
        <v>3300</v>
      </c>
      <c r="N67" s="30">
        <v>0</v>
      </c>
      <c r="O67" s="31">
        <f t="shared" si="5"/>
        <v>0</v>
      </c>
      <c r="P67" s="31">
        <v>0</v>
      </c>
      <c r="Q67" s="32">
        <f t="shared" si="6"/>
        <v>3300</v>
      </c>
      <c r="R67" s="33">
        <v>0</v>
      </c>
      <c r="S67" s="34">
        <f>-Q67*R67</f>
        <v>0</v>
      </c>
      <c r="T67" s="33"/>
      <c r="U67" s="35">
        <f>-O67*T67</f>
        <v>0</v>
      </c>
      <c r="V67" s="32">
        <f t="shared" si="4"/>
        <v>3300</v>
      </c>
      <c r="W67" s="220" t="s">
        <v>59</v>
      </c>
      <c r="X67" s="35" t="s">
        <v>36</v>
      </c>
      <c r="Y67" s="37" t="s">
        <v>33</v>
      </c>
      <c r="Z67" s="37" t="s">
        <v>33</v>
      </c>
      <c r="AA67" s="37"/>
    </row>
    <row r="68" spans="1:28" x14ac:dyDescent="0.2">
      <c r="A68" s="20">
        <v>43</v>
      </c>
      <c r="B68" s="21">
        <v>44614</v>
      </c>
      <c r="C68" s="22">
        <v>44606</v>
      </c>
      <c r="D68" s="246">
        <v>44585</v>
      </c>
      <c r="E68" s="23" t="s">
        <v>148</v>
      </c>
      <c r="F68" s="23" t="s">
        <v>149</v>
      </c>
      <c r="G68" s="24" t="s">
        <v>150</v>
      </c>
      <c r="H68" s="26" t="s">
        <v>34</v>
      </c>
      <c r="I68" s="24" t="s">
        <v>33</v>
      </c>
      <c r="J68" s="26">
        <v>303362</v>
      </c>
      <c r="K68" s="27">
        <v>44571</v>
      </c>
      <c r="L68" s="26">
        <v>19491</v>
      </c>
      <c r="M68" s="38">
        <v>5084530</v>
      </c>
      <c r="N68" s="30">
        <v>0</v>
      </c>
      <c r="O68" s="31">
        <f t="shared" si="5"/>
        <v>0</v>
      </c>
      <c r="P68" s="31">
        <v>0</v>
      </c>
      <c r="Q68" s="32">
        <f t="shared" si="6"/>
        <v>5084530</v>
      </c>
      <c r="R68" s="33">
        <v>0</v>
      </c>
      <c r="S68" s="34">
        <f>-Q68*R68</f>
        <v>0</v>
      </c>
      <c r="T68" s="33"/>
      <c r="U68" s="35">
        <f>-O68*T68</f>
        <v>0</v>
      </c>
      <c r="V68" s="32">
        <f t="shared" si="4"/>
        <v>5084530</v>
      </c>
      <c r="W68" s="36" t="s">
        <v>35</v>
      </c>
      <c r="X68" s="181" t="s">
        <v>36</v>
      </c>
      <c r="Y68" s="37" t="s">
        <v>151</v>
      </c>
      <c r="Z68" s="37" t="s">
        <v>33</v>
      </c>
      <c r="AA68" s="37"/>
    </row>
    <row r="69" spans="1:28" hidden="1" x14ac:dyDescent="0.2">
      <c r="A69" s="20">
        <v>48</v>
      </c>
      <c r="B69" s="21">
        <v>44614</v>
      </c>
      <c r="C69" s="22">
        <v>44614</v>
      </c>
      <c r="D69" s="246">
        <v>44585</v>
      </c>
      <c r="E69" s="23" t="s">
        <v>162</v>
      </c>
      <c r="F69" s="23" t="s">
        <v>47</v>
      </c>
      <c r="G69" s="24" t="s">
        <v>163</v>
      </c>
      <c r="H69" s="26" t="s">
        <v>34</v>
      </c>
      <c r="I69" s="24" t="s">
        <v>33</v>
      </c>
      <c r="J69" s="20">
        <v>303367</v>
      </c>
      <c r="K69" s="27">
        <v>44562</v>
      </c>
      <c r="L69" s="26">
        <v>10222</v>
      </c>
      <c r="M69" s="38">
        <v>30288</v>
      </c>
      <c r="N69" s="30">
        <v>0</v>
      </c>
      <c r="O69" s="31">
        <f t="shared" si="5"/>
        <v>0</v>
      </c>
      <c r="P69" s="31">
        <v>0</v>
      </c>
      <c r="Q69" s="32">
        <f t="shared" si="6"/>
        <v>30288</v>
      </c>
      <c r="R69" s="33">
        <v>0.03</v>
      </c>
      <c r="S69" s="34">
        <v>-908</v>
      </c>
      <c r="T69" s="33">
        <v>1</v>
      </c>
      <c r="U69" s="35">
        <v>-3380</v>
      </c>
      <c r="V69" s="32">
        <f t="shared" si="4"/>
        <v>26000</v>
      </c>
      <c r="W69" s="36" t="s">
        <v>35</v>
      </c>
      <c r="X69" s="35" t="s">
        <v>102</v>
      </c>
      <c r="Y69" s="37" t="s">
        <v>164</v>
      </c>
      <c r="Z69" s="37" t="s">
        <v>33</v>
      </c>
      <c r="AA69" s="37"/>
    </row>
    <row r="70" spans="1:28" hidden="1" x14ac:dyDescent="0.2">
      <c r="A70" s="20">
        <v>39</v>
      </c>
      <c r="B70" s="21">
        <v>44614</v>
      </c>
      <c r="C70" s="22">
        <v>44606</v>
      </c>
      <c r="D70" s="248"/>
      <c r="E70" s="23" t="s">
        <v>140</v>
      </c>
      <c r="F70" s="23" t="s">
        <v>141</v>
      </c>
      <c r="G70" s="24" t="s">
        <v>33</v>
      </c>
      <c r="H70" s="26" t="s">
        <v>34</v>
      </c>
      <c r="I70" s="24" t="s">
        <v>33</v>
      </c>
      <c r="J70" s="26">
        <v>303358</v>
      </c>
      <c r="K70" s="27" t="s">
        <v>33</v>
      </c>
      <c r="L70" s="26" t="s">
        <v>33</v>
      </c>
      <c r="M70" s="38">
        <v>100762621</v>
      </c>
      <c r="N70" s="30">
        <v>0</v>
      </c>
      <c r="O70" s="31">
        <f t="shared" si="5"/>
        <v>0</v>
      </c>
      <c r="P70" s="31">
        <v>0</v>
      </c>
      <c r="Q70" s="32">
        <f t="shared" si="6"/>
        <v>100762621</v>
      </c>
      <c r="R70" s="33">
        <v>0</v>
      </c>
      <c r="S70" s="34">
        <f t="shared" ref="S70:S77" si="7">-Q70*R70</f>
        <v>0</v>
      </c>
      <c r="T70" s="33"/>
      <c r="U70" s="35">
        <f t="shared" ref="U70:U83" si="8">-O70*T70</f>
        <v>0</v>
      </c>
      <c r="V70" s="32">
        <f t="shared" si="4"/>
        <v>100762621</v>
      </c>
      <c r="W70" s="36" t="s">
        <v>35</v>
      </c>
      <c r="X70" s="35" t="s">
        <v>142</v>
      </c>
      <c r="Y70" s="37" t="s">
        <v>33</v>
      </c>
      <c r="Z70" s="37" t="s">
        <v>33</v>
      </c>
      <c r="AA70" s="37"/>
    </row>
    <row r="71" spans="1:28" hidden="1" x14ac:dyDescent="0.2">
      <c r="A71" s="20">
        <v>40</v>
      </c>
      <c r="B71" s="21">
        <v>44614</v>
      </c>
      <c r="C71" s="22">
        <v>44606</v>
      </c>
      <c r="D71" s="246">
        <v>44592</v>
      </c>
      <c r="E71" s="23" t="s">
        <v>143</v>
      </c>
      <c r="F71" s="23" t="s">
        <v>143</v>
      </c>
      <c r="G71" s="24" t="s">
        <v>33</v>
      </c>
      <c r="H71" s="26" t="s">
        <v>34</v>
      </c>
      <c r="I71" s="24" t="s">
        <v>33</v>
      </c>
      <c r="J71" s="26">
        <v>303359</v>
      </c>
      <c r="K71" s="27" t="s">
        <v>33</v>
      </c>
      <c r="L71" s="26" t="s">
        <v>33</v>
      </c>
      <c r="M71" s="38">
        <v>86500000</v>
      </c>
      <c r="N71" s="30">
        <v>0</v>
      </c>
      <c r="O71" s="31">
        <f t="shared" si="5"/>
        <v>0</v>
      </c>
      <c r="P71" s="31">
        <v>0</v>
      </c>
      <c r="Q71" s="32">
        <f t="shared" si="6"/>
        <v>86500000</v>
      </c>
      <c r="R71" s="33">
        <v>0</v>
      </c>
      <c r="S71" s="34">
        <f t="shared" si="7"/>
        <v>0</v>
      </c>
      <c r="T71" s="33"/>
      <c r="U71" s="35">
        <f t="shared" si="8"/>
        <v>0</v>
      </c>
      <c r="V71" s="32">
        <f t="shared" si="4"/>
        <v>86500000</v>
      </c>
      <c r="W71" s="35" t="s">
        <v>35</v>
      </c>
      <c r="X71" s="35" t="s">
        <v>142</v>
      </c>
      <c r="Y71" s="37" t="s">
        <v>33</v>
      </c>
      <c r="Z71" s="37" t="s">
        <v>33</v>
      </c>
      <c r="AA71" s="48"/>
    </row>
    <row r="72" spans="1:28" x14ac:dyDescent="0.2">
      <c r="A72" s="20">
        <v>41</v>
      </c>
      <c r="B72" s="21">
        <v>44614</v>
      </c>
      <c r="C72" s="22">
        <v>44606</v>
      </c>
      <c r="D72" s="246">
        <v>44592</v>
      </c>
      <c r="E72" s="23" t="s">
        <v>144</v>
      </c>
      <c r="F72" s="23" t="s">
        <v>145</v>
      </c>
      <c r="G72" s="24" t="s">
        <v>33</v>
      </c>
      <c r="H72" s="26" t="s">
        <v>34</v>
      </c>
      <c r="I72" s="24" t="s">
        <v>33</v>
      </c>
      <c r="J72" s="26">
        <v>303360</v>
      </c>
      <c r="K72" s="27" t="s">
        <v>33</v>
      </c>
      <c r="L72" s="26" t="s">
        <v>33</v>
      </c>
      <c r="M72" s="38">
        <v>11691078</v>
      </c>
      <c r="N72" s="30">
        <v>0</v>
      </c>
      <c r="O72" s="31">
        <f t="shared" si="5"/>
        <v>0</v>
      </c>
      <c r="P72" s="31">
        <v>0</v>
      </c>
      <c r="Q72" s="32">
        <f t="shared" si="6"/>
        <v>11691078</v>
      </c>
      <c r="R72" s="33">
        <v>0</v>
      </c>
      <c r="S72" s="34">
        <f t="shared" si="7"/>
        <v>0</v>
      </c>
      <c r="T72" s="33"/>
      <c r="U72" s="35">
        <f t="shared" si="8"/>
        <v>0</v>
      </c>
      <c r="V72" s="32">
        <f t="shared" ref="V72:V106" si="9">Q72+S72+U72</f>
        <v>11691078</v>
      </c>
      <c r="W72" s="36" t="s">
        <v>35</v>
      </c>
      <c r="X72" s="35" t="s">
        <v>36</v>
      </c>
      <c r="Y72" s="37" t="s">
        <v>821</v>
      </c>
      <c r="Z72" s="37" t="s">
        <v>33</v>
      </c>
      <c r="AA72" s="37"/>
    </row>
    <row r="73" spans="1:28" x14ac:dyDescent="0.2">
      <c r="A73" s="20">
        <v>42</v>
      </c>
      <c r="B73" s="21">
        <v>44614</v>
      </c>
      <c r="C73" s="22">
        <v>44606</v>
      </c>
      <c r="D73" s="246">
        <v>44592</v>
      </c>
      <c r="E73" s="23" t="s">
        <v>146</v>
      </c>
      <c r="F73" s="23" t="s">
        <v>147</v>
      </c>
      <c r="G73" s="24" t="s">
        <v>33</v>
      </c>
      <c r="H73" s="26" t="s">
        <v>34</v>
      </c>
      <c r="I73" s="24" t="s">
        <v>33</v>
      </c>
      <c r="J73" s="26">
        <v>303361</v>
      </c>
      <c r="K73" s="27" t="s">
        <v>33</v>
      </c>
      <c r="L73" s="26" t="s">
        <v>33</v>
      </c>
      <c r="M73" s="38">
        <v>3786</v>
      </c>
      <c r="N73" s="30">
        <v>0</v>
      </c>
      <c r="O73" s="31">
        <f t="shared" si="5"/>
        <v>0</v>
      </c>
      <c r="P73" s="31">
        <v>0</v>
      </c>
      <c r="Q73" s="32">
        <f t="shared" si="6"/>
        <v>3786</v>
      </c>
      <c r="R73" s="33">
        <v>0</v>
      </c>
      <c r="S73" s="34">
        <f t="shared" si="7"/>
        <v>0</v>
      </c>
      <c r="T73" s="33"/>
      <c r="U73" s="35">
        <f t="shared" si="8"/>
        <v>0</v>
      </c>
      <c r="V73" s="32">
        <f t="shared" si="9"/>
        <v>3786</v>
      </c>
      <c r="W73" s="48" t="s">
        <v>59</v>
      </c>
      <c r="X73" s="181" t="s">
        <v>36</v>
      </c>
      <c r="Y73" s="37" t="s">
        <v>33</v>
      </c>
      <c r="Z73" s="48" t="s">
        <v>33</v>
      </c>
      <c r="AA73" s="48"/>
    </row>
    <row r="74" spans="1:28" x14ac:dyDescent="0.2">
      <c r="A74" s="20">
        <v>22</v>
      </c>
      <c r="B74" s="21">
        <v>44583</v>
      </c>
      <c r="C74" s="22">
        <v>44593</v>
      </c>
      <c r="D74" s="246">
        <v>44594</v>
      </c>
      <c r="E74" s="23" t="s">
        <v>63</v>
      </c>
      <c r="F74" s="23" t="s">
        <v>85</v>
      </c>
      <c r="G74" s="24" t="s">
        <v>33</v>
      </c>
      <c r="H74" s="26" t="s">
        <v>45</v>
      </c>
      <c r="I74" s="24" t="s">
        <v>33</v>
      </c>
      <c r="J74" s="26">
        <v>303339</v>
      </c>
      <c r="K74" s="27">
        <v>44543</v>
      </c>
      <c r="L74" s="44" t="s">
        <v>86</v>
      </c>
      <c r="M74" s="38">
        <v>19877</v>
      </c>
      <c r="N74" s="30">
        <v>0</v>
      </c>
      <c r="O74" s="31">
        <f t="shared" si="5"/>
        <v>0</v>
      </c>
      <c r="P74" s="31">
        <v>0</v>
      </c>
      <c r="Q74" s="32">
        <f t="shared" si="6"/>
        <v>19877</v>
      </c>
      <c r="R74" s="33">
        <v>0</v>
      </c>
      <c r="S74" s="34">
        <f t="shared" si="7"/>
        <v>0</v>
      </c>
      <c r="T74" s="33">
        <v>0</v>
      </c>
      <c r="U74" s="35">
        <f t="shared" si="8"/>
        <v>0</v>
      </c>
      <c r="V74" s="32">
        <f t="shared" si="9"/>
        <v>19877</v>
      </c>
      <c r="W74" s="48" t="s">
        <v>59</v>
      </c>
      <c r="X74" s="35" t="s">
        <v>36</v>
      </c>
      <c r="Y74" s="37" t="s">
        <v>33</v>
      </c>
      <c r="Z74" s="48" t="s">
        <v>33</v>
      </c>
      <c r="AA74" s="51">
        <f>V74+V75</f>
        <v>90830</v>
      </c>
    </row>
    <row r="75" spans="1:28" x14ac:dyDescent="0.2">
      <c r="A75" s="20">
        <v>11</v>
      </c>
      <c r="B75" s="21">
        <v>44583</v>
      </c>
      <c r="C75" s="22">
        <v>44587</v>
      </c>
      <c r="D75" s="246">
        <v>44594</v>
      </c>
      <c r="E75" s="23" t="s">
        <v>63</v>
      </c>
      <c r="F75" s="23" t="s">
        <v>87</v>
      </c>
      <c r="G75" s="24" t="s">
        <v>33</v>
      </c>
      <c r="H75" s="26" t="s">
        <v>45</v>
      </c>
      <c r="I75" s="24" t="s">
        <v>33</v>
      </c>
      <c r="J75" s="26">
        <v>303327</v>
      </c>
      <c r="K75" s="27">
        <v>44561</v>
      </c>
      <c r="L75" s="26" t="s">
        <v>33</v>
      </c>
      <c r="M75" s="38">
        <v>70953</v>
      </c>
      <c r="N75" s="30">
        <v>0</v>
      </c>
      <c r="O75" s="31">
        <f t="shared" si="5"/>
        <v>0</v>
      </c>
      <c r="P75" s="31">
        <v>0</v>
      </c>
      <c r="Q75" s="32">
        <f t="shared" si="6"/>
        <v>70953</v>
      </c>
      <c r="R75" s="33">
        <v>0</v>
      </c>
      <c r="S75" s="34">
        <f t="shared" si="7"/>
        <v>0</v>
      </c>
      <c r="T75" s="33">
        <v>0</v>
      </c>
      <c r="U75" s="35">
        <f t="shared" si="8"/>
        <v>0</v>
      </c>
      <c r="V75" s="32">
        <f t="shared" si="9"/>
        <v>70953</v>
      </c>
      <c r="W75" s="35" t="s">
        <v>59</v>
      </c>
      <c r="X75" s="35" t="s">
        <v>36</v>
      </c>
      <c r="Y75" s="237" t="s">
        <v>33</v>
      </c>
      <c r="Z75" s="37" t="s">
        <v>33</v>
      </c>
      <c r="AA75" s="45"/>
    </row>
    <row r="76" spans="1:28" hidden="1" x14ac:dyDescent="0.2">
      <c r="A76" s="20">
        <v>76</v>
      </c>
      <c r="B76" s="21">
        <v>44621</v>
      </c>
      <c r="C76" s="22">
        <v>44649</v>
      </c>
      <c r="D76" s="246">
        <v>44595</v>
      </c>
      <c r="E76" s="23" t="s">
        <v>224</v>
      </c>
      <c r="F76" s="23" t="s">
        <v>225</v>
      </c>
      <c r="G76" s="24" t="s">
        <v>33</v>
      </c>
      <c r="H76" s="26"/>
      <c r="I76" s="24" t="s">
        <v>33</v>
      </c>
      <c r="J76" s="20">
        <v>303436</v>
      </c>
      <c r="K76" s="27">
        <v>44616</v>
      </c>
      <c r="L76" s="26">
        <v>1359</v>
      </c>
      <c r="M76" s="38">
        <v>33000</v>
      </c>
      <c r="N76" s="30">
        <v>0</v>
      </c>
      <c r="O76" s="31">
        <f t="shared" si="5"/>
        <v>0</v>
      </c>
      <c r="P76" s="31">
        <v>0</v>
      </c>
      <c r="Q76" s="32">
        <f t="shared" si="6"/>
        <v>33000</v>
      </c>
      <c r="R76" s="33">
        <v>0</v>
      </c>
      <c r="S76" s="34">
        <f t="shared" si="7"/>
        <v>0</v>
      </c>
      <c r="T76" s="33">
        <v>0</v>
      </c>
      <c r="U76" s="35">
        <f t="shared" si="8"/>
        <v>0</v>
      </c>
      <c r="V76" s="32">
        <f t="shared" si="9"/>
        <v>33000</v>
      </c>
      <c r="W76" s="36" t="s">
        <v>35</v>
      </c>
      <c r="X76" s="137" t="s">
        <v>102</v>
      </c>
      <c r="Y76" s="37" t="s">
        <v>226</v>
      </c>
      <c r="Z76" s="37" t="s">
        <v>33</v>
      </c>
      <c r="AA76" s="37"/>
    </row>
    <row r="77" spans="1:28" x14ac:dyDescent="0.2">
      <c r="A77" s="20">
        <v>25</v>
      </c>
      <c r="B77" s="21">
        <v>44583</v>
      </c>
      <c r="C77" s="22">
        <v>44587</v>
      </c>
      <c r="D77" s="246">
        <v>44596</v>
      </c>
      <c r="E77" s="23" t="s">
        <v>92</v>
      </c>
      <c r="F77" s="23" t="s">
        <v>93</v>
      </c>
      <c r="G77" s="24" t="s">
        <v>94</v>
      </c>
      <c r="H77" s="26" t="s">
        <v>34</v>
      </c>
      <c r="I77" s="24" t="s">
        <v>33</v>
      </c>
      <c r="J77" s="26">
        <v>303338</v>
      </c>
      <c r="K77" s="27">
        <v>44561</v>
      </c>
      <c r="L77" s="26" t="s">
        <v>95</v>
      </c>
      <c r="M77" s="38">
        <v>18805</v>
      </c>
      <c r="N77" s="30">
        <v>0</v>
      </c>
      <c r="O77" s="31">
        <f t="shared" si="5"/>
        <v>0</v>
      </c>
      <c r="P77" s="31">
        <v>0</v>
      </c>
      <c r="Q77" s="32">
        <f t="shared" si="6"/>
        <v>18805</v>
      </c>
      <c r="R77" s="33">
        <v>0.03</v>
      </c>
      <c r="S77" s="34">
        <f t="shared" si="7"/>
        <v>-564.15</v>
      </c>
      <c r="T77" s="33">
        <v>0</v>
      </c>
      <c r="U77" s="35">
        <f t="shared" si="8"/>
        <v>0</v>
      </c>
      <c r="V77" s="32">
        <f t="shared" si="9"/>
        <v>18240.849999999999</v>
      </c>
      <c r="W77" s="220" t="s">
        <v>59</v>
      </c>
      <c r="X77" s="35" t="s">
        <v>36</v>
      </c>
      <c r="Y77" s="37" t="s">
        <v>33</v>
      </c>
      <c r="Z77" s="37" t="s">
        <v>96</v>
      </c>
      <c r="AA77" s="148"/>
    </row>
    <row r="78" spans="1:28" x14ac:dyDescent="0.2">
      <c r="A78" s="20">
        <v>35</v>
      </c>
      <c r="B78" s="21">
        <v>44614</v>
      </c>
      <c r="C78" s="22">
        <v>44593</v>
      </c>
      <c r="D78" s="246">
        <v>44596</v>
      </c>
      <c r="E78" s="23" t="s">
        <v>130</v>
      </c>
      <c r="F78" s="23" t="s">
        <v>131</v>
      </c>
      <c r="G78" s="24" t="s">
        <v>132</v>
      </c>
      <c r="H78" s="26" t="s">
        <v>34</v>
      </c>
      <c r="I78" s="24" t="s">
        <v>33</v>
      </c>
      <c r="J78" s="26">
        <v>303352</v>
      </c>
      <c r="K78" s="27">
        <v>44578</v>
      </c>
      <c r="L78" s="26">
        <v>1182</v>
      </c>
      <c r="M78" s="38">
        <v>150700</v>
      </c>
      <c r="N78" s="30">
        <v>0</v>
      </c>
      <c r="O78" s="31">
        <f t="shared" si="5"/>
        <v>0</v>
      </c>
      <c r="P78" s="31">
        <v>0</v>
      </c>
      <c r="Q78" s="32">
        <f t="shared" si="6"/>
        <v>150700</v>
      </c>
      <c r="R78" s="33">
        <v>0.08</v>
      </c>
      <c r="S78" s="34">
        <v>-1920</v>
      </c>
      <c r="T78" s="33"/>
      <c r="U78" s="35">
        <f t="shared" si="8"/>
        <v>0</v>
      </c>
      <c r="V78" s="32">
        <f t="shared" si="9"/>
        <v>148780</v>
      </c>
      <c r="W78" s="220" t="s">
        <v>59</v>
      </c>
      <c r="X78" s="35" t="s">
        <v>36</v>
      </c>
      <c r="Y78" s="37" t="s">
        <v>33</v>
      </c>
      <c r="Z78" s="37" t="s">
        <v>133</v>
      </c>
      <c r="AA78" s="37"/>
    </row>
    <row r="79" spans="1:28" x14ac:dyDescent="0.2">
      <c r="A79" s="20">
        <v>77</v>
      </c>
      <c r="B79" s="21">
        <v>44614</v>
      </c>
      <c r="C79" s="22">
        <v>44594</v>
      </c>
      <c r="D79" s="246">
        <v>44596</v>
      </c>
      <c r="E79" s="23" t="s">
        <v>224</v>
      </c>
      <c r="F79" s="23" t="s">
        <v>225</v>
      </c>
      <c r="G79" s="24" t="s">
        <v>33</v>
      </c>
      <c r="H79" s="26" t="s">
        <v>45</v>
      </c>
      <c r="I79" s="24" t="s">
        <v>33</v>
      </c>
      <c r="J79" s="20">
        <v>303396</v>
      </c>
      <c r="K79" s="27">
        <v>44592</v>
      </c>
      <c r="L79" s="26">
        <v>1334</v>
      </c>
      <c r="M79" s="38">
        <v>44000</v>
      </c>
      <c r="N79" s="30">
        <v>0</v>
      </c>
      <c r="O79" s="31">
        <f t="shared" si="5"/>
        <v>0</v>
      </c>
      <c r="P79" s="31">
        <v>0</v>
      </c>
      <c r="Q79" s="32">
        <f t="shared" si="6"/>
        <v>44000</v>
      </c>
      <c r="R79" s="33">
        <v>0</v>
      </c>
      <c r="S79" s="34">
        <f>-Q79*R79</f>
        <v>0</v>
      </c>
      <c r="T79" s="33"/>
      <c r="U79" s="35">
        <f t="shared" si="8"/>
        <v>0</v>
      </c>
      <c r="V79" s="32">
        <f t="shared" si="9"/>
        <v>44000</v>
      </c>
      <c r="W79" s="36" t="s">
        <v>35</v>
      </c>
      <c r="X79" s="181" t="s">
        <v>36</v>
      </c>
      <c r="Y79" s="37" t="s">
        <v>227</v>
      </c>
      <c r="Z79" s="37" t="s">
        <v>33</v>
      </c>
      <c r="AA79" s="37"/>
    </row>
    <row r="80" spans="1:28" x14ac:dyDescent="0.2">
      <c r="A80" s="20">
        <v>86</v>
      </c>
      <c r="B80" s="21">
        <v>44614</v>
      </c>
      <c r="C80" s="22">
        <v>44593</v>
      </c>
      <c r="D80" s="246">
        <v>44596</v>
      </c>
      <c r="E80" s="23" t="s">
        <v>241</v>
      </c>
      <c r="F80" s="23" t="s">
        <v>242</v>
      </c>
      <c r="G80" s="26" t="s">
        <v>33</v>
      </c>
      <c r="H80" s="26" t="s">
        <v>34</v>
      </c>
      <c r="I80" s="24" t="s">
        <v>33</v>
      </c>
      <c r="J80" s="26">
        <v>303346</v>
      </c>
      <c r="K80" s="27">
        <v>44574</v>
      </c>
      <c r="L80" s="26">
        <v>203882</v>
      </c>
      <c r="M80" s="29">
        <v>129951</v>
      </c>
      <c r="N80" s="30">
        <v>0</v>
      </c>
      <c r="O80" s="31">
        <f t="shared" si="5"/>
        <v>0</v>
      </c>
      <c r="P80" s="31">
        <v>0</v>
      </c>
      <c r="Q80" s="32">
        <f t="shared" si="6"/>
        <v>129951</v>
      </c>
      <c r="R80" s="33">
        <v>4.4999999999999998E-2</v>
      </c>
      <c r="S80" s="34">
        <f>-Q80*R80</f>
        <v>-5847.7950000000001</v>
      </c>
      <c r="T80" s="33"/>
      <c r="U80" s="35">
        <f t="shared" si="8"/>
        <v>0</v>
      </c>
      <c r="V80" s="32">
        <f t="shared" si="9"/>
        <v>124103.205</v>
      </c>
      <c r="W80" s="220" t="s">
        <v>59</v>
      </c>
      <c r="X80" s="35" t="s">
        <v>36</v>
      </c>
      <c r="Y80" s="48" t="s">
        <v>33</v>
      </c>
      <c r="Z80" s="37" t="s">
        <v>245</v>
      </c>
      <c r="AA80" s="48"/>
    </row>
    <row r="81" spans="1:27" x14ac:dyDescent="0.2">
      <c r="A81" s="20">
        <v>87</v>
      </c>
      <c r="B81" s="21">
        <v>44614</v>
      </c>
      <c r="C81" s="22">
        <v>44594</v>
      </c>
      <c r="D81" s="246">
        <v>44596</v>
      </c>
      <c r="E81" s="43" t="s">
        <v>246</v>
      </c>
      <c r="F81" s="43" t="s">
        <v>247</v>
      </c>
      <c r="G81" s="76" t="s">
        <v>248</v>
      </c>
      <c r="H81" s="76" t="s">
        <v>34</v>
      </c>
      <c r="I81" s="76">
        <v>1890</v>
      </c>
      <c r="J81" s="76">
        <v>303355</v>
      </c>
      <c r="K81" s="27">
        <v>44558</v>
      </c>
      <c r="L81" s="78" t="s">
        <v>249</v>
      </c>
      <c r="M81" s="79">
        <v>236685</v>
      </c>
      <c r="N81" s="80">
        <v>0.13</v>
      </c>
      <c r="O81" s="31">
        <f t="shared" si="5"/>
        <v>30769.05</v>
      </c>
      <c r="P81" s="31">
        <v>0</v>
      </c>
      <c r="Q81" s="32">
        <f t="shared" si="6"/>
        <v>267454.05</v>
      </c>
      <c r="R81" s="81">
        <v>0.03</v>
      </c>
      <c r="S81" s="34">
        <f>-Q81*R81</f>
        <v>-8023.6214999999993</v>
      </c>
      <c r="T81" s="81">
        <v>0.2</v>
      </c>
      <c r="U81" s="35">
        <f t="shared" si="8"/>
        <v>-6153.81</v>
      </c>
      <c r="V81" s="32">
        <f t="shared" si="9"/>
        <v>253276.61849999998</v>
      </c>
      <c r="W81" s="36" t="s">
        <v>35</v>
      </c>
      <c r="X81" s="35" t="s">
        <v>36</v>
      </c>
      <c r="Y81" s="48" t="s">
        <v>250</v>
      </c>
      <c r="Z81" s="37"/>
      <c r="AA81" s="37"/>
    </row>
    <row r="82" spans="1:27" x14ac:dyDescent="0.2">
      <c r="A82" s="20">
        <v>89</v>
      </c>
      <c r="B82" s="21">
        <v>44614</v>
      </c>
      <c r="C82" s="22">
        <v>44593</v>
      </c>
      <c r="D82" s="246">
        <v>44596</v>
      </c>
      <c r="E82" s="23" t="s">
        <v>252</v>
      </c>
      <c r="F82" s="23" t="s">
        <v>253</v>
      </c>
      <c r="G82" s="24" t="s">
        <v>254</v>
      </c>
      <c r="H82" s="26" t="s">
        <v>34</v>
      </c>
      <c r="I82" s="24" t="s">
        <v>33</v>
      </c>
      <c r="J82" s="26">
        <v>303354</v>
      </c>
      <c r="K82" s="27">
        <v>44526</v>
      </c>
      <c r="L82" s="50" t="s">
        <v>255</v>
      </c>
      <c r="M82" s="29">
        <v>26470</v>
      </c>
      <c r="N82" s="30">
        <v>0</v>
      </c>
      <c r="O82" s="31">
        <f t="shared" si="5"/>
        <v>0</v>
      </c>
      <c r="P82" s="31">
        <v>0</v>
      </c>
      <c r="Q82" s="32">
        <f t="shared" si="6"/>
        <v>26470</v>
      </c>
      <c r="R82" s="33">
        <v>0</v>
      </c>
      <c r="S82" s="34">
        <f>-Q82*R82</f>
        <v>0</v>
      </c>
      <c r="T82" s="33"/>
      <c r="U82" s="35">
        <f t="shared" si="8"/>
        <v>0</v>
      </c>
      <c r="V82" s="32">
        <f t="shared" si="9"/>
        <v>26470</v>
      </c>
      <c r="W82" s="220" t="s">
        <v>59</v>
      </c>
      <c r="X82" s="35" t="s">
        <v>36</v>
      </c>
      <c r="Y82" s="37" t="s">
        <v>33</v>
      </c>
      <c r="Z82" s="37" t="s">
        <v>256</v>
      </c>
      <c r="AA82" s="37"/>
    </row>
    <row r="83" spans="1:27" x14ac:dyDescent="0.2">
      <c r="A83" s="20">
        <v>90</v>
      </c>
      <c r="B83" s="21">
        <v>44614</v>
      </c>
      <c r="C83" s="22">
        <v>44593</v>
      </c>
      <c r="D83" s="246">
        <v>44596</v>
      </c>
      <c r="E83" s="23" t="s">
        <v>257</v>
      </c>
      <c r="F83" s="23" t="s">
        <v>258</v>
      </c>
      <c r="G83" s="24" t="s">
        <v>132</v>
      </c>
      <c r="H83" s="26" t="s">
        <v>34</v>
      </c>
      <c r="I83" s="24" t="s">
        <v>33</v>
      </c>
      <c r="J83" s="26">
        <v>303351</v>
      </c>
      <c r="K83" s="27">
        <v>44578</v>
      </c>
      <c r="L83" s="26" t="s">
        <v>259</v>
      </c>
      <c r="M83" s="29">
        <v>250000</v>
      </c>
      <c r="N83" s="30">
        <v>0.13</v>
      </c>
      <c r="O83" s="31">
        <f t="shared" si="5"/>
        <v>32500</v>
      </c>
      <c r="P83" s="31">
        <v>0</v>
      </c>
      <c r="Q83" s="32">
        <f t="shared" si="6"/>
        <v>282500</v>
      </c>
      <c r="R83" s="33">
        <v>0.08</v>
      </c>
      <c r="S83" s="34">
        <f>-Q83*R83</f>
        <v>-22600</v>
      </c>
      <c r="T83" s="33">
        <v>0.2</v>
      </c>
      <c r="U83" s="35">
        <f t="shared" si="8"/>
        <v>-6500</v>
      </c>
      <c r="V83" s="32">
        <f t="shared" si="9"/>
        <v>253400</v>
      </c>
      <c r="W83" s="220" t="s">
        <v>59</v>
      </c>
      <c r="X83" s="35" t="s">
        <v>36</v>
      </c>
      <c r="Y83" s="37" t="s">
        <v>260</v>
      </c>
      <c r="Z83" s="96" t="s">
        <v>33</v>
      </c>
      <c r="AA83" s="37"/>
    </row>
    <row r="84" spans="1:27" x14ac:dyDescent="0.2">
      <c r="A84" s="20">
        <v>93</v>
      </c>
      <c r="B84" s="21">
        <v>44614</v>
      </c>
      <c r="C84" s="22">
        <v>44594</v>
      </c>
      <c r="D84" s="246">
        <v>44596</v>
      </c>
      <c r="E84" s="23" t="s">
        <v>167</v>
      </c>
      <c r="F84" s="43" t="s">
        <v>237</v>
      </c>
      <c r="G84" s="24" t="s">
        <v>168</v>
      </c>
      <c r="H84" s="26" t="s">
        <v>34</v>
      </c>
      <c r="I84" s="24" t="s">
        <v>33</v>
      </c>
      <c r="J84" s="26">
        <v>303356</v>
      </c>
      <c r="K84" s="27">
        <v>44917</v>
      </c>
      <c r="L84" s="24" t="s">
        <v>263</v>
      </c>
      <c r="M84" s="29">
        <v>278762</v>
      </c>
      <c r="N84" s="30">
        <v>0</v>
      </c>
      <c r="O84" s="31">
        <f t="shared" si="5"/>
        <v>0</v>
      </c>
      <c r="P84" s="31">
        <v>0</v>
      </c>
      <c r="Q84" s="32">
        <f t="shared" si="6"/>
        <v>278762</v>
      </c>
      <c r="R84" s="33">
        <v>4.4999999999999998E-2</v>
      </c>
      <c r="S84" s="34">
        <v>-16647</v>
      </c>
      <c r="T84" s="33">
        <v>0.2</v>
      </c>
      <c r="U84" s="35">
        <v>-1716</v>
      </c>
      <c r="V84" s="32">
        <f t="shared" si="9"/>
        <v>260399</v>
      </c>
      <c r="W84" s="220" t="s">
        <v>59</v>
      </c>
      <c r="X84" s="35" t="s">
        <v>36</v>
      </c>
      <c r="Y84" s="37" t="s">
        <v>33</v>
      </c>
      <c r="Z84" s="37" t="s">
        <v>264</v>
      </c>
      <c r="AA84" s="37"/>
    </row>
    <row r="85" spans="1:27" x14ac:dyDescent="0.2">
      <c r="A85" s="20">
        <v>69</v>
      </c>
      <c r="B85" s="21">
        <v>44614</v>
      </c>
      <c r="C85" s="22">
        <v>44617</v>
      </c>
      <c r="D85" s="246">
        <v>44600</v>
      </c>
      <c r="E85" s="23" t="s">
        <v>61</v>
      </c>
      <c r="F85" s="23" t="s">
        <v>47</v>
      </c>
      <c r="G85" s="26" t="s">
        <v>62</v>
      </c>
      <c r="H85" s="26" t="s">
        <v>34</v>
      </c>
      <c r="I85" s="24" t="s">
        <v>33</v>
      </c>
      <c r="J85" s="20">
        <v>303388</v>
      </c>
      <c r="K85" s="27">
        <v>44565</v>
      </c>
      <c r="L85" s="26" t="s">
        <v>211</v>
      </c>
      <c r="M85" s="38">
        <v>91995</v>
      </c>
      <c r="N85" s="30">
        <v>0.13</v>
      </c>
      <c r="O85" s="31">
        <v>0</v>
      </c>
      <c r="P85" s="31">
        <v>0</v>
      </c>
      <c r="Q85" s="32">
        <f t="shared" si="6"/>
        <v>91995</v>
      </c>
      <c r="R85" s="33">
        <v>0.03</v>
      </c>
      <c r="S85" s="34">
        <v>-153</v>
      </c>
      <c r="T85" s="33">
        <v>0.2</v>
      </c>
      <c r="U85" s="35">
        <v>-117</v>
      </c>
      <c r="V85" s="32">
        <f t="shared" si="9"/>
        <v>91725</v>
      </c>
      <c r="W85" s="35" t="s">
        <v>35</v>
      </c>
      <c r="X85" s="181" t="s">
        <v>36</v>
      </c>
      <c r="Y85" s="37" t="s">
        <v>212</v>
      </c>
      <c r="Z85" s="37" t="s">
        <v>33</v>
      </c>
      <c r="AA85" s="37"/>
    </row>
    <row r="86" spans="1:27" hidden="1" x14ac:dyDescent="0.2">
      <c r="A86" s="20">
        <v>30</v>
      </c>
      <c r="B86" s="21">
        <v>44614</v>
      </c>
      <c r="C86" s="22">
        <v>44593</v>
      </c>
      <c r="D86" s="246">
        <v>44601</v>
      </c>
      <c r="E86" s="23" t="s">
        <v>114</v>
      </c>
      <c r="F86" s="23" t="s">
        <v>115</v>
      </c>
      <c r="G86" s="24" t="s">
        <v>116</v>
      </c>
      <c r="H86" s="26" t="s">
        <v>34</v>
      </c>
      <c r="I86" s="24" t="s">
        <v>33</v>
      </c>
      <c r="J86" s="26">
        <v>303347</v>
      </c>
      <c r="K86" s="27">
        <v>44557</v>
      </c>
      <c r="L86" s="26" t="s">
        <v>117</v>
      </c>
      <c r="M86" s="38">
        <v>17750</v>
      </c>
      <c r="N86" s="30">
        <v>0.17</v>
      </c>
      <c r="O86" s="31">
        <f t="shared" ref="O86:O101" si="10">M86*N86</f>
        <v>3017.5</v>
      </c>
      <c r="P86" s="31">
        <v>0</v>
      </c>
      <c r="Q86" s="32">
        <f t="shared" si="6"/>
        <v>20767.5</v>
      </c>
      <c r="R86" s="33">
        <v>0.03</v>
      </c>
      <c r="S86" s="34">
        <f>-Q86*R86</f>
        <v>-623.02499999999998</v>
      </c>
      <c r="T86" s="33">
        <v>0</v>
      </c>
      <c r="U86" s="35">
        <f>-O86*T86</f>
        <v>0</v>
      </c>
      <c r="V86" s="32">
        <f t="shared" si="9"/>
        <v>20144.474999999999</v>
      </c>
      <c r="W86" s="36" t="s">
        <v>35</v>
      </c>
      <c r="X86" s="137" t="s">
        <v>102</v>
      </c>
      <c r="Y86" s="47" t="s">
        <v>118</v>
      </c>
      <c r="Z86" s="37" t="s">
        <v>33</v>
      </c>
      <c r="AA86" s="51">
        <f>V86+V87</f>
        <v>25683.474999999999</v>
      </c>
    </row>
    <row r="87" spans="1:27" hidden="1" x14ac:dyDescent="0.2">
      <c r="A87" s="20">
        <v>31</v>
      </c>
      <c r="B87" s="21">
        <v>44614</v>
      </c>
      <c r="C87" s="22">
        <v>44593</v>
      </c>
      <c r="D87" s="246">
        <v>44601</v>
      </c>
      <c r="E87" s="23" t="s">
        <v>114</v>
      </c>
      <c r="F87" s="23" t="s">
        <v>115</v>
      </c>
      <c r="G87" s="24" t="s">
        <v>116</v>
      </c>
      <c r="H87" s="26" t="s">
        <v>34</v>
      </c>
      <c r="I87" s="24" t="s">
        <v>33</v>
      </c>
      <c r="J87" s="26">
        <v>303347</v>
      </c>
      <c r="K87" s="27">
        <v>44557</v>
      </c>
      <c r="L87" s="26" t="s">
        <v>119</v>
      </c>
      <c r="M87" s="38">
        <v>5000</v>
      </c>
      <c r="N87" s="30">
        <v>0.16</v>
      </c>
      <c r="O87" s="31">
        <f t="shared" si="10"/>
        <v>800</v>
      </c>
      <c r="P87" s="31"/>
      <c r="Q87" s="32">
        <f t="shared" si="6"/>
        <v>5800</v>
      </c>
      <c r="R87" s="33">
        <v>4.4999999999999998E-2</v>
      </c>
      <c r="S87" s="34">
        <f>-Q87*R87</f>
        <v>-261</v>
      </c>
      <c r="T87" s="33"/>
      <c r="U87" s="35">
        <f>-O87*T87</f>
        <v>0</v>
      </c>
      <c r="V87" s="32">
        <f t="shared" si="9"/>
        <v>5539</v>
      </c>
      <c r="W87" s="36" t="s">
        <v>35</v>
      </c>
      <c r="X87" s="137" t="s">
        <v>102</v>
      </c>
      <c r="Y87" s="47" t="s">
        <v>118</v>
      </c>
      <c r="Z87" s="37" t="s">
        <v>33</v>
      </c>
      <c r="AA87" s="51"/>
    </row>
    <row r="88" spans="1:27" hidden="1" x14ac:dyDescent="0.2">
      <c r="A88" s="20">
        <v>32</v>
      </c>
      <c r="B88" s="21">
        <v>44614</v>
      </c>
      <c r="C88" s="22">
        <v>44593</v>
      </c>
      <c r="D88" s="246">
        <v>44601</v>
      </c>
      <c r="E88" s="23" t="s">
        <v>120</v>
      </c>
      <c r="F88" s="23" t="s">
        <v>121</v>
      </c>
      <c r="G88" s="52" t="s">
        <v>122</v>
      </c>
      <c r="H88" s="26" t="s">
        <v>34</v>
      </c>
      <c r="I88" s="24" t="s">
        <v>33</v>
      </c>
      <c r="J88" s="26">
        <v>303348</v>
      </c>
      <c r="K88" s="27">
        <v>44562</v>
      </c>
      <c r="L88" s="26" t="s">
        <v>123</v>
      </c>
      <c r="M88" s="38">
        <v>15774</v>
      </c>
      <c r="N88" s="30">
        <v>0</v>
      </c>
      <c r="O88" s="31">
        <f t="shared" si="10"/>
        <v>0</v>
      </c>
      <c r="P88" s="31">
        <v>0</v>
      </c>
      <c r="Q88" s="32">
        <f t="shared" si="6"/>
        <v>15774</v>
      </c>
      <c r="R88" s="33">
        <v>0.03</v>
      </c>
      <c r="S88" s="34">
        <v>-430</v>
      </c>
      <c r="T88" s="33"/>
      <c r="U88" s="35">
        <f>-O88*T88</f>
        <v>0</v>
      </c>
      <c r="V88" s="32">
        <f t="shared" si="9"/>
        <v>15344</v>
      </c>
      <c r="W88" s="36" t="s">
        <v>35</v>
      </c>
      <c r="X88" s="137" t="s">
        <v>102</v>
      </c>
      <c r="Y88" s="37" t="s">
        <v>124</v>
      </c>
      <c r="Z88" s="37" t="s">
        <v>33</v>
      </c>
      <c r="AA88" s="37"/>
    </row>
    <row r="89" spans="1:27" x14ac:dyDescent="0.2">
      <c r="A89" s="20">
        <v>26</v>
      </c>
      <c r="B89" s="21">
        <v>44614</v>
      </c>
      <c r="C89" s="22">
        <v>44593</v>
      </c>
      <c r="D89" s="246">
        <v>44602</v>
      </c>
      <c r="E89" s="23" t="s">
        <v>97</v>
      </c>
      <c r="F89" s="23" t="s">
        <v>98</v>
      </c>
      <c r="G89" s="24" t="s">
        <v>33</v>
      </c>
      <c r="H89" s="26" t="s">
        <v>45</v>
      </c>
      <c r="I89" s="24" t="s">
        <v>33</v>
      </c>
      <c r="J89" s="26">
        <v>303341</v>
      </c>
      <c r="K89" s="27">
        <v>44561</v>
      </c>
      <c r="L89" s="26" t="s">
        <v>33</v>
      </c>
      <c r="M89" s="38">
        <v>148299</v>
      </c>
      <c r="N89" s="30">
        <v>0</v>
      </c>
      <c r="O89" s="31">
        <f t="shared" si="10"/>
        <v>0</v>
      </c>
      <c r="P89" s="31">
        <v>0</v>
      </c>
      <c r="Q89" s="32">
        <f t="shared" si="6"/>
        <v>148299</v>
      </c>
      <c r="R89" s="33">
        <v>0</v>
      </c>
      <c r="S89" s="34">
        <f>-Q89*R89</f>
        <v>0</v>
      </c>
      <c r="T89" s="33">
        <v>0</v>
      </c>
      <c r="U89" s="35">
        <f>-O89*T89</f>
        <v>0</v>
      </c>
      <c r="V89" s="32">
        <f t="shared" si="9"/>
        <v>148299</v>
      </c>
      <c r="W89" s="36" t="s">
        <v>35</v>
      </c>
      <c r="X89" s="181" t="s">
        <v>36</v>
      </c>
      <c r="Y89" s="37" t="s">
        <v>99</v>
      </c>
      <c r="Z89" s="37" t="s">
        <v>33</v>
      </c>
      <c r="AA89" s="37"/>
    </row>
    <row r="90" spans="1:27" hidden="1" x14ac:dyDescent="0.2">
      <c r="A90" s="20">
        <v>29</v>
      </c>
      <c r="B90" s="21">
        <v>44614</v>
      </c>
      <c r="C90" s="22">
        <v>44593</v>
      </c>
      <c r="D90" s="246">
        <v>44602</v>
      </c>
      <c r="E90" s="23" t="s">
        <v>109</v>
      </c>
      <c r="F90" s="23" t="s">
        <v>110</v>
      </c>
      <c r="G90" s="24" t="s">
        <v>111</v>
      </c>
      <c r="H90" s="26" t="s">
        <v>34</v>
      </c>
      <c r="I90" s="26">
        <v>1886</v>
      </c>
      <c r="J90" s="26">
        <v>303345</v>
      </c>
      <c r="K90" s="27">
        <v>44540</v>
      </c>
      <c r="L90" s="50" t="s">
        <v>112</v>
      </c>
      <c r="M90" s="38">
        <v>11250</v>
      </c>
      <c r="N90" s="30">
        <v>0</v>
      </c>
      <c r="O90" s="31">
        <f t="shared" si="10"/>
        <v>0</v>
      </c>
      <c r="P90" s="31">
        <v>0</v>
      </c>
      <c r="Q90" s="32">
        <f t="shared" si="6"/>
        <v>11250</v>
      </c>
      <c r="R90" s="33">
        <v>4.4999999999999998E-2</v>
      </c>
      <c r="S90" s="34">
        <f>-Q90*R90</f>
        <v>-506.25</v>
      </c>
      <c r="T90" s="33">
        <v>0.05</v>
      </c>
      <c r="U90" s="35">
        <v>-562</v>
      </c>
      <c r="V90" s="32">
        <f t="shared" si="9"/>
        <v>10181.75</v>
      </c>
      <c r="W90" s="36" t="s">
        <v>35</v>
      </c>
      <c r="X90" s="35" t="s">
        <v>102</v>
      </c>
      <c r="Y90" s="37" t="s">
        <v>113</v>
      </c>
      <c r="Z90" s="37" t="s">
        <v>33</v>
      </c>
      <c r="AA90" s="37"/>
    </row>
    <row r="91" spans="1:27" hidden="1" x14ac:dyDescent="0.2">
      <c r="A91" s="20">
        <v>27</v>
      </c>
      <c r="B91" s="21">
        <v>44614</v>
      </c>
      <c r="C91" s="22">
        <v>44593</v>
      </c>
      <c r="D91" s="246">
        <v>44603</v>
      </c>
      <c r="E91" s="23" t="s">
        <v>100</v>
      </c>
      <c r="F91" s="23" t="s">
        <v>47</v>
      </c>
      <c r="G91" s="24" t="s">
        <v>101</v>
      </c>
      <c r="H91" s="26" t="s">
        <v>34</v>
      </c>
      <c r="I91" s="26">
        <v>1862</v>
      </c>
      <c r="J91" s="26">
        <v>303343</v>
      </c>
      <c r="K91" s="27">
        <v>44558</v>
      </c>
      <c r="L91" s="26">
        <v>6506904</v>
      </c>
      <c r="M91" s="38">
        <v>38109</v>
      </c>
      <c r="N91" s="30">
        <v>0</v>
      </c>
      <c r="O91" s="31">
        <f t="shared" si="10"/>
        <v>0</v>
      </c>
      <c r="P91" s="31">
        <v>0</v>
      </c>
      <c r="Q91" s="32">
        <f t="shared" si="6"/>
        <v>38109</v>
      </c>
      <c r="R91" s="33">
        <v>0.03</v>
      </c>
      <c r="S91" s="34">
        <v>-1025</v>
      </c>
      <c r="T91" s="33">
        <v>0.2</v>
      </c>
      <c r="U91" s="35">
        <v>-786</v>
      </c>
      <c r="V91" s="32">
        <f t="shared" si="9"/>
        <v>36298</v>
      </c>
      <c r="W91" s="36" t="s">
        <v>35</v>
      </c>
      <c r="X91" s="35" t="s">
        <v>102</v>
      </c>
      <c r="Y91" s="37" t="s">
        <v>103</v>
      </c>
      <c r="Z91" s="37" t="s">
        <v>33</v>
      </c>
      <c r="AA91" s="37"/>
    </row>
    <row r="92" spans="1:27" x14ac:dyDescent="0.2">
      <c r="A92" s="20">
        <v>75</v>
      </c>
      <c r="B92" s="21">
        <v>44614</v>
      </c>
      <c r="C92" s="22">
        <v>44704</v>
      </c>
      <c r="D92" s="246">
        <v>44603</v>
      </c>
      <c r="E92" s="23" t="s">
        <v>156</v>
      </c>
      <c r="F92" s="23" t="s">
        <v>149</v>
      </c>
      <c r="G92" s="24" t="s">
        <v>157</v>
      </c>
      <c r="H92" s="26" t="s">
        <v>34</v>
      </c>
      <c r="I92" s="24" t="s">
        <v>33</v>
      </c>
      <c r="J92" s="20">
        <v>303395</v>
      </c>
      <c r="K92" s="27">
        <v>44592</v>
      </c>
      <c r="L92" s="26">
        <v>33248</v>
      </c>
      <c r="M92" s="38">
        <v>208677</v>
      </c>
      <c r="N92" s="30">
        <v>0</v>
      </c>
      <c r="O92" s="31">
        <f t="shared" si="10"/>
        <v>0</v>
      </c>
      <c r="P92" s="31">
        <v>0</v>
      </c>
      <c r="Q92" s="32">
        <f t="shared" si="6"/>
        <v>208677</v>
      </c>
      <c r="R92" s="33">
        <v>0</v>
      </c>
      <c r="S92" s="34">
        <f>-Q92*R92</f>
        <v>0</v>
      </c>
      <c r="T92" s="33"/>
      <c r="U92" s="35">
        <f t="shared" ref="U92:U123" si="11">-O92*T92</f>
        <v>0</v>
      </c>
      <c r="V92" s="32">
        <f t="shared" si="9"/>
        <v>208677</v>
      </c>
      <c r="W92" s="35" t="s">
        <v>35</v>
      </c>
      <c r="X92" s="46" t="s">
        <v>36</v>
      </c>
      <c r="Y92" s="37" t="s">
        <v>223</v>
      </c>
      <c r="Z92" s="37" t="s">
        <v>33</v>
      </c>
      <c r="AA92" s="37"/>
    </row>
    <row r="93" spans="1:27" x14ac:dyDescent="0.2">
      <c r="A93" s="20">
        <v>79</v>
      </c>
      <c r="B93" s="21">
        <v>44614</v>
      </c>
      <c r="C93" s="22">
        <v>44634</v>
      </c>
      <c r="D93" s="246">
        <v>44606</v>
      </c>
      <c r="E93" s="23" t="s">
        <v>134</v>
      </c>
      <c r="F93" s="23" t="s">
        <v>135</v>
      </c>
      <c r="G93" s="24" t="s">
        <v>231</v>
      </c>
      <c r="H93" s="26" t="s">
        <v>230</v>
      </c>
      <c r="I93" s="24" t="s">
        <v>33</v>
      </c>
      <c r="J93" s="20">
        <v>303399</v>
      </c>
      <c r="K93" s="27">
        <v>44572</v>
      </c>
      <c r="L93" s="26"/>
      <c r="M93" s="38">
        <v>232624</v>
      </c>
      <c r="N93" s="30">
        <v>0</v>
      </c>
      <c r="O93" s="31">
        <f t="shared" si="10"/>
        <v>0</v>
      </c>
      <c r="P93" s="31">
        <v>0</v>
      </c>
      <c r="Q93" s="32">
        <f t="shared" si="6"/>
        <v>232624</v>
      </c>
      <c r="R93" s="33">
        <v>0.03</v>
      </c>
      <c r="S93" s="34">
        <v>-6342</v>
      </c>
      <c r="T93" s="33">
        <v>0</v>
      </c>
      <c r="U93" s="35">
        <f t="shared" si="11"/>
        <v>0</v>
      </c>
      <c r="V93" s="32">
        <f t="shared" si="9"/>
        <v>226282</v>
      </c>
      <c r="W93" s="36" t="s">
        <v>35</v>
      </c>
      <c r="X93" s="46" t="s">
        <v>36</v>
      </c>
      <c r="Y93" s="37" t="s">
        <v>232</v>
      </c>
      <c r="Z93" s="37" t="s">
        <v>33</v>
      </c>
      <c r="AA93" s="37"/>
    </row>
    <row r="94" spans="1:27" x14ac:dyDescent="0.2">
      <c r="A94" s="20">
        <v>1</v>
      </c>
      <c r="B94" s="21">
        <v>44583</v>
      </c>
      <c r="C94" s="22">
        <v>44593</v>
      </c>
      <c r="D94" s="246">
        <v>44607</v>
      </c>
      <c r="E94" s="23" t="s">
        <v>31</v>
      </c>
      <c r="F94" s="23" t="s">
        <v>32</v>
      </c>
      <c r="G94" s="24" t="s">
        <v>33</v>
      </c>
      <c r="H94" s="25" t="s">
        <v>34</v>
      </c>
      <c r="I94" s="24" t="s">
        <v>33</v>
      </c>
      <c r="J94" s="26">
        <v>303400</v>
      </c>
      <c r="K94" s="27">
        <v>44593</v>
      </c>
      <c r="L94" s="28">
        <v>12282353</v>
      </c>
      <c r="M94" s="29">
        <v>441304.68</v>
      </c>
      <c r="N94" s="30">
        <v>0</v>
      </c>
      <c r="O94" s="31">
        <f t="shared" si="10"/>
        <v>0</v>
      </c>
      <c r="P94" s="31">
        <v>0</v>
      </c>
      <c r="Q94" s="32">
        <f t="shared" si="6"/>
        <v>441304.68</v>
      </c>
      <c r="R94" s="33">
        <v>0</v>
      </c>
      <c r="S94" s="34">
        <v>0</v>
      </c>
      <c r="T94" s="33">
        <v>0</v>
      </c>
      <c r="U94" s="35">
        <f t="shared" si="11"/>
        <v>0</v>
      </c>
      <c r="V94" s="32">
        <f t="shared" si="9"/>
        <v>441304.68</v>
      </c>
      <c r="W94" s="36" t="s">
        <v>35</v>
      </c>
      <c r="X94" s="137" t="s">
        <v>36</v>
      </c>
      <c r="Y94" s="37" t="s">
        <v>37</v>
      </c>
      <c r="Z94" s="37" t="s">
        <v>33</v>
      </c>
      <c r="AA94" s="37"/>
    </row>
    <row r="95" spans="1:27" x14ac:dyDescent="0.2">
      <c r="A95" s="20">
        <v>23</v>
      </c>
      <c r="B95" s="21">
        <v>44583</v>
      </c>
      <c r="C95" s="22">
        <v>44593</v>
      </c>
      <c r="D95" s="246">
        <v>44607</v>
      </c>
      <c r="E95" s="23" t="s">
        <v>88</v>
      </c>
      <c r="F95" s="23" t="s">
        <v>89</v>
      </c>
      <c r="G95" s="24" t="s">
        <v>90</v>
      </c>
      <c r="H95" s="26" t="s">
        <v>45</v>
      </c>
      <c r="I95" s="24" t="s">
        <v>33</v>
      </c>
      <c r="J95" s="26">
        <v>303340</v>
      </c>
      <c r="K95" s="27">
        <v>44544</v>
      </c>
      <c r="L95" s="26">
        <v>53</v>
      </c>
      <c r="M95" s="38">
        <v>50526</v>
      </c>
      <c r="N95" s="30">
        <v>0</v>
      </c>
      <c r="O95" s="31">
        <f t="shared" si="10"/>
        <v>0</v>
      </c>
      <c r="P95" s="31">
        <v>0</v>
      </c>
      <c r="Q95" s="32">
        <f t="shared" si="6"/>
        <v>50526</v>
      </c>
      <c r="R95" s="33">
        <v>0</v>
      </c>
      <c r="S95" s="34">
        <f>-Q95*R95</f>
        <v>0</v>
      </c>
      <c r="T95" s="33">
        <v>0</v>
      </c>
      <c r="U95" s="35">
        <f t="shared" si="11"/>
        <v>0</v>
      </c>
      <c r="V95" s="32">
        <f t="shared" si="9"/>
        <v>50526</v>
      </c>
      <c r="W95" s="225" t="s">
        <v>35</v>
      </c>
      <c r="X95" s="137" t="s">
        <v>36</v>
      </c>
      <c r="Y95" s="47" t="s">
        <v>91</v>
      </c>
      <c r="Z95" s="37" t="s">
        <v>33</v>
      </c>
      <c r="AA95" s="51">
        <f>V95+V96</f>
        <v>118026</v>
      </c>
    </row>
    <row r="96" spans="1:27" x14ac:dyDescent="0.2">
      <c r="A96" s="20">
        <v>24</v>
      </c>
      <c r="B96" s="21">
        <v>44583</v>
      </c>
      <c r="C96" s="22">
        <v>44593</v>
      </c>
      <c r="D96" s="246">
        <v>44607</v>
      </c>
      <c r="E96" s="23" t="s">
        <v>88</v>
      </c>
      <c r="F96" s="23" t="s">
        <v>89</v>
      </c>
      <c r="G96" s="24" t="s">
        <v>90</v>
      </c>
      <c r="H96" s="26" t="s">
        <v>45</v>
      </c>
      <c r="I96" s="24" t="s">
        <v>33</v>
      </c>
      <c r="J96" s="26">
        <v>303340</v>
      </c>
      <c r="K96" s="27">
        <v>44544</v>
      </c>
      <c r="L96" s="26">
        <v>74</v>
      </c>
      <c r="M96" s="38">
        <v>75000</v>
      </c>
      <c r="N96" s="30">
        <v>0</v>
      </c>
      <c r="O96" s="31">
        <f t="shared" si="10"/>
        <v>0</v>
      </c>
      <c r="P96" s="31">
        <v>0</v>
      </c>
      <c r="Q96" s="32">
        <f t="shared" si="6"/>
        <v>75000</v>
      </c>
      <c r="R96" s="33">
        <v>0.1</v>
      </c>
      <c r="S96" s="34">
        <f>-Q96*R96</f>
        <v>-7500</v>
      </c>
      <c r="T96" s="33">
        <v>0</v>
      </c>
      <c r="U96" s="35">
        <f t="shared" si="11"/>
        <v>0</v>
      </c>
      <c r="V96" s="32">
        <f t="shared" si="9"/>
        <v>67500</v>
      </c>
      <c r="W96" s="181" t="s">
        <v>35</v>
      </c>
      <c r="X96" s="35" t="s">
        <v>36</v>
      </c>
      <c r="Y96" s="47" t="s">
        <v>91</v>
      </c>
      <c r="Z96" s="37" t="s">
        <v>33</v>
      </c>
      <c r="AA96" s="51"/>
    </row>
    <row r="97" spans="1:27" hidden="1" x14ac:dyDescent="0.2">
      <c r="A97" s="20">
        <v>28</v>
      </c>
      <c r="B97" s="21">
        <v>44614</v>
      </c>
      <c r="C97" s="22">
        <v>44593</v>
      </c>
      <c r="D97" s="246">
        <v>44607</v>
      </c>
      <c r="E97" s="23" t="s">
        <v>104</v>
      </c>
      <c r="F97" s="23" t="s">
        <v>105</v>
      </c>
      <c r="G97" s="24" t="s">
        <v>106</v>
      </c>
      <c r="H97" s="26" t="s">
        <v>34</v>
      </c>
      <c r="I97" s="26">
        <v>1888</v>
      </c>
      <c r="J97" s="26">
        <v>303344</v>
      </c>
      <c r="K97" s="27">
        <v>44551</v>
      </c>
      <c r="L97" s="26" t="s">
        <v>107</v>
      </c>
      <c r="M97" s="38">
        <v>24000</v>
      </c>
      <c r="N97" s="30">
        <v>0.16</v>
      </c>
      <c r="O97" s="31">
        <f t="shared" si="10"/>
        <v>3840</v>
      </c>
      <c r="P97" s="31">
        <v>0</v>
      </c>
      <c r="Q97" s="32">
        <f t="shared" si="6"/>
        <v>27840</v>
      </c>
      <c r="R97" s="33">
        <v>0.03</v>
      </c>
      <c r="S97" s="34">
        <f>-Q97*R97</f>
        <v>-835.19999999999993</v>
      </c>
      <c r="T97" s="33"/>
      <c r="U97" s="35">
        <f t="shared" si="11"/>
        <v>0</v>
      </c>
      <c r="V97" s="32">
        <f t="shared" si="9"/>
        <v>27004.799999999999</v>
      </c>
      <c r="W97" s="36" t="s">
        <v>35</v>
      </c>
      <c r="X97" s="137" t="s">
        <v>102</v>
      </c>
      <c r="Y97" s="37" t="s">
        <v>108</v>
      </c>
      <c r="Z97" s="37" t="s">
        <v>33</v>
      </c>
      <c r="AA97" s="37"/>
    </row>
    <row r="98" spans="1:27" hidden="1" x14ac:dyDescent="0.2">
      <c r="A98" s="20">
        <v>33</v>
      </c>
      <c r="B98" s="21">
        <v>44614</v>
      </c>
      <c r="C98" s="22">
        <v>44593</v>
      </c>
      <c r="D98" s="246">
        <v>44608</v>
      </c>
      <c r="E98" s="23" t="s">
        <v>120</v>
      </c>
      <c r="F98" s="23" t="s">
        <v>47</v>
      </c>
      <c r="G98" s="52" t="s">
        <v>122</v>
      </c>
      <c r="H98" s="26" t="s">
        <v>34</v>
      </c>
      <c r="I98" s="24" t="s">
        <v>33</v>
      </c>
      <c r="J98" s="136">
        <v>303349</v>
      </c>
      <c r="K98" s="27">
        <v>44562</v>
      </c>
      <c r="L98" s="26" t="s">
        <v>125</v>
      </c>
      <c r="M98" s="38">
        <v>266186</v>
      </c>
      <c r="N98" s="30">
        <v>0</v>
      </c>
      <c r="O98" s="31">
        <f t="shared" si="10"/>
        <v>0</v>
      </c>
      <c r="P98" s="31">
        <v>0</v>
      </c>
      <c r="Q98" s="32">
        <f t="shared" si="6"/>
        <v>266186</v>
      </c>
      <c r="R98" s="33">
        <v>0.03</v>
      </c>
      <c r="S98" s="34">
        <v>-7259</v>
      </c>
      <c r="T98" s="33"/>
      <c r="U98" s="35">
        <f t="shared" si="11"/>
        <v>0</v>
      </c>
      <c r="V98" s="32">
        <f t="shared" si="9"/>
        <v>258927</v>
      </c>
      <c r="W98" s="36" t="s">
        <v>35</v>
      </c>
      <c r="X98" s="35" t="s">
        <v>102</v>
      </c>
      <c r="Y98" s="37" t="s">
        <v>126</v>
      </c>
      <c r="Z98" s="37" t="s">
        <v>33</v>
      </c>
      <c r="AA98" s="37"/>
    </row>
    <row r="99" spans="1:27" x14ac:dyDescent="0.2">
      <c r="A99" s="20">
        <v>78</v>
      </c>
      <c r="B99" s="21">
        <v>44614</v>
      </c>
      <c r="C99" s="22">
        <v>44634</v>
      </c>
      <c r="D99" s="246">
        <v>44608</v>
      </c>
      <c r="E99" s="23" t="s">
        <v>228</v>
      </c>
      <c r="F99" s="23" t="s">
        <v>229</v>
      </c>
      <c r="G99" s="24"/>
      <c r="H99" s="26" t="s">
        <v>230</v>
      </c>
      <c r="I99" s="24" t="s">
        <v>33</v>
      </c>
      <c r="J99" s="53">
        <v>303398</v>
      </c>
      <c r="K99" s="27">
        <v>44594</v>
      </c>
      <c r="L99" s="26"/>
      <c r="M99" s="38">
        <v>10072</v>
      </c>
      <c r="N99" s="30">
        <v>0</v>
      </c>
      <c r="O99" s="31">
        <f t="shared" si="10"/>
        <v>0</v>
      </c>
      <c r="P99" s="31">
        <v>0</v>
      </c>
      <c r="Q99" s="32">
        <f t="shared" si="6"/>
        <v>10072</v>
      </c>
      <c r="R99" s="33">
        <v>0.03</v>
      </c>
      <c r="S99" s="34">
        <v>-263</v>
      </c>
      <c r="T99" s="33"/>
      <c r="U99" s="35">
        <f t="shared" si="11"/>
        <v>0</v>
      </c>
      <c r="V99" s="32">
        <f t="shared" si="9"/>
        <v>9809</v>
      </c>
      <c r="W99" s="35" t="s">
        <v>35</v>
      </c>
      <c r="X99" s="35" t="s">
        <v>36</v>
      </c>
      <c r="Y99" s="37" t="s">
        <v>151</v>
      </c>
      <c r="Z99" s="37" t="s">
        <v>33</v>
      </c>
      <c r="AA99" s="37"/>
    </row>
    <row r="100" spans="1:27" hidden="1" x14ac:dyDescent="0.2">
      <c r="A100" s="20">
        <v>57</v>
      </c>
      <c r="B100" s="21">
        <v>44614</v>
      </c>
      <c r="C100" s="22">
        <v>44617</v>
      </c>
      <c r="D100" s="246">
        <v>44609</v>
      </c>
      <c r="E100" s="43" t="s">
        <v>179</v>
      </c>
      <c r="F100" s="23" t="s">
        <v>180</v>
      </c>
      <c r="G100" s="24" t="s">
        <v>33</v>
      </c>
      <c r="H100" s="26" t="s">
        <v>34</v>
      </c>
      <c r="I100" s="24" t="s">
        <v>33</v>
      </c>
      <c r="J100" s="53">
        <v>303377</v>
      </c>
      <c r="K100" s="27" t="s">
        <v>33</v>
      </c>
      <c r="L100" s="26" t="s">
        <v>33</v>
      </c>
      <c r="M100" s="38">
        <v>49140</v>
      </c>
      <c r="N100" s="30">
        <v>0</v>
      </c>
      <c r="O100" s="31">
        <f t="shared" si="10"/>
        <v>0</v>
      </c>
      <c r="P100" s="31">
        <v>0</v>
      </c>
      <c r="Q100" s="32">
        <f t="shared" si="6"/>
        <v>49140</v>
      </c>
      <c r="R100" s="33">
        <v>0</v>
      </c>
      <c r="S100" s="34">
        <f t="shared" ref="S100:S124" si="12">-Q100*R100</f>
        <v>0</v>
      </c>
      <c r="T100" s="33"/>
      <c r="U100" s="35">
        <f t="shared" si="11"/>
        <v>0</v>
      </c>
      <c r="V100" s="32">
        <f t="shared" si="9"/>
        <v>49140</v>
      </c>
      <c r="W100" s="35" t="s">
        <v>35</v>
      </c>
      <c r="X100" s="35" t="s">
        <v>102</v>
      </c>
      <c r="Y100" s="37" t="s">
        <v>181</v>
      </c>
      <c r="Z100" s="37" t="s">
        <v>33</v>
      </c>
      <c r="AA100" s="37"/>
    </row>
    <row r="101" spans="1:27" x14ac:dyDescent="0.2">
      <c r="A101" s="20">
        <v>21</v>
      </c>
      <c r="B101" s="21">
        <v>44583</v>
      </c>
      <c r="C101" s="22">
        <v>44588</v>
      </c>
      <c r="D101" s="246">
        <v>44610</v>
      </c>
      <c r="E101" s="23" t="s">
        <v>82</v>
      </c>
      <c r="F101" s="23" t="s">
        <v>83</v>
      </c>
      <c r="G101" s="24" t="s">
        <v>33</v>
      </c>
      <c r="H101" s="26" t="s">
        <v>45</v>
      </c>
      <c r="I101" s="24" t="s">
        <v>33</v>
      </c>
      <c r="J101" s="136">
        <v>303337</v>
      </c>
      <c r="K101" s="27">
        <v>44562</v>
      </c>
      <c r="L101" s="26" t="s">
        <v>33</v>
      </c>
      <c r="M101" s="38">
        <v>66600</v>
      </c>
      <c r="N101" s="30">
        <v>0</v>
      </c>
      <c r="O101" s="31">
        <f t="shared" si="10"/>
        <v>0</v>
      </c>
      <c r="P101" s="31">
        <v>0</v>
      </c>
      <c r="Q101" s="32">
        <f t="shared" si="6"/>
        <v>66600</v>
      </c>
      <c r="R101" s="33">
        <v>0</v>
      </c>
      <c r="S101" s="34">
        <f t="shared" si="12"/>
        <v>0</v>
      </c>
      <c r="T101" s="33">
        <v>0</v>
      </c>
      <c r="U101" s="35">
        <f t="shared" si="11"/>
        <v>0</v>
      </c>
      <c r="V101" s="32">
        <f t="shared" si="9"/>
        <v>66600</v>
      </c>
      <c r="W101" s="35" t="s">
        <v>35</v>
      </c>
      <c r="X101" s="35" t="s">
        <v>36</v>
      </c>
      <c r="Y101" s="37" t="s">
        <v>84</v>
      </c>
      <c r="Z101" s="37" t="s">
        <v>33</v>
      </c>
      <c r="AA101" s="37"/>
    </row>
    <row r="102" spans="1:27" hidden="1" x14ac:dyDescent="0.2">
      <c r="A102" s="20">
        <v>37</v>
      </c>
      <c r="B102" s="21">
        <v>44614</v>
      </c>
      <c r="C102" s="22">
        <v>44634</v>
      </c>
      <c r="D102" s="246">
        <v>44610</v>
      </c>
      <c r="E102" s="23" t="s">
        <v>63</v>
      </c>
      <c r="F102" s="23" t="s">
        <v>138</v>
      </c>
      <c r="G102" s="24" t="s">
        <v>33</v>
      </c>
      <c r="H102" s="26"/>
      <c r="I102" s="24" t="s">
        <v>33</v>
      </c>
      <c r="J102" s="136">
        <v>303397</v>
      </c>
      <c r="K102" s="27" t="s">
        <v>33</v>
      </c>
      <c r="L102" s="26" t="s">
        <v>33</v>
      </c>
      <c r="M102" s="38">
        <v>64712</v>
      </c>
      <c r="N102" s="30">
        <v>0</v>
      </c>
      <c r="O102" s="31">
        <v>0</v>
      </c>
      <c r="P102" s="31">
        <v>0</v>
      </c>
      <c r="Q102" s="32">
        <f t="shared" si="6"/>
        <v>64712</v>
      </c>
      <c r="R102" s="33">
        <v>0</v>
      </c>
      <c r="S102" s="34">
        <f t="shared" si="12"/>
        <v>0</v>
      </c>
      <c r="T102" s="33">
        <v>0</v>
      </c>
      <c r="U102" s="35">
        <f t="shared" si="11"/>
        <v>0</v>
      </c>
      <c r="V102" s="32">
        <f t="shared" si="9"/>
        <v>64712</v>
      </c>
      <c r="W102" s="35" t="s">
        <v>33</v>
      </c>
      <c r="X102" s="181" t="s">
        <v>33</v>
      </c>
      <c r="Y102" s="37" t="s">
        <v>33</v>
      </c>
      <c r="Z102" s="37" t="s">
        <v>33</v>
      </c>
      <c r="AA102" s="37"/>
    </row>
    <row r="103" spans="1:27" x14ac:dyDescent="0.2">
      <c r="A103" s="20">
        <v>38</v>
      </c>
      <c r="B103" s="21">
        <v>44614</v>
      </c>
      <c r="C103" s="22">
        <v>44606</v>
      </c>
      <c r="D103" s="246">
        <v>44610</v>
      </c>
      <c r="E103" s="23" t="s">
        <v>63</v>
      </c>
      <c r="F103" s="23" t="s">
        <v>138</v>
      </c>
      <c r="G103" s="24" t="s">
        <v>33</v>
      </c>
      <c r="H103" s="26" t="s">
        <v>34</v>
      </c>
      <c r="I103" s="24" t="s">
        <v>33</v>
      </c>
      <c r="J103" s="136">
        <v>303357</v>
      </c>
      <c r="K103" s="27" t="s">
        <v>33</v>
      </c>
      <c r="L103" s="26" t="s">
        <v>33</v>
      </c>
      <c r="M103" s="38">
        <v>64712</v>
      </c>
      <c r="N103" s="30">
        <v>0</v>
      </c>
      <c r="O103" s="31">
        <f t="shared" ref="O103:O124" si="13">M103*N103</f>
        <v>0</v>
      </c>
      <c r="P103" s="31">
        <v>0</v>
      </c>
      <c r="Q103" s="32">
        <f t="shared" si="6"/>
        <v>64712</v>
      </c>
      <c r="R103" s="33">
        <v>0</v>
      </c>
      <c r="S103" s="34">
        <f t="shared" si="12"/>
        <v>0</v>
      </c>
      <c r="T103" s="33">
        <v>0</v>
      </c>
      <c r="U103" s="35">
        <f t="shared" si="11"/>
        <v>0</v>
      </c>
      <c r="V103" s="32">
        <f t="shared" si="9"/>
        <v>64712</v>
      </c>
      <c r="W103" s="36" t="s">
        <v>35</v>
      </c>
      <c r="X103" s="181" t="s">
        <v>36</v>
      </c>
      <c r="Y103" s="37" t="s">
        <v>139</v>
      </c>
      <c r="Z103" s="37" t="s">
        <v>33</v>
      </c>
      <c r="AA103" s="37"/>
    </row>
    <row r="104" spans="1:27" hidden="1" x14ac:dyDescent="0.2">
      <c r="A104" s="20">
        <v>58</v>
      </c>
      <c r="B104" s="21">
        <v>44614</v>
      </c>
      <c r="C104" s="22">
        <v>44617</v>
      </c>
      <c r="D104" s="246">
        <v>44610</v>
      </c>
      <c r="E104" s="23" t="s">
        <v>63</v>
      </c>
      <c r="F104" s="23" t="s">
        <v>182</v>
      </c>
      <c r="G104" s="24" t="s">
        <v>33</v>
      </c>
      <c r="H104" s="26" t="s">
        <v>34</v>
      </c>
      <c r="I104" s="24" t="s">
        <v>33</v>
      </c>
      <c r="J104" s="53">
        <v>303378</v>
      </c>
      <c r="K104" s="27" t="s">
        <v>33</v>
      </c>
      <c r="L104" s="26" t="s">
        <v>33</v>
      </c>
      <c r="M104" s="38">
        <v>181304</v>
      </c>
      <c r="N104" s="30">
        <v>0</v>
      </c>
      <c r="O104" s="31">
        <f t="shared" si="13"/>
        <v>0</v>
      </c>
      <c r="P104" s="31">
        <v>0</v>
      </c>
      <c r="Q104" s="32">
        <f t="shared" si="6"/>
        <v>181304</v>
      </c>
      <c r="R104" s="33">
        <v>0</v>
      </c>
      <c r="S104" s="34">
        <f t="shared" si="12"/>
        <v>0</v>
      </c>
      <c r="T104" s="33"/>
      <c r="U104" s="35">
        <f t="shared" si="11"/>
        <v>0</v>
      </c>
      <c r="V104" s="32">
        <f t="shared" si="9"/>
        <v>181304</v>
      </c>
      <c r="W104" s="36" t="s">
        <v>35</v>
      </c>
      <c r="X104" s="35" t="s">
        <v>102</v>
      </c>
      <c r="Y104" s="37" t="s">
        <v>183</v>
      </c>
      <c r="Z104" s="37" t="s">
        <v>33</v>
      </c>
      <c r="AA104" s="37"/>
    </row>
    <row r="105" spans="1:27" hidden="1" x14ac:dyDescent="0.2">
      <c r="A105" s="20">
        <v>74</v>
      </c>
      <c r="B105" s="21">
        <v>44614</v>
      </c>
      <c r="C105" s="22">
        <v>44718</v>
      </c>
      <c r="D105" s="246">
        <v>44610</v>
      </c>
      <c r="E105" s="23" t="s">
        <v>75</v>
      </c>
      <c r="F105" s="23" t="s">
        <v>221</v>
      </c>
      <c r="G105" s="24" t="s">
        <v>33</v>
      </c>
      <c r="H105" s="26" t="s">
        <v>34</v>
      </c>
      <c r="I105" s="24" t="s">
        <v>33</v>
      </c>
      <c r="J105" s="53">
        <v>303394</v>
      </c>
      <c r="K105" s="27" t="s">
        <v>33</v>
      </c>
      <c r="L105" s="26" t="s">
        <v>33</v>
      </c>
      <c r="M105" s="38">
        <v>395569</v>
      </c>
      <c r="N105" s="30">
        <v>0</v>
      </c>
      <c r="O105" s="31">
        <f t="shared" si="13"/>
        <v>0</v>
      </c>
      <c r="P105" s="31">
        <v>0</v>
      </c>
      <c r="Q105" s="32">
        <f t="shared" si="6"/>
        <v>395569</v>
      </c>
      <c r="R105" s="33">
        <v>0</v>
      </c>
      <c r="S105" s="34">
        <f t="shared" si="12"/>
        <v>0</v>
      </c>
      <c r="T105" s="33"/>
      <c r="U105" s="35">
        <f t="shared" si="11"/>
        <v>0</v>
      </c>
      <c r="V105" s="32">
        <f t="shared" si="9"/>
        <v>395569</v>
      </c>
      <c r="W105" s="36" t="s">
        <v>35</v>
      </c>
      <c r="X105" s="35" t="s">
        <v>222</v>
      </c>
      <c r="Y105" s="37" t="s">
        <v>33</v>
      </c>
      <c r="Z105" s="37" t="s">
        <v>33</v>
      </c>
      <c r="AA105" s="37"/>
    </row>
    <row r="106" spans="1:27" hidden="1" x14ac:dyDescent="0.2">
      <c r="A106" s="20">
        <v>122</v>
      </c>
      <c r="B106" s="21">
        <v>44621</v>
      </c>
      <c r="C106" s="97">
        <v>44635</v>
      </c>
      <c r="D106" s="246">
        <v>44613</v>
      </c>
      <c r="E106" s="23" t="s">
        <v>144</v>
      </c>
      <c r="F106" s="43" t="s">
        <v>330</v>
      </c>
      <c r="G106" s="76" t="s">
        <v>33</v>
      </c>
      <c r="H106" s="26" t="s">
        <v>34</v>
      </c>
      <c r="I106" s="24" t="s">
        <v>33</v>
      </c>
      <c r="J106" s="77">
        <v>303407</v>
      </c>
      <c r="K106" s="103" t="s">
        <v>33</v>
      </c>
      <c r="L106" s="78" t="s">
        <v>33</v>
      </c>
      <c r="M106" s="79">
        <v>169694</v>
      </c>
      <c r="N106" s="30">
        <v>0</v>
      </c>
      <c r="O106" s="31">
        <f t="shared" si="13"/>
        <v>0</v>
      </c>
      <c r="P106" s="31">
        <v>0</v>
      </c>
      <c r="Q106" s="32">
        <f t="shared" si="6"/>
        <v>169694</v>
      </c>
      <c r="R106" s="81"/>
      <c r="S106" s="34">
        <f t="shared" si="12"/>
        <v>0</v>
      </c>
      <c r="T106" s="81"/>
      <c r="U106" s="35">
        <f t="shared" si="11"/>
        <v>0</v>
      </c>
      <c r="V106" s="32">
        <f t="shared" si="9"/>
        <v>169694</v>
      </c>
      <c r="W106" s="100" t="s">
        <v>35</v>
      </c>
      <c r="X106" s="35" t="s">
        <v>102</v>
      </c>
      <c r="Y106" s="37" t="s">
        <v>331</v>
      </c>
      <c r="Z106" s="37" t="s">
        <v>33</v>
      </c>
      <c r="AA106" s="37"/>
    </row>
    <row r="107" spans="1:27" x14ac:dyDescent="0.2">
      <c r="A107" s="20">
        <v>47</v>
      </c>
      <c r="B107" s="21">
        <v>44614</v>
      </c>
      <c r="C107" s="22">
        <v>44614</v>
      </c>
      <c r="D107" s="246">
        <v>44614</v>
      </c>
      <c r="E107" s="43" t="s">
        <v>160</v>
      </c>
      <c r="F107" s="23" t="s">
        <v>161</v>
      </c>
      <c r="G107" s="24" t="s">
        <v>33</v>
      </c>
      <c r="H107" s="26" t="s">
        <v>34</v>
      </c>
      <c r="I107" s="24" t="s">
        <v>33</v>
      </c>
      <c r="J107" s="136">
        <v>303366</v>
      </c>
      <c r="K107" s="27" t="s">
        <v>33</v>
      </c>
      <c r="L107" s="26" t="s">
        <v>33</v>
      </c>
      <c r="M107" s="38">
        <v>308298</v>
      </c>
      <c r="N107" s="30">
        <v>0</v>
      </c>
      <c r="O107" s="31">
        <f t="shared" si="13"/>
        <v>0</v>
      </c>
      <c r="P107" s="31">
        <v>0</v>
      </c>
      <c r="Q107" s="32">
        <v>265553</v>
      </c>
      <c r="R107" s="33">
        <v>0</v>
      </c>
      <c r="S107" s="34">
        <f t="shared" si="12"/>
        <v>0</v>
      </c>
      <c r="T107" s="33">
        <v>0</v>
      </c>
      <c r="U107" s="35">
        <f t="shared" si="11"/>
        <v>0</v>
      </c>
      <c r="V107" s="32">
        <v>265553</v>
      </c>
      <c r="W107" s="36" t="s">
        <v>35</v>
      </c>
      <c r="X107" s="181" t="s">
        <v>36</v>
      </c>
      <c r="Y107" s="37" t="s">
        <v>33</v>
      </c>
      <c r="Z107" s="37" t="s">
        <v>33</v>
      </c>
      <c r="AA107" s="37"/>
    </row>
    <row r="108" spans="1:27" x14ac:dyDescent="0.2">
      <c r="A108" s="20">
        <v>49</v>
      </c>
      <c r="B108" s="21">
        <v>44614</v>
      </c>
      <c r="C108" s="22">
        <v>44614</v>
      </c>
      <c r="D108" s="246">
        <v>44614</v>
      </c>
      <c r="E108" s="23" t="s">
        <v>38</v>
      </c>
      <c r="F108" s="23" t="s">
        <v>165</v>
      </c>
      <c r="G108" s="24" t="s">
        <v>40</v>
      </c>
      <c r="H108" s="26" t="s">
        <v>34</v>
      </c>
      <c r="I108" s="24" t="s">
        <v>33</v>
      </c>
      <c r="J108" s="53">
        <v>303368</v>
      </c>
      <c r="K108" s="27">
        <v>44606</v>
      </c>
      <c r="L108" s="26">
        <v>226651</v>
      </c>
      <c r="M108" s="38">
        <v>83002</v>
      </c>
      <c r="N108" s="30">
        <v>0</v>
      </c>
      <c r="O108" s="31">
        <f t="shared" si="13"/>
        <v>0</v>
      </c>
      <c r="P108" s="31">
        <v>0</v>
      </c>
      <c r="Q108" s="32">
        <f t="shared" ref="Q108:Q124" si="14">M108+O108+P108</f>
        <v>83002</v>
      </c>
      <c r="R108" s="33">
        <v>0</v>
      </c>
      <c r="S108" s="34">
        <f t="shared" si="12"/>
        <v>0</v>
      </c>
      <c r="T108" s="33">
        <v>0</v>
      </c>
      <c r="U108" s="35">
        <f t="shared" si="11"/>
        <v>0</v>
      </c>
      <c r="V108" s="32">
        <f t="shared" ref="V108:V146" si="15">Q108+S108+U108</f>
        <v>83002</v>
      </c>
      <c r="W108" s="220" t="s">
        <v>59</v>
      </c>
      <c r="X108" s="35" t="s">
        <v>36</v>
      </c>
      <c r="Y108" s="37" t="s">
        <v>33</v>
      </c>
      <c r="Z108" s="37" t="s">
        <v>166</v>
      </c>
      <c r="AA108" s="37"/>
    </row>
    <row r="109" spans="1:27" x14ac:dyDescent="0.2">
      <c r="A109" s="20">
        <v>52</v>
      </c>
      <c r="B109" s="21">
        <v>44614</v>
      </c>
      <c r="C109" s="22">
        <v>44616</v>
      </c>
      <c r="D109" s="246">
        <v>44614</v>
      </c>
      <c r="E109" s="23" t="s">
        <v>169</v>
      </c>
      <c r="F109" s="23" t="s">
        <v>47</v>
      </c>
      <c r="G109" s="24" t="s">
        <v>170</v>
      </c>
      <c r="H109" s="26" t="s">
        <v>34</v>
      </c>
      <c r="I109" s="24" t="s">
        <v>33</v>
      </c>
      <c r="J109" s="53">
        <v>303372</v>
      </c>
      <c r="K109" s="27">
        <v>44514</v>
      </c>
      <c r="L109" s="26" t="s">
        <v>171</v>
      </c>
      <c r="M109" s="38">
        <v>739050</v>
      </c>
      <c r="N109" s="30">
        <v>0.13</v>
      </c>
      <c r="O109" s="31">
        <f t="shared" si="13"/>
        <v>96076.5</v>
      </c>
      <c r="P109" s="31">
        <v>0</v>
      </c>
      <c r="Q109" s="32">
        <f t="shared" si="14"/>
        <v>835126.5</v>
      </c>
      <c r="R109" s="33">
        <v>0.08</v>
      </c>
      <c r="S109" s="34">
        <f t="shared" si="12"/>
        <v>-66810.12</v>
      </c>
      <c r="T109" s="33">
        <v>0.2</v>
      </c>
      <c r="U109" s="35">
        <f t="shared" si="11"/>
        <v>-19215.3</v>
      </c>
      <c r="V109" s="32">
        <f t="shared" si="15"/>
        <v>749101.08</v>
      </c>
      <c r="W109" s="220" t="s">
        <v>59</v>
      </c>
      <c r="X109" s="35" t="s">
        <v>36</v>
      </c>
      <c r="Y109" s="37" t="s">
        <v>33</v>
      </c>
      <c r="Z109" s="37" t="s">
        <v>33</v>
      </c>
      <c r="AA109" s="37"/>
    </row>
    <row r="110" spans="1:27" hidden="1" x14ac:dyDescent="0.2">
      <c r="A110" s="20">
        <v>60</v>
      </c>
      <c r="B110" s="21">
        <v>44614</v>
      </c>
      <c r="C110" s="22">
        <v>44617</v>
      </c>
      <c r="D110" s="246">
        <v>44614</v>
      </c>
      <c r="E110" s="23" t="s">
        <v>48</v>
      </c>
      <c r="F110" s="23" t="s">
        <v>49</v>
      </c>
      <c r="G110" s="24" t="s">
        <v>50</v>
      </c>
      <c r="H110" s="26" t="s">
        <v>34</v>
      </c>
      <c r="I110" s="24" t="s">
        <v>33</v>
      </c>
      <c r="J110" s="53">
        <v>303380</v>
      </c>
      <c r="K110" s="27">
        <v>44562</v>
      </c>
      <c r="L110" s="26">
        <v>60473</v>
      </c>
      <c r="M110" s="38">
        <v>50290</v>
      </c>
      <c r="N110" s="30">
        <v>0</v>
      </c>
      <c r="O110" s="31">
        <f t="shared" si="13"/>
        <v>0</v>
      </c>
      <c r="P110" s="31">
        <v>0</v>
      </c>
      <c r="Q110" s="32">
        <f t="shared" si="14"/>
        <v>50290</v>
      </c>
      <c r="R110" s="33">
        <v>0</v>
      </c>
      <c r="S110" s="34">
        <f t="shared" si="12"/>
        <v>0</v>
      </c>
      <c r="T110" s="33"/>
      <c r="U110" s="35">
        <f t="shared" si="11"/>
        <v>0</v>
      </c>
      <c r="V110" s="32">
        <f t="shared" si="15"/>
        <v>50290</v>
      </c>
      <c r="W110" s="36" t="s">
        <v>35</v>
      </c>
      <c r="X110" s="35" t="s">
        <v>102</v>
      </c>
      <c r="Y110" s="37" t="s">
        <v>186</v>
      </c>
      <c r="Z110" s="37" t="s">
        <v>33</v>
      </c>
      <c r="AA110" s="37"/>
    </row>
    <row r="111" spans="1:27" hidden="1" x14ac:dyDescent="0.2">
      <c r="A111" s="20">
        <v>63</v>
      </c>
      <c r="B111" s="21">
        <v>44614</v>
      </c>
      <c r="C111" s="22">
        <v>44617</v>
      </c>
      <c r="D111" s="246">
        <v>44614</v>
      </c>
      <c r="E111" s="43" t="s">
        <v>52</v>
      </c>
      <c r="F111" s="23" t="s">
        <v>53</v>
      </c>
      <c r="G111" s="24" t="s">
        <v>33</v>
      </c>
      <c r="H111" s="26" t="s">
        <v>34</v>
      </c>
      <c r="I111" s="24" t="s">
        <v>33</v>
      </c>
      <c r="J111" s="53">
        <v>303383</v>
      </c>
      <c r="K111" s="27">
        <v>44571</v>
      </c>
      <c r="L111" s="26">
        <v>58313</v>
      </c>
      <c r="M111" s="38">
        <v>9524</v>
      </c>
      <c r="N111" s="30">
        <v>0</v>
      </c>
      <c r="O111" s="31">
        <f t="shared" si="13"/>
        <v>0</v>
      </c>
      <c r="P111" s="31">
        <v>0</v>
      </c>
      <c r="Q111" s="32">
        <f t="shared" si="14"/>
        <v>9524</v>
      </c>
      <c r="R111" s="33">
        <v>0</v>
      </c>
      <c r="S111" s="34">
        <f t="shared" si="12"/>
        <v>0</v>
      </c>
      <c r="T111" s="33"/>
      <c r="U111" s="35">
        <f t="shared" si="11"/>
        <v>0</v>
      </c>
      <c r="V111" s="32">
        <f t="shared" si="15"/>
        <v>9524</v>
      </c>
      <c r="W111" s="36" t="s">
        <v>35</v>
      </c>
      <c r="X111" s="35" t="s">
        <v>102</v>
      </c>
      <c r="Y111" s="37" t="s">
        <v>196</v>
      </c>
      <c r="Z111" s="37" t="s">
        <v>33</v>
      </c>
      <c r="AA111" s="37"/>
    </row>
    <row r="112" spans="1:27" x14ac:dyDescent="0.2">
      <c r="A112" s="20">
        <v>84</v>
      </c>
      <c r="B112" s="21">
        <v>44614</v>
      </c>
      <c r="C112" s="22">
        <v>44614</v>
      </c>
      <c r="D112" s="246">
        <v>44614</v>
      </c>
      <c r="E112" s="23" t="s">
        <v>241</v>
      </c>
      <c r="F112" s="23" t="s">
        <v>242</v>
      </c>
      <c r="G112" s="26" t="s">
        <v>33</v>
      </c>
      <c r="H112" s="26" t="s">
        <v>34</v>
      </c>
      <c r="I112" s="24" t="s">
        <v>33</v>
      </c>
      <c r="J112" s="136">
        <v>303371</v>
      </c>
      <c r="K112" s="27">
        <v>44580</v>
      </c>
      <c r="L112" s="74">
        <v>248028</v>
      </c>
      <c r="M112" s="29">
        <v>47493</v>
      </c>
      <c r="N112" s="75">
        <v>0</v>
      </c>
      <c r="O112" s="31">
        <f t="shared" si="13"/>
        <v>0</v>
      </c>
      <c r="P112" s="31">
        <v>0</v>
      </c>
      <c r="Q112" s="32">
        <f t="shared" si="14"/>
        <v>47493</v>
      </c>
      <c r="R112" s="33">
        <v>4.4999999999999998E-2</v>
      </c>
      <c r="S112" s="34">
        <f t="shared" si="12"/>
        <v>-2137.1849999999999</v>
      </c>
      <c r="T112" s="33">
        <v>0</v>
      </c>
      <c r="U112" s="35">
        <f t="shared" si="11"/>
        <v>0</v>
      </c>
      <c r="V112" s="32">
        <f t="shared" si="15"/>
        <v>45355.815000000002</v>
      </c>
      <c r="W112" s="220" t="s">
        <v>59</v>
      </c>
      <c r="X112" s="35" t="s">
        <v>36</v>
      </c>
      <c r="Y112" s="37" t="s">
        <v>33</v>
      </c>
      <c r="Z112" s="37" t="s">
        <v>243</v>
      </c>
      <c r="AA112" s="37"/>
    </row>
    <row r="113" spans="1:27" x14ac:dyDescent="0.2">
      <c r="A113" s="20">
        <v>85</v>
      </c>
      <c r="B113" s="21">
        <v>44614</v>
      </c>
      <c r="C113" s="22">
        <v>44609</v>
      </c>
      <c r="D113" s="246">
        <v>44614</v>
      </c>
      <c r="E113" s="23" t="s">
        <v>241</v>
      </c>
      <c r="F113" s="23" t="s">
        <v>242</v>
      </c>
      <c r="G113" s="26" t="s">
        <v>33</v>
      </c>
      <c r="H113" s="26" t="s">
        <v>34</v>
      </c>
      <c r="I113" s="24" t="s">
        <v>33</v>
      </c>
      <c r="J113" s="136">
        <v>303404</v>
      </c>
      <c r="K113" s="27">
        <v>44596</v>
      </c>
      <c r="L113" s="26">
        <v>376736</v>
      </c>
      <c r="M113" s="29">
        <f>71123+73978</f>
        <v>145101</v>
      </c>
      <c r="N113" s="30">
        <v>0</v>
      </c>
      <c r="O113" s="31">
        <f t="shared" si="13"/>
        <v>0</v>
      </c>
      <c r="P113" s="31">
        <v>0</v>
      </c>
      <c r="Q113" s="32">
        <f t="shared" si="14"/>
        <v>145101</v>
      </c>
      <c r="R113" s="33">
        <v>4.4999999999999998E-2</v>
      </c>
      <c r="S113" s="34">
        <f t="shared" si="12"/>
        <v>-6529.5450000000001</v>
      </c>
      <c r="T113" s="33"/>
      <c r="U113" s="35">
        <f t="shared" si="11"/>
        <v>0</v>
      </c>
      <c r="V113" s="32">
        <f t="shared" si="15"/>
        <v>138571.45499999999</v>
      </c>
      <c r="W113" s="220" t="s">
        <v>59</v>
      </c>
      <c r="X113" s="35" t="s">
        <v>36</v>
      </c>
      <c r="Y113" s="37" t="s">
        <v>33</v>
      </c>
      <c r="Z113" s="37" t="s">
        <v>244</v>
      </c>
      <c r="AA113" s="37"/>
    </row>
    <row r="114" spans="1:27" x14ac:dyDescent="0.2">
      <c r="A114" s="20">
        <v>88</v>
      </c>
      <c r="B114" s="82">
        <v>44614</v>
      </c>
      <c r="C114" s="83">
        <v>44567</v>
      </c>
      <c r="D114" s="247">
        <v>44614</v>
      </c>
      <c r="E114" s="84" t="s">
        <v>160</v>
      </c>
      <c r="F114" s="85" t="s">
        <v>251</v>
      </c>
      <c r="G114" s="86" t="s">
        <v>33</v>
      </c>
      <c r="H114" s="76" t="s">
        <v>34</v>
      </c>
      <c r="I114" s="86" t="s">
        <v>33</v>
      </c>
      <c r="J114" s="216">
        <v>303405</v>
      </c>
      <c r="K114" s="88">
        <v>44567</v>
      </c>
      <c r="L114" s="87" t="s">
        <v>33</v>
      </c>
      <c r="M114" s="89">
        <v>19700</v>
      </c>
      <c r="N114" s="90">
        <v>0</v>
      </c>
      <c r="O114" s="91">
        <f t="shared" si="13"/>
        <v>0</v>
      </c>
      <c r="P114" s="91">
        <v>0</v>
      </c>
      <c r="Q114" s="92">
        <f t="shared" si="14"/>
        <v>19700</v>
      </c>
      <c r="R114" s="93"/>
      <c r="S114" s="94">
        <f t="shared" si="12"/>
        <v>0</v>
      </c>
      <c r="T114" s="93"/>
      <c r="U114" s="95">
        <f t="shared" si="11"/>
        <v>0</v>
      </c>
      <c r="V114" s="92">
        <f t="shared" si="15"/>
        <v>19700</v>
      </c>
      <c r="W114" s="48" t="s">
        <v>59</v>
      </c>
      <c r="X114" s="137" t="s">
        <v>36</v>
      </c>
      <c r="Y114" s="96" t="s">
        <v>33</v>
      </c>
      <c r="Z114" s="96" t="s">
        <v>33</v>
      </c>
      <c r="AA114" s="96"/>
    </row>
    <row r="115" spans="1:27" x14ac:dyDescent="0.2">
      <c r="A115" s="20">
        <v>91</v>
      </c>
      <c r="B115" s="21">
        <v>44614</v>
      </c>
      <c r="C115" s="22">
        <v>44609</v>
      </c>
      <c r="D115" s="246">
        <v>44614</v>
      </c>
      <c r="E115" s="23" t="s">
        <v>167</v>
      </c>
      <c r="F115" s="23" t="s">
        <v>242</v>
      </c>
      <c r="G115" s="24" t="s">
        <v>168</v>
      </c>
      <c r="H115" s="26" t="s">
        <v>34</v>
      </c>
      <c r="I115" s="24" t="s">
        <v>33</v>
      </c>
      <c r="J115" s="136" t="s">
        <v>239</v>
      </c>
      <c r="K115" s="27">
        <v>44582</v>
      </c>
      <c r="L115" s="26" t="s">
        <v>261</v>
      </c>
      <c r="M115" s="29">
        <v>21389</v>
      </c>
      <c r="N115" s="30">
        <v>0.17</v>
      </c>
      <c r="O115" s="31">
        <f t="shared" si="13"/>
        <v>3636.13</v>
      </c>
      <c r="P115" s="31"/>
      <c r="Q115" s="32">
        <f t="shared" si="14"/>
        <v>25025.13</v>
      </c>
      <c r="R115" s="33">
        <v>4.4999999999999998E-2</v>
      </c>
      <c r="S115" s="34">
        <f t="shared" si="12"/>
        <v>-1126.13085</v>
      </c>
      <c r="T115" s="33">
        <v>0</v>
      </c>
      <c r="U115" s="35">
        <f t="shared" si="11"/>
        <v>0</v>
      </c>
      <c r="V115" s="32">
        <f t="shared" si="15"/>
        <v>23898.99915</v>
      </c>
      <c r="W115" s="137" t="s">
        <v>33</v>
      </c>
      <c r="X115" s="46" t="s">
        <v>36</v>
      </c>
      <c r="Y115" s="37" t="s">
        <v>33</v>
      </c>
      <c r="Z115" s="37" t="s">
        <v>33</v>
      </c>
      <c r="AA115" s="40">
        <f>V115+V116</f>
        <v>31192.759149999998</v>
      </c>
    </row>
    <row r="116" spans="1:27" x14ac:dyDescent="0.2">
      <c r="A116" s="20">
        <v>92</v>
      </c>
      <c r="B116" s="21">
        <v>44614</v>
      </c>
      <c r="C116" s="22">
        <v>44609</v>
      </c>
      <c r="D116" s="246">
        <v>44614</v>
      </c>
      <c r="E116" s="23" t="s">
        <v>167</v>
      </c>
      <c r="F116" s="23" t="s">
        <v>262</v>
      </c>
      <c r="G116" s="24" t="s">
        <v>168</v>
      </c>
      <c r="H116" s="26" t="s">
        <v>34</v>
      </c>
      <c r="I116" s="24" t="s">
        <v>33</v>
      </c>
      <c r="J116" s="136" t="s">
        <v>239</v>
      </c>
      <c r="K116" s="27">
        <v>44582</v>
      </c>
      <c r="L116" s="26" t="s">
        <v>261</v>
      </c>
      <c r="M116" s="29">
        <v>7360</v>
      </c>
      <c r="N116" s="30">
        <v>0.13</v>
      </c>
      <c r="O116" s="31">
        <f t="shared" si="13"/>
        <v>956.80000000000007</v>
      </c>
      <c r="P116" s="31"/>
      <c r="Q116" s="32">
        <f t="shared" si="14"/>
        <v>8316.7999999999993</v>
      </c>
      <c r="R116" s="33">
        <v>0.1</v>
      </c>
      <c r="S116" s="34">
        <f t="shared" si="12"/>
        <v>-831.68</v>
      </c>
      <c r="T116" s="33">
        <v>0.2</v>
      </c>
      <c r="U116" s="35">
        <f t="shared" si="11"/>
        <v>-191.36</v>
      </c>
      <c r="V116" s="32">
        <f t="shared" si="15"/>
        <v>7293.7599999999993</v>
      </c>
      <c r="W116" s="36" t="s">
        <v>33</v>
      </c>
      <c r="X116" s="181" t="s">
        <v>36</v>
      </c>
      <c r="Y116" s="37" t="s">
        <v>33</v>
      </c>
      <c r="Z116" s="37" t="s">
        <v>33</v>
      </c>
      <c r="AA116" s="40"/>
    </row>
    <row r="117" spans="1:27" x14ac:dyDescent="0.2">
      <c r="A117" s="20">
        <v>55</v>
      </c>
      <c r="B117" s="21">
        <v>44614</v>
      </c>
      <c r="C117" s="22">
        <v>44617</v>
      </c>
      <c r="D117" s="246">
        <v>44615</v>
      </c>
      <c r="E117" s="23" t="s">
        <v>148</v>
      </c>
      <c r="F117" s="23" t="s">
        <v>176</v>
      </c>
      <c r="G117" s="24" t="s">
        <v>150</v>
      </c>
      <c r="H117" s="26" t="s">
        <v>34</v>
      </c>
      <c r="I117" s="24" t="s">
        <v>33</v>
      </c>
      <c r="J117" s="53">
        <v>303375</v>
      </c>
      <c r="K117" s="27">
        <v>44582</v>
      </c>
      <c r="L117" s="26">
        <v>19756</v>
      </c>
      <c r="M117" s="38">
        <v>5448618</v>
      </c>
      <c r="N117" s="30">
        <v>0</v>
      </c>
      <c r="O117" s="31">
        <f t="shared" si="13"/>
        <v>0</v>
      </c>
      <c r="P117" s="31">
        <v>0</v>
      </c>
      <c r="Q117" s="32">
        <f t="shared" si="14"/>
        <v>5448618</v>
      </c>
      <c r="R117" s="33">
        <v>0</v>
      </c>
      <c r="S117" s="34">
        <f t="shared" si="12"/>
        <v>0</v>
      </c>
      <c r="T117" s="33"/>
      <c r="U117" s="35">
        <f t="shared" si="11"/>
        <v>0</v>
      </c>
      <c r="V117" s="32">
        <f t="shared" si="15"/>
        <v>5448618</v>
      </c>
      <c r="W117" s="36" t="s">
        <v>35</v>
      </c>
      <c r="X117" s="137" t="s">
        <v>36</v>
      </c>
      <c r="Y117" s="37" t="s">
        <v>177</v>
      </c>
      <c r="Z117" s="37" t="s">
        <v>33</v>
      </c>
      <c r="AA117" s="37"/>
    </row>
    <row r="118" spans="1:27" x14ac:dyDescent="0.2">
      <c r="A118" s="20">
        <v>59</v>
      </c>
      <c r="B118" s="21">
        <v>44614</v>
      </c>
      <c r="C118" s="22">
        <v>44617</v>
      </c>
      <c r="D118" s="246">
        <v>44615</v>
      </c>
      <c r="E118" s="23" t="s">
        <v>184</v>
      </c>
      <c r="F118" s="23" t="s">
        <v>185</v>
      </c>
      <c r="G118" s="24" t="s">
        <v>33</v>
      </c>
      <c r="H118" s="26" t="s">
        <v>34</v>
      </c>
      <c r="I118" s="24" t="s">
        <v>33</v>
      </c>
      <c r="J118" s="53">
        <v>303379</v>
      </c>
      <c r="K118" s="27">
        <v>44615</v>
      </c>
      <c r="L118" s="26" t="s">
        <v>33</v>
      </c>
      <c r="M118" s="38">
        <v>100000</v>
      </c>
      <c r="N118" s="30">
        <v>0</v>
      </c>
      <c r="O118" s="31">
        <f t="shared" si="13"/>
        <v>0</v>
      </c>
      <c r="P118" s="31">
        <v>0</v>
      </c>
      <c r="Q118" s="32">
        <f t="shared" si="14"/>
        <v>100000</v>
      </c>
      <c r="R118" s="33">
        <v>0</v>
      </c>
      <c r="S118" s="34">
        <f t="shared" si="12"/>
        <v>0</v>
      </c>
      <c r="T118" s="33"/>
      <c r="U118" s="35">
        <f t="shared" si="11"/>
        <v>0</v>
      </c>
      <c r="V118" s="32">
        <f t="shared" si="15"/>
        <v>100000</v>
      </c>
      <c r="W118" s="220" t="s">
        <v>59</v>
      </c>
      <c r="X118" s="137" t="s">
        <v>36</v>
      </c>
      <c r="Y118" s="37" t="s">
        <v>33</v>
      </c>
      <c r="Z118" s="37" t="s">
        <v>33</v>
      </c>
      <c r="AA118" s="37"/>
    </row>
    <row r="119" spans="1:27" hidden="1" x14ac:dyDescent="0.2">
      <c r="A119" s="20">
        <v>61</v>
      </c>
      <c r="B119" s="21">
        <v>44614</v>
      </c>
      <c r="C119" s="22">
        <v>44617</v>
      </c>
      <c r="D119" s="246">
        <v>44616</v>
      </c>
      <c r="E119" s="23" t="s">
        <v>187</v>
      </c>
      <c r="F119" s="23" t="s">
        <v>47</v>
      </c>
      <c r="G119" s="24" t="s">
        <v>188</v>
      </c>
      <c r="H119" s="26" t="s">
        <v>34</v>
      </c>
      <c r="I119" s="24" t="s">
        <v>33</v>
      </c>
      <c r="J119" s="53">
        <v>303381</v>
      </c>
      <c r="K119" s="27">
        <v>44562</v>
      </c>
      <c r="L119" s="26" t="s">
        <v>189</v>
      </c>
      <c r="M119" s="38">
        <v>60000</v>
      </c>
      <c r="N119" s="30">
        <v>0.08</v>
      </c>
      <c r="O119" s="31">
        <f t="shared" si="13"/>
        <v>4800</v>
      </c>
      <c r="P119" s="31">
        <v>0</v>
      </c>
      <c r="Q119" s="32">
        <f t="shared" si="14"/>
        <v>64800</v>
      </c>
      <c r="R119" s="33">
        <v>0.1</v>
      </c>
      <c r="S119" s="34">
        <f t="shared" si="12"/>
        <v>-6480</v>
      </c>
      <c r="T119" s="33">
        <v>0.2</v>
      </c>
      <c r="U119" s="35">
        <f t="shared" si="11"/>
        <v>-960</v>
      </c>
      <c r="V119" s="32">
        <f t="shared" si="15"/>
        <v>57360</v>
      </c>
      <c r="W119" s="36" t="s">
        <v>35</v>
      </c>
      <c r="X119" s="137" t="s">
        <v>102</v>
      </c>
      <c r="Y119" s="37" t="s">
        <v>190</v>
      </c>
      <c r="Z119" s="37" t="s">
        <v>33</v>
      </c>
      <c r="AA119" s="37"/>
    </row>
    <row r="120" spans="1:27" hidden="1" x14ac:dyDescent="0.2">
      <c r="A120" s="20">
        <v>62</v>
      </c>
      <c r="B120" s="21">
        <v>44614</v>
      </c>
      <c r="C120" s="22">
        <v>44617</v>
      </c>
      <c r="D120" s="246">
        <v>44616</v>
      </c>
      <c r="E120" s="23" t="s">
        <v>191</v>
      </c>
      <c r="F120" s="23" t="s">
        <v>192</v>
      </c>
      <c r="G120" s="24" t="s">
        <v>193</v>
      </c>
      <c r="H120" s="26" t="s">
        <v>34</v>
      </c>
      <c r="I120" s="24" t="s">
        <v>33</v>
      </c>
      <c r="J120" s="53">
        <v>303382</v>
      </c>
      <c r="K120" s="27">
        <v>44550</v>
      </c>
      <c r="L120" s="26" t="s">
        <v>194</v>
      </c>
      <c r="M120" s="38">
        <v>48000</v>
      </c>
      <c r="N120" s="30">
        <v>0.13</v>
      </c>
      <c r="O120" s="31">
        <f t="shared" si="13"/>
        <v>6240</v>
      </c>
      <c r="P120" s="31">
        <v>4810</v>
      </c>
      <c r="Q120" s="32">
        <f t="shared" si="14"/>
        <v>59050</v>
      </c>
      <c r="R120" s="33">
        <v>0.03</v>
      </c>
      <c r="S120" s="34">
        <f t="shared" si="12"/>
        <v>-1771.5</v>
      </c>
      <c r="T120" s="33">
        <v>0.2</v>
      </c>
      <c r="U120" s="35">
        <f t="shared" si="11"/>
        <v>-1248</v>
      </c>
      <c r="V120" s="32">
        <f t="shared" si="15"/>
        <v>56030.5</v>
      </c>
      <c r="W120" s="36" t="s">
        <v>35</v>
      </c>
      <c r="X120" s="137" t="s">
        <v>102</v>
      </c>
      <c r="Y120" s="37" t="s">
        <v>195</v>
      </c>
      <c r="Z120" s="37" t="s">
        <v>33</v>
      </c>
      <c r="AA120" s="37"/>
    </row>
    <row r="121" spans="1:27" hidden="1" x14ac:dyDescent="0.2">
      <c r="A121" s="20">
        <v>120</v>
      </c>
      <c r="B121" s="21">
        <v>44621</v>
      </c>
      <c r="C121" s="97">
        <v>44635</v>
      </c>
      <c r="D121" s="246">
        <v>44616</v>
      </c>
      <c r="E121" s="43" t="s">
        <v>326</v>
      </c>
      <c r="F121" s="43" t="s">
        <v>326</v>
      </c>
      <c r="G121" s="76" t="s">
        <v>33</v>
      </c>
      <c r="H121" s="26" t="s">
        <v>34</v>
      </c>
      <c r="I121" s="24" t="s">
        <v>33</v>
      </c>
      <c r="J121" s="77">
        <v>303403</v>
      </c>
      <c r="K121" s="103">
        <v>44620</v>
      </c>
      <c r="L121" s="78" t="s">
        <v>33</v>
      </c>
      <c r="M121" s="79">
        <v>51303</v>
      </c>
      <c r="N121" s="80">
        <v>0</v>
      </c>
      <c r="O121" s="31">
        <f t="shared" si="13"/>
        <v>0</v>
      </c>
      <c r="P121" s="31">
        <v>0</v>
      </c>
      <c r="Q121" s="32">
        <f t="shared" si="14"/>
        <v>51303</v>
      </c>
      <c r="R121" s="81"/>
      <c r="S121" s="34">
        <f t="shared" si="12"/>
        <v>0</v>
      </c>
      <c r="T121" s="81"/>
      <c r="U121" s="35">
        <f t="shared" si="11"/>
        <v>0</v>
      </c>
      <c r="V121" s="32">
        <f t="shared" si="15"/>
        <v>51303</v>
      </c>
      <c r="W121" s="221" t="s">
        <v>35</v>
      </c>
      <c r="X121" s="35" t="s">
        <v>102</v>
      </c>
      <c r="Y121" s="37" t="s">
        <v>327</v>
      </c>
      <c r="Z121" s="37" t="s">
        <v>33</v>
      </c>
      <c r="AA121" s="37"/>
    </row>
    <row r="122" spans="1:27" hidden="1" x14ac:dyDescent="0.2">
      <c r="A122" s="20">
        <v>121</v>
      </c>
      <c r="B122" s="21">
        <v>44621</v>
      </c>
      <c r="C122" s="97">
        <v>44635</v>
      </c>
      <c r="D122" s="246">
        <v>44616</v>
      </c>
      <c r="E122" s="23" t="s">
        <v>144</v>
      </c>
      <c r="F122" s="43" t="s">
        <v>328</v>
      </c>
      <c r="G122" s="76" t="s">
        <v>33</v>
      </c>
      <c r="H122" s="26" t="s">
        <v>34</v>
      </c>
      <c r="I122" s="24" t="s">
        <v>33</v>
      </c>
      <c r="J122" s="77">
        <v>303406</v>
      </c>
      <c r="K122" s="103" t="s">
        <v>33</v>
      </c>
      <c r="L122" s="78" t="s">
        <v>33</v>
      </c>
      <c r="M122" s="79">
        <v>236707</v>
      </c>
      <c r="N122" s="30">
        <v>0</v>
      </c>
      <c r="O122" s="31">
        <f t="shared" si="13"/>
        <v>0</v>
      </c>
      <c r="P122" s="31"/>
      <c r="Q122" s="32">
        <f t="shared" si="14"/>
        <v>236707</v>
      </c>
      <c r="R122" s="81"/>
      <c r="S122" s="34">
        <f t="shared" si="12"/>
        <v>0</v>
      </c>
      <c r="T122" s="81"/>
      <c r="U122" s="35">
        <f t="shared" si="11"/>
        <v>0</v>
      </c>
      <c r="V122" s="32">
        <f t="shared" si="15"/>
        <v>236707</v>
      </c>
      <c r="W122" s="221" t="s">
        <v>35</v>
      </c>
      <c r="X122" s="100" t="s">
        <v>102</v>
      </c>
      <c r="Y122" s="37" t="s">
        <v>329</v>
      </c>
      <c r="Z122" s="37" t="s">
        <v>33</v>
      </c>
      <c r="AA122" s="37"/>
    </row>
    <row r="123" spans="1:27" hidden="1" x14ac:dyDescent="0.2">
      <c r="A123" s="20">
        <v>54</v>
      </c>
      <c r="B123" s="21">
        <v>44614</v>
      </c>
      <c r="C123" s="22">
        <v>44614</v>
      </c>
      <c r="D123" s="246">
        <v>44617</v>
      </c>
      <c r="E123" s="23" t="s">
        <v>173</v>
      </c>
      <c r="F123" s="23" t="s">
        <v>98</v>
      </c>
      <c r="G123" s="24" t="s">
        <v>174</v>
      </c>
      <c r="H123" s="26" t="s">
        <v>34</v>
      </c>
      <c r="I123" s="24" t="s">
        <v>33</v>
      </c>
      <c r="J123" s="53">
        <v>303374</v>
      </c>
      <c r="K123" s="27">
        <v>44552</v>
      </c>
      <c r="L123" s="26">
        <v>25780</v>
      </c>
      <c r="M123" s="38">
        <v>7500</v>
      </c>
      <c r="N123" s="30">
        <v>0.19500000000000001</v>
      </c>
      <c r="O123" s="31">
        <f t="shared" si="13"/>
        <v>1462.5</v>
      </c>
      <c r="P123" s="31">
        <v>0</v>
      </c>
      <c r="Q123" s="32">
        <f t="shared" si="14"/>
        <v>8962.5</v>
      </c>
      <c r="R123" s="33">
        <v>0.03</v>
      </c>
      <c r="S123" s="34">
        <f t="shared" si="12"/>
        <v>-268.875</v>
      </c>
      <c r="T123" s="33"/>
      <c r="U123" s="35">
        <f t="shared" si="11"/>
        <v>0</v>
      </c>
      <c r="V123" s="32">
        <f t="shared" si="15"/>
        <v>8693.625</v>
      </c>
      <c r="W123" s="36" t="s">
        <v>35</v>
      </c>
      <c r="X123" s="36" t="s">
        <v>102</v>
      </c>
      <c r="Y123" s="37" t="s">
        <v>175</v>
      </c>
      <c r="Z123" s="37" t="s">
        <v>33</v>
      </c>
      <c r="AA123" s="37"/>
    </row>
    <row r="124" spans="1:27" hidden="1" x14ac:dyDescent="0.2">
      <c r="A124" s="20">
        <v>67</v>
      </c>
      <c r="B124" s="21">
        <v>44614</v>
      </c>
      <c r="C124" s="22">
        <v>44617</v>
      </c>
      <c r="D124" s="246">
        <v>44617</v>
      </c>
      <c r="E124" s="23" t="s">
        <v>204</v>
      </c>
      <c r="F124" s="23" t="s">
        <v>205</v>
      </c>
      <c r="G124" s="24" t="s">
        <v>206</v>
      </c>
      <c r="H124" s="26" t="s">
        <v>34</v>
      </c>
      <c r="I124" s="24" t="s">
        <v>33</v>
      </c>
      <c r="J124" s="53">
        <v>303386</v>
      </c>
      <c r="K124" s="27">
        <v>44558</v>
      </c>
      <c r="L124" s="26">
        <v>2076</v>
      </c>
      <c r="M124" s="38">
        <v>71000</v>
      </c>
      <c r="N124" s="30">
        <v>0</v>
      </c>
      <c r="O124" s="31">
        <f t="shared" si="13"/>
        <v>0</v>
      </c>
      <c r="P124" s="31">
        <v>0</v>
      </c>
      <c r="Q124" s="32">
        <f t="shared" si="14"/>
        <v>71000</v>
      </c>
      <c r="R124" s="33">
        <v>4.4999999999999998E-2</v>
      </c>
      <c r="S124" s="34">
        <f t="shared" si="12"/>
        <v>-3195</v>
      </c>
      <c r="T124" s="33">
        <v>0.05</v>
      </c>
      <c r="U124" s="35">
        <v>-3550</v>
      </c>
      <c r="V124" s="32">
        <f t="shared" si="15"/>
        <v>64255</v>
      </c>
      <c r="W124" s="36" t="s">
        <v>35</v>
      </c>
      <c r="X124" s="137" t="s">
        <v>102</v>
      </c>
      <c r="Y124" s="37" t="s">
        <v>207</v>
      </c>
      <c r="Z124" s="37" t="s">
        <v>33</v>
      </c>
      <c r="AA124" s="37"/>
    </row>
    <row r="125" spans="1:27" x14ac:dyDescent="0.2">
      <c r="A125" s="20"/>
      <c r="B125" s="21">
        <v>44614</v>
      </c>
      <c r="C125" s="22">
        <v>44617</v>
      </c>
      <c r="D125" s="246">
        <v>44594</v>
      </c>
      <c r="E125" s="23" t="s">
        <v>144</v>
      </c>
      <c r="F125" s="23" t="s">
        <v>220</v>
      </c>
      <c r="G125" s="24"/>
      <c r="H125" s="26"/>
      <c r="I125" s="24"/>
      <c r="J125" s="53"/>
      <c r="K125" s="27"/>
      <c r="L125" s="26"/>
      <c r="M125" s="38">
        <v>500000</v>
      </c>
      <c r="N125" s="30"/>
      <c r="O125" s="31"/>
      <c r="P125" s="31"/>
      <c r="Q125" s="38">
        <v>500000</v>
      </c>
      <c r="R125" s="33"/>
      <c r="S125" s="34"/>
      <c r="T125" s="33"/>
      <c r="U125" s="35"/>
      <c r="V125" s="32">
        <f t="shared" si="15"/>
        <v>500000</v>
      </c>
      <c r="W125" s="36" t="s">
        <v>35</v>
      </c>
      <c r="X125" s="137" t="s">
        <v>36</v>
      </c>
      <c r="Y125" s="37" t="s">
        <v>822</v>
      </c>
      <c r="Z125" s="37"/>
      <c r="AA125" s="37"/>
    </row>
    <row r="126" spans="1:27" x14ac:dyDescent="0.2">
      <c r="A126" s="20"/>
      <c r="B126" s="21">
        <v>44614</v>
      </c>
      <c r="C126" s="22">
        <v>44617</v>
      </c>
      <c r="D126" s="246">
        <v>44594</v>
      </c>
      <c r="E126" s="23" t="s">
        <v>144</v>
      </c>
      <c r="F126" s="23" t="s">
        <v>220</v>
      </c>
      <c r="G126" s="24"/>
      <c r="H126" s="26"/>
      <c r="I126" s="24"/>
      <c r="J126" s="53"/>
      <c r="K126" s="27"/>
      <c r="L126" s="26"/>
      <c r="M126" s="38">
        <v>727368</v>
      </c>
      <c r="N126" s="30"/>
      <c r="O126" s="31"/>
      <c r="P126" s="31"/>
      <c r="Q126" s="38">
        <v>727368</v>
      </c>
      <c r="R126" s="33"/>
      <c r="S126" s="34"/>
      <c r="T126" s="33"/>
      <c r="U126" s="35"/>
      <c r="V126" s="32">
        <f t="shared" si="15"/>
        <v>727368</v>
      </c>
      <c r="W126" s="36" t="s">
        <v>35</v>
      </c>
      <c r="X126" s="137" t="s">
        <v>36</v>
      </c>
      <c r="Y126" s="37" t="s">
        <v>823</v>
      </c>
      <c r="Z126" s="37"/>
      <c r="AA126" s="37"/>
    </row>
    <row r="127" spans="1:27" x14ac:dyDescent="0.2">
      <c r="A127" s="20"/>
      <c r="B127" s="21">
        <v>44614</v>
      </c>
      <c r="C127" s="22">
        <v>44617</v>
      </c>
      <c r="D127" s="246">
        <v>44599</v>
      </c>
      <c r="E127" s="23" t="s">
        <v>144</v>
      </c>
      <c r="F127" s="23" t="s">
        <v>220</v>
      </c>
      <c r="G127" s="24"/>
      <c r="H127" s="26"/>
      <c r="I127" s="24"/>
      <c r="J127" s="53"/>
      <c r="K127" s="27"/>
      <c r="L127" s="26"/>
      <c r="M127" s="38">
        <v>1312192</v>
      </c>
      <c r="N127" s="30"/>
      <c r="O127" s="31"/>
      <c r="P127" s="31"/>
      <c r="Q127" s="38">
        <v>1312192</v>
      </c>
      <c r="R127" s="33"/>
      <c r="S127" s="34"/>
      <c r="T127" s="33"/>
      <c r="U127" s="35"/>
      <c r="V127" s="32">
        <f t="shared" si="15"/>
        <v>1312192</v>
      </c>
      <c r="W127" s="36" t="s">
        <v>35</v>
      </c>
      <c r="X127" s="137" t="s">
        <v>36</v>
      </c>
      <c r="Y127" s="37" t="s">
        <v>824</v>
      </c>
      <c r="Z127" s="37"/>
      <c r="AA127" s="37"/>
    </row>
    <row r="128" spans="1:27" x14ac:dyDescent="0.2">
      <c r="A128" s="20">
        <v>73</v>
      </c>
      <c r="B128" s="21">
        <v>44614</v>
      </c>
      <c r="C128" s="22">
        <v>44634</v>
      </c>
      <c r="D128" s="246">
        <v>44620</v>
      </c>
      <c r="E128" s="23" t="s">
        <v>144</v>
      </c>
      <c r="F128" s="23" t="s">
        <v>220</v>
      </c>
      <c r="G128" s="24" t="s">
        <v>33</v>
      </c>
      <c r="H128" s="26" t="s">
        <v>34</v>
      </c>
      <c r="I128" s="24" t="s">
        <v>33</v>
      </c>
      <c r="J128" s="53">
        <v>303393</v>
      </c>
      <c r="K128" s="27" t="s">
        <v>33</v>
      </c>
      <c r="L128" s="26" t="s">
        <v>33</v>
      </c>
      <c r="M128" s="38">
        <v>9365253</v>
      </c>
      <c r="N128" s="30">
        <v>0</v>
      </c>
      <c r="O128" s="31">
        <f>M128*N128</f>
        <v>0</v>
      </c>
      <c r="P128" s="31">
        <v>0</v>
      </c>
      <c r="Q128" s="32">
        <f>M128+O128+P128</f>
        <v>9365253</v>
      </c>
      <c r="R128" s="33">
        <v>0</v>
      </c>
      <c r="S128" s="34">
        <f>-Q128*R128</f>
        <v>0</v>
      </c>
      <c r="T128" s="33"/>
      <c r="U128" s="35">
        <f>-O128*T128</f>
        <v>0</v>
      </c>
      <c r="V128" s="32">
        <f t="shared" si="15"/>
        <v>9365253</v>
      </c>
      <c r="W128" s="36" t="s">
        <v>35</v>
      </c>
      <c r="X128" s="35" t="s">
        <v>36</v>
      </c>
      <c r="Y128" s="37" t="s">
        <v>825</v>
      </c>
      <c r="Z128" s="37" t="s">
        <v>33</v>
      </c>
      <c r="AA128" s="37"/>
    </row>
    <row r="129" spans="1:28" hidden="1" x14ac:dyDescent="0.2">
      <c r="A129" s="20">
        <v>123</v>
      </c>
      <c r="B129" s="21">
        <v>44621</v>
      </c>
      <c r="C129" s="97">
        <v>44635</v>
      </c>
      <c r="D129" s="246">
        <v>44620</v>
      </c>
      <c r="E129" s="43" t="s">
        <v>302</v>
      </c>
      <c r="F129" s="43" t="s">
        <v>302</v>
      </c>
      <c r="G129" s="76" t="s">
        <v>33</v>
      </c>
      <c r="H129" s="26" t="s">
        <v>34</v>
      </c>
      <c r="I129" s="24" t="s">
        <v>33</v>
      </c>
      <c r="J129" s="77">
        <v>303408</v>
      </c>
      <c r="K129" s="103">
        <v>44601</v>
      </c>
      <c r="L129" s="78">
        <v>78206</v>
      </c>
      <c r="M129" s="79">
        <v>496460</v>
      </c>
      <c r="N129" s="30">
        <v>0</v>
      </c>
      <c r="O129" s="31">
        <f>M129*N129</f>
        <v>0</v>
      </c>
      <c r="P129" s="31"/>
      <c r="Q129" s="32">
        <f>M129+O129+P129</f>
        <v>496460</v>
      </c>
      <c r="R129" s="81"/>
      <c r="S129" s="34">
        <f>-Q129*R129</f>
        <v>0</v>
      </c>
      <c r="T129" s="81"/>
      <c r="U129" s="35">
        <f>-O129*T129</f>
        <v>0</v>
      </c>
      <c r="V129" s="32">
        <f t="shared" si="15"/>
        <v>496460</v>
      </c>
      <c r="W129" s="221" t="s">
        <v>35</v>
      </c>
      <c r="X129" s="137" t="s">
        <v>102</v>
      </c>
      <c r="Y129" s="37" t="s">
        <v>304</v>
      </c>
      <c r="Z129" s="37" t="s">
        <v>33</v>
      </c>
      <c r="AA129" s="37"/>
    </row>
    <row r="130" spans="1:28" hidden="1" x14ac:dyDescent="0.2">
      <c r="A130" s="20">
        <v>125</v>
      </c>
      <c r="B130" s="21">
        <v>44621</v>
      </c>
      <c r="C130" s="97">
        <v>44638</v>
      </c>
      <c r="D130" s="246">
        <v>44621</v>
      </c>
      <c r="E130" s="43" t="s">
        <v>335</v>
      </c>
      <c r="F130" s="43" t="s">
        <v>336</v>
      </c>
      <c r="G130" s="76" t="s">
        <v>337</v>
      </c>
      <c r="H130" s="26" t="s">
        <v>34</v>
      </c>
      <c r="I130" s="24" t="s">
        <v>33</v>
      </c>
      <c r="J130" s="77">
        <v>303412</v>
      </c>
      <c r="K130" s="103">
        <v>44590</v>
      </c>
      <c r="L130" s="78" t="s">
        <v>338</v>
      </c>
      <c r="M130" s="79">
        <v>20000</v>
      </c>
      <c r="N130" s="80">
        <v>0.16</v>
      </c>
      <c r="O130" s="31">
        <f>M130*N130</f>
        <v>3200</v>
      </c>
      <c r="P130" s="31">
        <v>0</v>
      </c>
      <c r="Q130" s="32">
        <f>M130+O130+P130</f>
        <v>23200</v>
      </c>
      <c r="R130" s="81">
        <v>0.03</v>
      </c>
      <c r="S130" s="34">
        <f>-Q130*R130</f>
        <v>-696</v>
      </c>
      <c r="T130" s="81">
        <v>0</v>
      </c>
      <c r="U130" s="35">
        <f>-O130*T130</f>
        <v>0</v>
      </c>
      <c r="V130" s="32">
        <f t="shared" si="15"/>
        <v>22504</v>
      </c>
      <c r="W130" s="221" t="s">
        <v>35</v>
      </c>
      <c r="X130" s="35" t="s">
        <v>102</v>
      </c>
      <c r="Y130" s="37" t="s">
        <v>339</v>
      </c>
      <c r="Z130" s="37" t="s">
        <v>33</v>
      </c>
      <c r="AA130" s="37"/>
    </row>
    <row r="131" spans="1:28" ht="15" x14ac:dyDescent="0.25">
      <c r="A131" s="320"/>
      <c r="B131" s="321"/>
      <c r="C131" s="322"/>
      <c r="D131" s="324">
        <v>44594</v>
      </c>
      <c r="E131" s="317" t="s">
        <v>868</v>
      </c>
      <c r="F131" s="317" t="s">
        <v>868</v>
      </c>
      <c r="G131" s="267"/>
      <c r="H131" s="26"/>
      <c r="I131" s="268"/>
      <c r="J131" s="311"/>
      <c r="K131" s="269"/>
      <c r="L131" s="270"/>
      <c r="M131" s="271"/>
      <c r="N131" s="272"/>
      <c r="O131" s="273"/>
      <c r="P131" s="273"/>
      <c r="Q131" s="318">
        <v>289.79000000000002</v>
      </c>
      <c r="R131" s="274"/>
      <c r="S131" s="275"/>
      <c r="T131" s="274"/>
      <c r="U131" s="276"/>
      <c r="V131" s="277">
        <f t="shared" si="15"/>
        <v>289.79000000000002</v>
      </c>
      <c r="W131" s="278"/>
      <c r="X131" s="358" t="s">
        <v>36</v>
      </c>
      <c r="Y131" s="360" t="s">
        <v>872</v>
      </c>
      <c r="Z131" s="280"/>
      <c r="AA131" s="280"/>
      <c r="AB131" s="312" t="s">
        <v>867</v>
      </c>
    </row>
    <row r="132" spans="1:28" ht="15" x14ac:dyDescent="0.25">
      <c r="A132" s="320"/>
      <c r="B132" s="321"/>
      <c r="C132" s="322"/>
      <c r="D132" s="324">
        <v>44594</v>
      </c>
      <c r="E132" s="317" t="s">
        <v>869</v>
      </c>
      <c r="F132" s="317" t="s">
        <v>869</v>
      </c>
      <c r="G132" s="267"/>
      <c r="H132" s="26"/>
      <c r="I132" s="268"/>
      <c r="J132" s="311"/>
      <c r="K132" s="269"/>
      <c r="L132" s="270"/>
      <c r="M132" s="271"/>
      <c r="N132" s="272"/>
      <c r="O132" s="273"/>
      <c r="P132" s="273"/>
      <c r="Q132" s="319">
        <v>2229.16</v>
      </c>
      <c r="R132" s="274"/>
      <c r="S132" s="275"/>
      <c r="T132" s="274"/>
      <c r="U132" s="276"/>
      <c r="V132" s="277">
        <f t="shared" si="15"/>
        <v>2229.16</v>
      </c>
      <c r="W132" s="278"/>
      <c r="X132" s="358" t="s">
        <v>36</v>
      </c>
      <c r="Y132" s="360" t="s">
        <v>872</v>
      </c>
      <c r="Z132" s="280"/>
      <c r="AA132" s="280"/>
      <c r="AB132" s="312" t="s">
        <v>867</v>
      </c>
    </row>
    <row r="133" spans="1:28" ht="23.25" x14ac:dyDescent="0.25">
      <c r="A133" s="320"/>
      <c r="B133" s="321"/>
      <c r="C133" s="322"/>
      <c r="D133" s="324">
        <v>44596</v>
      </c>
      <c r="E133" s="317" t="s">
        <v>870</v>
      </c>
      <c r="F133" s="317" t="s">
        <v>870</v>
      </c>
      <c r="G133" s="267"/>
      <c r="H133" s="26"/>
      <c r="I133" s="268"/>
      <c r="J133" s="311"/>
      <c r="K133" s="269"/>
      <c r="L133" s="270"/>
      <c r="M133" s="271"/>
      <c r="N133" s="272"/>
      <c r="O133" s="273"/>
      <c r="P133" s="273"/>
      <c r="Q133" s="319">
        <v>67857</v>
      </c>
      <c r="R133" s="274"/>
      <c r="S133" s="275"/>
      <c r="T133" s="274"/>
      <c r="U133" s="276"/>
      <c r="V133" s="277">
        <f t="shared" si="15"/>
        <v>67857</v>
      </c>
      <c r="W133" s="278"/>
      <c r="X133" s="358" t="s">
        <v>36</v>
      </c>
      <c r="Y133" s="360" t="s">
        <v>866</v>
      </c>
      <c r="Z133" s="280"/>
      <c r="AA133" s="280"/>
      <c r="AB133" s="312" t="s">
        <v>867</v>
      </c>
    </row>
    <row r="134" spans="1:28" ht="15" x14ac:dyDescent="0.25">
      <c r="A134" s="320"/>
      <c r="B134" s="321"/>
      <c r="C134" s="322"/>
      <c r="D134" s="324">
        <v>44599</v>
      </c>
      <c r="E134" s="317" t="s">
        <v>840</v>
      </c>
      <c r="F134" s="317" t="s">
        <v>840</v>
      </c>
      <c r="G134" s="267"/>
      <c r="H134" s="26"/>
      <c r="I134" s="268"/>
      <c r="J134" s="311"/>
      <c r="K134" s="269"/>
      <c r="L134" s="270"/>
      <c r="M134" s="271"/>
      <c r="N134" s="272"/>
      <c r="O134" s="273"/>
      <c r="P134" s="273"/>
      <c r="Q134" s="319">
        <v>143396</v>
      </c>
      <c r="R134" s="274"/>
      <c r="S134" s="275"/>
      <c r="T134" s="274"/>
      <c r="U134" s="276"/>
      <c r="V134" s="277">
        <f t="shared" si="15"/>
        <v>143396</v>
      </c>
      <c r="W134" s="278"/>
      <c r="X134" s="358" t="s">
        <v>36</v>
      </c>
      <c r="Y134" s="360">
        <v>53540980</v>
      </c>
      <c r="Z134" s="280"/>
      <c r="AA134" s="280"/>
      <c r="AB134" s="312" t="s">
        <v>867</v>
      </c>
    </row>
    <row r="135" spans="1:28" ht="15" x14ac:dyDescent="0.25">
      <c r="A135" s="320"/>
      <c r="B135" s="321"/>
      <c r="C135" s="322"/>
      <c r="D135" s="324">
        <v>44600</v>
      </c>
      <c r="E135" s="317" t="s">
        <v>871</v>
      </c>
      <c r="F135" s="317" t="s">
        <v>871</v>
      </c>
      <c r="G135" s="267"/>
      <c r="H135" s="26"/>
      <c r="I135" s="268"/>
      <c r="J135" s="311"/>
      <c r="K135" s="269"/>
      <c r="L135" s="270"/>
      <c r="M135" s="271"/>
      <c r="N135" s="272"/>
      <c r="O135" s="273"/>
      <c r="P135" s="273"/>
      <c r="Q135" s="319">
        <v>65000</v>
      </c>
      <c r="R135" s="274"/>
      <c r="S135" s="275"/>
      <c r="T135" s="274"/>
      <c r="U135" s="276"/>
      <c r="V135" s="277">
        <f t="shared" si="15"/>
        <v>65000</v>
      </c>
      <c r="W135" s="278"/>
      <c r="X135" s="358" t="s">
        <v>36</v>
      </c>
      <c r="Y135" s="360">
        <v>54302636</v>
      </c>
      <c r="Z135" s="280"/>
      <c r="AA135" s="280"/>
      <c r="AB135" s="312" t="s">
        <v>867</v>
      </c>
    </row>
    <row r="136" spans="1:28" ht="15" x14ac:dyDescent="0.25">
      <c r="A136" s="320"/>
      <c r="B136" s="321"/>
      <c r="C136" s="322"/>
      <c r="D136" s="324">
        <v>44600</v>
      </c>
      <c r="E136" s="317" t="s">
        <v>838</v>
      </c>
      <c r="F136" s="317" t="s">
        <v>838</v>
      </c>
      <c r="G136" s="267"/>
      <c r="H136" s="26"/>
      <c r="I136" s="268"/>
      <c r="J136" s="311"/>
      <c r="K136" s="269"/>
      <c r="L136" s="270"/>
      <c r="M136" s="271"/>
      <c r="N136" s="272"/>
      <c r="O136" s="273"/>
      <c r="P136" s="273"/>
      <c r="Q136" s="319">
        <v>163284</v>
      </c>
      <c r="R136" s="274"/>
      <c r="S136" s="275"/>
      <c r="T136" s="274"/>
      <c r="U136" s="276"/>
      <c r="V136" s="277">
        <f t="shared" si="15"/>
        <v>163284</v>
      </c>
      <c r="W136" s="278"/>
      <c r="X136" s="358" t="s">
        <v>36</v>
      </c>
      <c r="Y136" s="360">
        <v>54302653</v>
      </c>
      <c r="Z136" s="280"/>
      <c r="AA136" s="280"/>
      <c r="AB136" s="312" t="s">
        <v>867</v>
      </c>
    </row>
    <row r="137" spans="1:28" ht="15" x14ac:dyDescent="0.25">
      <c r="A137" s="320"/>
      <c r="B137" s="321"/>
      <c r="C137" s="322"/>
      <c r="D137" s="324">
        <v>44600</v>
      </c>
      <c r="E137" s="317" t="s">
        <v>838</v>
      </c>
      <c r="F137" s="317" t="s">
        <v>838</v>
      </c>
      <c r="G137" s="267"/>
      <c r="H137" s="26"/>
      <c r="I137" s="268"/>
      <c r="J137" s="311"/>
      <c r="K137" s="269"/>
      <c r="L137" s="270"/>
      <c r="M137" s="271"/>
      <c r="N137" s="272"/>
      <c r="O137" s="273"/>
      <c r="P137" s="273"/>
      <c r="Q137" s="319">
        <v>857545</v>
      </c>
      <c r="R137" s="274"/>
      <c r="S137" s="275"/>
      <c r="T137" s="274"/>
      <c r="U137" s="276"/>
      <c r="V137" s="277">
        <f t="shared" si="15"/>
        <v>857545</v>
      </c>
      <c r="W137" s="278"/>
      <c r="X137" s="358" t="s">
        <v>36</v>
      </c>
      <c r="Y137" s="360">
        <v>54302647</v>
      </c>
      <c r="Z137" s="280"/>
      <c r="AA137" s="280"/>
      <c r="AB137" s="312" t="s">
        <v>867</v>
      </c>
    </row>
    <row r="138" spans="1:28" ht="15" x14ac:dyDescent="0.25">
      <c r="A138" s="320"/>
      <c r="B138" s="321"/>
      <c r="C138" s="322"/>
      <c r="D138" s="324">
        <v>44602</v>
      </c>
      <c r="E138" s="317" t="s">
        <v>840</v>
      </c>
      <c r="F138" s="317" t="s">
        <v>840</v>
      </c>
      <c r="G138" s="267"/>
      <c r="H138" s="26"/>
      <c r="I138" s="268"/>
      <c r="J138" s="311"/>
      <c r="K138" s="269"/>
      <c r="L138" s="270"/>
      <c r="M138" s="271"/>
      <c r="N138" s="272"/>
      <c r="O138" s="273"/>
      <c r="P138" s="273"/>
      <c r="Q138" s="319">
        <v>64176</v>
      </c>
      <c r="R138" s="274"/>
      <c r="S138" s="275"/>
      <c r="T138" s="274"/>
      <c r="U138" s="276"/>
      <c r="V138" s="277">
        <f t="shared" si="15"/>
        <v>64176</v>
      </c>
      <c r="W138" s="278"/>
      <c r="X138" s="358" t="s">
        <v>36</v>
      </c>
      <c r="Y138" s="360">
        <v>54302634</v>
      </c>
      <c r="Z138" s="280"/>
      <c r="AA138" s="280"/>
      <c r="AB138" s="312" t="s">
        <v>867</v>
      </c>
    </row>
    <row r="139" spans="1:28" ht="15" x14ac:dyDescent="0.25">
      <c r="A139" s="320"/>
      <c r="B139" s="321"/>
      <c r="C139" s="322"/>
      <c r="D139" s="324">
        <v>44610</v>
      </c>
      <c r="E139" s="317" t="s">
        <v>840</v>
      </c>
      <c r="F139" s="317" t="s">
        <v>840</v>
      </c>
      <c r="G139" s="267"/>
      <c r="H139" s="26"/>
      <c r="I139" s="268"/>
      <c r="J139" s="311"/>
      <c r="K139" s="269"/>
      <c r="L139" s="270"/>
      <c r="M139" s="271"/>
      <c r="N139" s="272"/>
      <c r="O139" s="273"/>
      <c r="P139" s="273"/>
      <c r="Q139" s="319">
        <v>220711</v>
      </c>
      <c r="R139" s="274"/>
      <c r="S139" s="275"/>
      <c r="T139" s="274"/>
      <c r="U139" s="276"/>
      <c r="V139" s="277">
        <f t="shared" si="15"/>
        <v>220711</v>
      </c>
      <c r="W139" s="278"/>
      <c r="X139" s="358" t="s">
        <v>36</v>
      </c>
      <c r="Y139" s="360">
        <v>54302589</v>
      </c>
      <c r="Z139" s="280"/>
      <c r="AA139" s="280"/>
      <c r="AB139" s="312" t="s">
        <v>867</v>
      </c>
    </row>
    <row r="140" spans="1:28" x14ac:dyDescent="0.2">
      <c r="A140" s="20">
        <v>118</v>
      </c>
      <c r="B140" s="21">
        <v>44642</v>
      </c>
      <c r="C140" s="97">
        <v>44656</v>
      </c>
      <c r="D140" s="246">
        <v>44623</v>
      </c>
      <c r="E140" s="43" t="s">
        <v>63</v>
      </c>
      <c r="F140" s="43" t="s">
        <v>322</v>
      </c>
      <c r="G140" s="76" t="s">
        <v>33</v>
      </c>
      <c r="H140" s="26" t="s">
        <v>34</v>
      </c>
      <c r="I140" s="24" t="s">
        <v>33</v>
      </c>
      <c r="J140" s="77">
        <v>303463</v>
      </c>
      <c r="K140" s="27">
        <v>44654</v>
      </c>
      <c r="L140" s="78">
        <v>9140815</v>
      </c>
      <c r="M140" s="79">
        <v>111284</v>
      </c>
      <c r="N140" s="80">
        <v>0</v>
      </c>
      <c r="O140" s="31">
        <f>M140*N140</f>
        <v>0</v>
      </c>
      <c r="P140" s="31">
        <v>0</v>
      </c>
      <c r="Q140" s="32">
        <f t="shared" ref="Q140:Q196" si="16">M140+O140+P140</f>
        <v>111284</v>
      </c>
      <c r="R140" s="81">
        <v>0</v>
      </c>
      <c r="S140" s="34">
        <f>-Q140*R140</f>
        <v>0</v>
      </c>
      <c r="T140" s="81">
        <v>0</v>
      </c>
      <c r="U140" s="35">
        <v>0</v>
      </c>
      <c r="V140" s="32">
        <f t="shared" si="15"/>
        <v>111284</v>
      </c>
      <c r="W140" s="221" t="s">
        <v>35</v>
      </c>
      <c r="X140" s="137" t="s">
        <v>36</v>
      </c>
      <c r="Y140" s="37" t="s">
        <v>323</v>
      </c>
      <c r="Z140" s="37" t="s">
        <v>33</v>
      </c>
      <c r="AA140" s="37"/>
    </row>
    <row r="141" spans="1:28" x14ac:dyDescent="0.2">
      <c r="A141" s="20">
        <v>131</v>
      </c>
      <c r="B141" s="21">
        <v>44621</v>
      </c>
      <c r="C141" s="97">
        <v>44638</v>
      </c>
      <c r="D141" s="246">
        <v>44624</v>
      </c>
      <c r="E141" s="23" t="s">
        <v>236</v>
      </c>
      <c r="F141" s="43" t="s">
        <v>355</v>
      </c>
      <c r="G141" s="76" t="s">
        <v>238</v>
      </c>
      <c r="H141" s="26" t="s">
        <v>34</v>
      </c>
      <c r="I141" s="24" t="s">
        <v>33</v>
      </c>
      <c r="J141" s="76">
        <v>303421</v>
      </c>
      <c r="K141" s="103">
        <v>44615</v>
      </c>
      <c r="L141" s="78" t="s">
        <v>356</v>
      </c>
      <c r="M141" s="79">
        <v>128939</v>
      </c>
      <c r="N141" s="80">
        <v>0.13</v>
      </c>
      <c r="O141" s="31">
        <v>20584</v>
      </c>
      <c r="P141" s="31">
        <v>13796</v>
      </c>
      <c r="Q141" s="32">
        <f t="shared" si="16"/>
        <v>163319</v>
      </c>
      <c r="R141" s="81">
        <v>0.08</v>
      </c>
      <c r="S141" s="34">
        <v>-7472</v>
      </c>
      <c r="T141" s="81">
        <v>0.2</v>
      </c>
      <c r="U141" s="35">
        <v>-860</v>
      </c>
      <c r="V141" s="32">
        <f t="shared" si="15"/>
        <v>154987</v>
      </c>
      <c r="W141" s="221" t="s">
        <v>35</v>
      </c>
      <c r="X141" s="35" t="s">
        <v>36</v>
      </c>
      <c r="Y141" s="37" t="s">
        <v>357</v>
      </c>
      <c r="Z141" s="37" t="s">
        <v>33</v>
      </c>
      <c r="AA141" s="37"/>
    </row>
    <row r="142" spans="1:28" x14ac:dyDescent="0.2">
      <c r="A142" s="20">
        <v>119</v>
      </c>
      <c r="B142" s="21">
        <v>44621</v>
      </c>
      <c r="C142" s="97">
        <v>44634</v>
      </c>
      <c r="D142" s="246">
        <v>44627</v>
      </c>
      <c r="E142" s="43" t="s">
        <v>130</v>
      </c>
      <c r="F142" s="43" t="s">
        <v>324</v>
      </c>
      <c r="G142" s="76" t="s">
        <v>33</v>
      </c>
      <c r="H142" s="26" t="s">
        <v>34</v>
      </c>
      <c r="I142" s="24" t="s">
        <v>33</v>
      </c>
      <c r="J142" s="76">
        <v>303401</v>
      </c>
      <c r="K142" s="103">
        <v>44608</v>
      </c>
      <c r="L142" s="78">
        <v>1398</v>
      </c>
      <c r="M142" s="79">
        <v>179995</v>
      </c>
      <c r="N142" s="80">
        <v>0</v>
      </c>
      <c r="O142" s="31">
        <f t="shared" ref="O142:O150" si="17">M142*N142</f>
        <v>0</v>
      </c>
      <c r="P142" s="31">
        <v>0</v>
      </c>
      <c r="Q142" s="32">
        <f t="shared" si="16"/>
        <v>179995</v>
      </c>
      <c r="R142" s="81"/>
      <c r="S142" s="34">
        <f>-Q142*R142</f>
        <v>0</v>
      </c>
      <c r="T142" s="81"/>
      <c r="U142" s="35">
        <f>-O142*T142</f>
        <v>0</v>
      </c>
      <c r="V142" s="32">
        <f t="shared" si="15"/>
        <v>179995</v>
      </c>
      <c r="W142" s="100" t="s">
        <v>35</v>
      </c>
      <c r="X142" s="35" t="s">
        <v>36</v>
      </c>
      <c r="Y142" s="37" t="s">
        <v>325</v>
      </c>
      <c r="Z142" s="49" t="s">
        <v>33</v>
      </c>
      <c r="AA142" s="49"/>
    </row>
    <row r="143" spans="1:28" hidden="1" x14ac:dyDescent="0.2">
      <c r="A143" s="20">
        <v>64</v>
      </c>
      <c r="B143" s="21">
        <v>44614</v>
      </c>
      <c r="C143" s="22">
        <v>44617</v>
      </c>
      <c r="D143" s="246">
        <v>44628</v>
      </c>
      <c r="E143" s="23" t="s">
        <v>197</v>
      </c>
      <c r="F143" s="23" t="s">
        <v>198</v>
      </c>
      <c r="G143" s="24" t="s">
        <v>33</v>
      </c>
      <c r="H143" s="26" t="s">
        <v>34</v>
      </c>
      <c r="I143" s="26">
        <v>1889</v>
      </c>
      <c r="J143" s="20">
        <v>303384</v>
      </c>
      <c r="K143" s="27">
        <v>44586</v>
      </c>
      <c r="L143" s="26">
        <v>54</v>
      </c>
      <c r="M143" s="38">
        <v>97000</v>
      </c>
      <c r="N143" s="30">
        <v>0</v>
      </c>
      <c r="O143" s="31">
        <f t="shared" si="17"/>
        <v>0</v>
      </c>
      <c r="P143" s="31">
        <v>0</v>
      </c>
      <c r="Q143" s="32">
        <f t="shared" si="16"/>
        <v>97000</v>
      </c>
      <c r="R143" s="33">
        <v>0</v>
      </c>
      <c r="S143" s="34">
        <f>-Q143*R143</f>
        <v>0</v>
      </c>
      <c r="T143" s="33"/>
      <c r="U143" s="35">
        <f>-O143*T143</f>
        <v>0</v>
      </c>
      <c r="V143" s="32">
        <f t="shared" si="15"/>
        <v>97000</v>
      </c>
      <c r="W143" s="36" t="s">
        <v>35</v>
      </c>
      <c r="X143" s="35" t="s">
        <v>102</v>
      </c>
      <c r="Y143" s="37" t="s">
        <v>199</v>
      </c>
      <c r="Z143" s="48" t="s">
        <v>33</v>
      </c>
      <c r="AA143" s="37"/>
    </row>
    <row r="144" spans="1:28" x14ac:dyDescent="0.2">
      <c r="A144" s="20">
        <v>68</v>
      </c>
      <c r="B144" s="21">
        <v>44614</v>
      </c>
      <c r="C144" s="22">
        <v>44620</v>
      </c>
      <c r="D144" s="246">
        <v>44628</v>
      </c>
      <c r="E144" s="23" t="s">
        <v>38</v>
      </c>
      <c r="F144" s="23" t="s">
        <v>208</v>
      </c>
      <c r="G144" s="24" t="s">
        <v>33</v>
      </c>
      <c r="H144" s="26" t="s">
        <v>34</v>
      </c>
      <c r="I144" s="24" t="s">
        <v>33</v>
      </c>
      <c r="J144" s="20">
        <v>303387</v>
      </c>
      <c r="K144" s="27">
        <v>44613</v>
      </c>
      <c r="L144" s="26" t="s">
        <v>209</v>
      </c>
      <c r="M144" s="38">
        <v>3205465</v>
      </c>
      <c r="N144" s="30">
        <v>0</v>
      </c>
      <c r="O144" s="31">
        <f t="shared" si="17"/>
        <v>0</v>
      </c>
      <c r="P144" s="31">
        <v>0</v>
      </c>
      <c r="Q144" s="32">
        <f t="shared" si="16"/>
        <v>3205465</v>
      </c>
      <c r="R144" s="33">
        <v>0</v>
      </c>
      <c r="S144" s="34">
        <f>-Q144*R144</f>
        <v>0</v>
      </c>
      <c r="T144" s="33"/>
      <c r="U144" s="35">
        <f>-O144*T144</f>
        <v>0</v>
      </c>
      <c r="V144" s="32">
        <f t="shared" si="15"/>
        <v>3205465</v>
      </c>
      <c r="W144" s="36" t="s">
        <v>35</v>
      </c>
      <c r="X144" s="181" t="s">
        <v>36</v>
      </c>
      <c r="Y144" s="37" t="s">
        <v>210</v>
      </c>
      <c r="Z144" s="37" t="s">
        <v>33</v>
      </c>
      <c r="AA144" s="37"/>
    </row>
    <row r="145" spans="1:27" x14ac:dyDescent="0.2">
      <c r="A145" s="20">
        <v>117</v>
      </c>
      <c r="B145" s="21">
        <v>44621</v>
      </c>
      <c r="C145" s="97" t="s">
        <v>311</v>
      </c>
      <c r="D145" s="246">
        <v>44628</v>
      </c>
      <c r="E145" s="43" t="s">
        <v>317</v>
      </c>
      <c r="F145" s="43" t="s">
        <v>318</v>
      </c>
      <c r="G145" s="76" t="s">
        <v>319</v>
      </c>
      <c r="H145" s="26" t="s">
        <v>34</v>
      </c>
      <c r="I145" s="24" t="s">
        <v>33</v>
      </c>
      <c r="J145" s="76">
        <v>303462</v>
      </c>
      <c r="K145" s="27">
        <v>44651</v>
      </c>
      <c r="L145" s="78" t="s">
        <v>320</v>
      </c>
      <c r="M145" s="79">
        <v>125000</v>
      </c>
      <c r="N145" s="80">
        <v>0.13</v>
      </c>
      <c r="O145" s="31">
        <f t="shared" si="17"/>
        <v>16250</v>
      </c>
      <c r="P145" s="31">
        <v>0</v>
      </c>
      <c r="Q145" s="32">
        <f t="shared" si="16"/>
        <v>141250</v>
      </c>
      <c r="R145" s="81">
        <v>0.1</v>
      </c>
      <c r="S145" s="34">
        <f>-Q145*R145</f>
        <v>-14125</v>
      </c>
      <c r="T145" s="81">
        <v>0.2</v>
      </c>
      <c r="U145" s="35">
        <v>-3250</v>
      </c>
      <c r="V145" s="32">
        <f t="shared" si="15"/>
        <v>123875</v>
      </c>
      <c r="W145" s="100" t="s">
        <v>35</v>
      </c>
      <c r="X145" s="35" t="s">
        <v>36</v>
      </c>
      <c r="Y145" s="37" t="s">
        <v>321</v>
      </c>
      <c r="Z145" s="37" t="s">
        <v>33</v>
      </c>
      <c r="AA145" s="37"/>
    </row>
    <row r="146" spans="1:27" hidden="1" x14ac:dyDescent="0.2">
      <c r="A146" s="20">
        <v>53</v>
      </c>
      <c r="B146" s="21">
        <v>44614</v>
      </c>
      <c r="C146" s="22">
        <v>44614</v>
      </c>
      <c r="D146" s="246">
        <v>44630</v>
      </c>
      <c r="E146" s="23" t="s">
        <v>97</v>
      </c>
      <c r="F146" s="23" t="s">
        <v>98</v>
      </c>
      <c r="G146" s="24" t="s">
        <v>33</v>
      </c>
      <c r="H146" s="26" t="s">
        <v>45</v>
      </c>
      <c r="I146" s="24" t="s">
        <v>33</v>
      </c>
      <c r="J146" s="20">
        <v>303373</v>
      </c>
      <c r="K146" s="27">
        <v>44561</v>
      </c>
      <c r="L146" s="26" t="s">
        <v>33</v>
      </c>
      <c r="M146" s="38">
        <v>180637</v>
      </c>
      <c r="N146" s="30">
        <v>0</v>
      </c>
      <c r="O146" s="31">
        <f t="shared" si="17"/>
        <v>0</v>
      </c>
      <c r="P146" s="31">
        <v>0</v>
      </c>
      <c r="Q146" s="32">
        <f t="shared" si="16"/>
        <v>180637</v>
      </c>
      <c r="R146" s="33">
        <v>0</v>
      </c>
      <c r="S146" s="34">
        <f>-Q146*R146</f>
        <v>0</v>
      </c>
      <c r="T146" s="33"/>
      <c r="U146" s="35">
        <f>-O146*T146</f>
        <v>0</v>
      </c>
      <c r="V146" s="32">
        <f t="shared" si="15"/>
        <v>180637</v>
      </c>
      <c r="W146" s="35" t="s">
        <v>35</v>
      </c>
      <c r="X146" s="35" t="s">
        <v>102</v>
      </c>
      <c r="Y146" s="37" t="s">
        <v>172</v>
      </c>
      <c r="Z146" s="37" t="s">
        <v>33</v>
      </c>
      <c r="AA146" s="37"/>
    </row>
    <row r="147" spans="1:27" hidden="1" x14ac:dyDescent="0.2">
      <c r="A147" s="20">
        <v>110</v>
      </c>
      <c r="B147" s="21">
        <v>44621</v>
      </c>
      <c r="C147" s="97" t="s">
        <v>298</v>
      </c>
      <c r="D147" s="246">
        <v>44630</v>
      </c>
      <c r="E147" s="43" t="s">
        <v>302</v>
      </c>
      <c r="F147" s="43" t="s">
        <v>303</v>
      </c>
      <c r="G147" s="76" t="s">
        <v>33</v>
      </c>
      <c r="H147" s="26" t="s">
        <v>34</v>
      </c>
      <c r="I147" s="24" t="s">
        <v>33</v>
      </c>
      <c r="J147" s="76">
        <v>303455</v>
      </c>
      <c r="K147" s="27">
        <v>44651</v>
      </c>
      <c r="L147" s="24" t="s">
        <v>33</v>
      </c>
      <c r="M147" s="79">
        <v>494700</v>
      </c>
      <c r="N147" s="80">
        <v>0</v>
      </c>
      <c r="O147" s="31">
        <f t="shared" si="17"/>
        <v>0</v>
      </c>
      <c r="P147" s="31">
        <v>0</v>
      </c>
      <c r="Q147" s="32">
        <f t="shared" si="16"/>
        <v>494700</v>
      </c>
      <c r="R147" s="81">
        <v>0</v>
      </c>
      <c r="S147" s="34"/>
      <c r="T147" s="81">
        <v>0</v>
      </c>
      <c r="U147" s="35"/>
      <c r="V147" s="32">
        <v>494700</v>
      </c>
      <c r="W147" s="100" t="s">
        <v>35</v>
      </c>
      <c r="X147" s="35" t="s">
        <v>102</v>
      </c>
      <c r="Y147" s="37" t="s">
        <v>304</v>
      </c>
      <c r="Z147" s="37" t="s">
        <v>33</v>
      </c>
      <c r="AA147" s="37"/>
    </row>
    <row r="148" spans="1:27" hidden="1" x14ac:dyDescent="0.2">
      <c r="A148" s="20">
        <v>132</v>
      </c>
      <c r="B148" s="21">
        <v>44621</v>
      </c>
      <c r="C148" s="97">
        <v>44638</v>
      </c>
      <c r="D148" s="246">
        <v>44630</v>
      </c>
      <c r="E148" s="23" t="s">
        <v>156</v>
      </c>
      <c r="F148" s="43" t="s">
        <v>358</v>
      </c>
      <c r="G148" s="76" t="s">
        <v>33</v>
      </c>
      <c r="H148" s="26" t="s">
        <v>34</v>
      </c>
      <c r="I148" s="24" t="s">
        <v>33</v>
      </c>
      <c r="J148" s="77">
        <v>303422</v>
      </c>
      <c r="K148" s="103">
        <v>44593</v>
      </c>
      <c r="L148" s="78">
        <v>9786</v>
      </c>
      <c r="M148" s="79">
        <v>200790.11</v>
      </c>
      <c r="N148" s="80">
        <v>0</v>
      </c>
      <c r="O148" s="31">
        <f t="shared" si="17"/>
        <v>0</v>
      </c>
      <c r="P148" s="31">
        <v>0</v>
      </c>
      <c r="Q148" s="32">
        <f t="shared" si="16"/>
        <v>200790.11</v>
      </c>
      <c r="R148" s="81">
        <v>0</v>
      </c>
      <c r="S148" s="34">
        <f>-Q148*R148</f>
        <v>0</v>
      </c>
      <c r="T148" s="81">
        <v>0</v>
      </c>
      <c r="U148" s="35">
        <f>-O148*T148</f>
        <v>0</v>
      </c>
      <c r="V148" s="32">
        <f>Q148+S148+U148</f>
        <v>200790.11</v>
      </c>
      <c r="W148" s="221" t="s">
        <v>35</v>
      </c>
      <c r="X148" s="35" t="s">
        <v>102</v>
      </c>
      <c r="Y148" s="37" t="s">
        <v>359</v>
      </c>
      <c r="Z148" s="37" t="s">
        <v>33</v>
      </c>
      <c r="AA148" s="37"/>
    </row>
    <row r="149" spans="1:27" hidden="1" x14ac:dyDescent="0.2">
      <c r="A149" s="20">
        <v>80</v>
      </c>
      <c r="B149" s="21">
        <v>44621</v>
      </c>
      <c r="C149" s="22">
        <v>44635</v>
      </c>
      <c r="D149" s="246">
        <v>44631</v>
      </c>
      <c r="E149" s="23" t="s">
        <v>31</v>
      </c>
      <c r="F149" s="23" t="s">
        <v>32</v>
      </c>
      <c r="G149" s="24" t="s">
        <v>33</v>
      </c>
      <c r="H149" s="26" t="s">
        <v>45</v>
      </c>
      <c r="I149" s="24" t="s">
        <v>33</v>
      </c>
      <c r="J149" s="26">
        <v>303413</v>
      </c>
      <c r="K149" s="27">
        <v>44621</v>
      </c>
      <c r="L149" s="26">
        <v>82353</v>
      </c>
      <c r="M149" s="54">
        <v>328965</v>
      </c>
      <c r="N149" s="30">
        <v>0</v>
      </c>
      <c r="O149" s="31">
        <f t="shared" si="17"/>
        <v>0</v>
      </c>
      <c r="P149" s="31">
        <v>0</v>
      </c>
      <c r="Q149" s="32">
        <f t="shared" si="16"/>
        <v>328965</v>
      </c>
      <c r="R149" s="33"/>
      <c r="S149" s="34">
        <f>-Q149*R149</f>
        <v>0</v>
      </c>
      <c r="T149" s="33"/>
      <c r="U149" s="35">
        <f>-O149*T149</f>
        <v>0</v>
      </c>
      <c r="V149" s="32">
        <f>Q149+S149+U149</f>
        <v>328965</v>
      </c>
      <c r="W149" s="35" t="s">
        <v>35</v>
      </c>
      <c r="X149" s="35" t="s">
        <v>102</v>
      </c>
      <c r="Y149" s="37" t="s">
        <v>233</v>
      </c>
      <c r="Z149" s="37" t="s">
        <v>33</v>
      </c>
      <c r="AA149" s="37"/>
    </row>
    <row r="150" spans="1:27" hidden="1" x14ac:dyDescent="0.2">
      <c r="A150" s="20">
        <v>95</v>
      </c>
      <c r="B150" s="21">
        <v>44621</v>
      </c>
      <c r="C150" s="97">
        <v>44638</v>
      </c>
      <c r="D150" s="246">
        <v>44631</v>
      </c>
      <c r="E150" s="23" t="s">
        <v>61</v>
      </c>
      <c r="F150" s="43" t="s">
        <v>269</v>
      </c>
      <c r="G150" s="26" t="s">
        <v>62</v>
      </c>
      <c r="H150" s="26"/>
      <c r="I150" s="24" t="s">
        <v>33</v>
      </c>
      <c r="J150" s="76">
        <v>303417</v>
      </c>
      <c r="K150" s="27">
        <v>44620</v>
      </c>
      <c r="L150" s="78" t="s">
        <v>270</v>
      </c>
      <c r="M150" s="79">
        <v>790000</v>
      </c>
      <c r="N150" s="80">
        <v>0.15</v>
      </c>
      <c r="O150" s="31">
        <f t="shared" si="17"/>
        <v>118500</v>
      </c>
      <c r="P150" s="31">
        <v>0</v>
      </c>
      <c r="Q150" s="32">
        <f t="shared" si="16"/>
        <v>908500</v>
      </c>
      <c r="R150" s="81">
        <v>0.03</v>
      </c>
      <c r="S150" s="34">
        <f>-Q150*R150</f>
        <v>-27255</v>
      </c>
      <c r="T150" s="33">
        <v>0.2</v>
      </c>
      <c r="U150" s="35">
        <f>-O150*T150</f>
        <v>-23700</v>
      </c>
      <c r="V150" s="32">
        <f>Q150+S150+U150</f>
        <v>857545</v>
      </c>
      <c r="W150" s="35" t="s">
        <v>35</v>
      </c>
      <c r="X150" s="35" t="s">
        <v>102</v>
      </c>
      <c r="Y150" s="37" t="s">
        <v>271</v>
      </c>
      <c r="Z150" s="96" t="s">
        <v>33</v>
      </c>
      <c r="AA150" s="37"/>
    </row>
    <row r="151" spans="1:27" hidden="1" x14ac:dyDescent="0.2">
      <c r="A151" s="20">
        <v>96</v>
      </c>
      <c r="B151" s="21">
        <v>44621</v>
      </c>
      <c r="C151" s="97">
        <v>44638</v>
      </c>
      <c r="D151" s="246">
        <v>44631</v>
      </c>
      <c r="E151" s="23" t="s">
        <v>61</v>
      </c>
      <c r="F151" s="23" t="s">
        <v>47</v>
      </c>
      <c r="G151" s="26" t="s">
        <v>62</v>
      </c>
      <c r="H151" s="26"/>
      <c r="I151" s="101" t="s">
        <v>33</v>
      </c>
      <c r="J151" s="76">
        <v>303417</v>
      </c>
      <c r="K151" s="27">
        <v>44620</v>
      </c>
      <c r="L151" s="78" t="s">
        <v>272</v>
      </c>
      <c r="M151" s="79">
        <v>110000</v>
      </c>
      <c r="N151" s="80">
        <v>0.1</v>
      </c>
      <c r="O151" s="31">
        <v>2800</v>
      </c>
      <c r="P151" s="31">
        <v>0</v>
      </c>
      <c r="Q151" s="32">
        <f t="shared" si="16"/>
        <v>112800</v>
      </c>
      <c r="R151" s="81">
        <v>0.03</v>
      </c>
      <c r="S151" s="34">
        <f>-Q151*R151</f>
        <v>-3384</v>
      </c>
      <c r="T151" s="33">
        <v>0.2</v>
      </c>
      <c r="U151" s="35">
        <f>-O151*T151</f>
        <v>-560</v>
      </c>
      <c r="V151" s="32">
        <f>Q151+S151+U151</f>
        <v>108856</v>
      </c>
      <c r="W151" s="35" t="s">
        <v>35</v>
      </c>
      <c r="X151" s="35" t="s">
        <v>102</v>
      </c>
      <c r="Y151" s="37" t="s">
        <v>271</v>
      </c>
      <c r="Z151" s="96" t="s">
        <v>33</v>
      </c>
      <c r="AA151" s="37"/>
    </row>
    <row r="152" spans="1:27" hidden="1" x14ac:dyDescent="0.2">
      <c r="A152" s="20">
        <v>107</v>
      </c>
      <c r="B152" s="21">
        <v>44621</v>
      </c>
      <c r="C152" s="97" t="s">
        <v>298</v>
      </c>
      <c r="D152" s="246">
        <v>44635</v>
      </c>
      <c r="E152" s="43" t="s">
        <v>299</v>
      </c>
      <c r="F152" s="43" t="s">
        <v>300</v>
      </c>
      <c r="G152" s="76" t="s">
        <v>33</v>
      </c>
      <c r="H152" s="26" t="s">
        <v>34</v>
      </c>
      <c r="I152" s="24" t="s">
        <v>33</v>
      </c>
      <c r="J152" s="76">
        <v>303452</v>
      </c>
      <c r="K152" s="27">
        <v>44651</v>
      </c>
      <c r="L152" s="78" t="s">
        <v>33</v>
      </c>
      <c r="M152" s="79">
        <v>54900</v>
      </c>
      <c r="N152" s="80">
        <v>0</v>
      </c>
      <c r="O152" s="31"/>
      <c r="P152" s="31">
        <v>0</v>
      </c>
      <c r="Q152" s="32">
        <f t="shared" si="16"/>
        <v>54900</v>
      </c>
      <c r="R152" s="81">
        <v>0</v>
      </c>
      <c r="S152" s="34"/>
      <c r="T152" s="81">
        <v>0</v>
      </c>
      <c r="U152" s="35"/>
      <c r="V152" s="32">
        <f>Q152</f>
        <v>54900</v>
      </c>
      <c r="W152" s="220" t="s">
        <v>59</v>
      </c>
      <c r="X152" s="137" t="s">
        <v>33</v>
      </c>
      <c r="Y152" s="37" t="s">
        <v>33</v>
      </c>
      <c r="Z152" s="37" t="s">
        <v>33</v>
      </c>
      <c r="AA152" s="37"/>
    </row>
    <row r="153" spans="1:27" hidden="1" x14ac:dyDescent="0.2">
      <c r="A153" s="20">
        <v>113</v>
      </c>
      <c r="B153" s="21">
        <v>44621</v>
      </c>
      <c r="C153" s="97">
        <v>44655</v>
      </c>
      <c r="D153" s="246">
        <v>44635</v>
      </c>
      <c r="E153" s="23" t="s">
        <v>100</v>
      </c>
      <c r="F153" s="43" t="s">
        <v>47</v>
      </c>
      <c r="G153" s="76" t="s">
        <v>101</v>
      </c>
      <c r="H153" s="26" t="s">
        <v>34</v>
      </c>
      <c r="I153" s="24" t="s">
        <v>33</v>
      </c>
      <c r="J153" s="76">
        <v>303458</v>
      </c>
      <c r="K153" s="27">
        <v>44620</v>
      </c>
      <c r="L153" s="78">
        <v>6507117</v>
      </c>
      <c r="M153" s="79">
        <v>28517</v>
      </c>
      <c r="N153" s="80">
        <v>0</v>
      </c>
      <c r="O153" s="31">
        <f t="shared" ref="O153:O158" si="18">M153*N153</f>
        <v>0</v>
      </c>
      <c r="P153" s="31">
        <v>0</v>
      </c>
      <c r="Q153" s="32">
        <f t="shared" si="16"/>
        <v>28517</v>
      </c>
      <c r="R153" s="81">
        <v>0.03</v>
      </c>
      <c r="S153" s="34">
        <f>-Q153*R153</f>
        <v>-855.51</v>
      </c>
      <c r="T153" s="81">
        <v>0.2</v>
      </c>
      <c r="U153" s="35">
        <v>-656</v>
      </c>
      <c r="V153" s="32">
        <f t="shared" ref="V153:V158" si="19">Q153+S153+U153</f>
        <v>27005.49</v>
      </c>
      <c r="W153" s="221" t="s">
        <v>35</v>
      </c>
      <c r="X153" s="137" t="s">
        <v>102</v>
      </c>
      <c r="Y153" s="37" t="s">
        <v>310</v>
      </c>
      <c r="Z153" s="37" t="s">
        <v>33</v>
      </c>
      <c r="AA153" s="37"/>
    </row>
    <row r="154" spans="1:27" hidden="1" x14ac:dyDescent="0.2">
      <c r="A154" s="20">
        <v>72</v>
      </c>
      <c r="B154" s="21">
        <v>44614</v>
      </c>
      <c r="C154" s="22">
        <v>44634</v>
      </c>
      <c r="D154" s="246">
        <v>44637</v>
      </c>
      <c r="E154" s="23" t="s">
        <v>134</v>
      </c>
      <c r="F154" s="23" t="s">
        <v>135</v>
      </c>
      <c r="G154" s="24" t="s">
        <v>218</v>
      </c>
      <c r="H154" s="26" t="s">
        <v>34</v>
      </c>
      <c r="I154" s="24" t="s">
        <v>33</v>
      </c>
      <c r="J154" s="20">
        <v>303392</v>
      </c>
      <c r="K154" s="27">
        <v>44562</v>
      </c>
      <c r="L154" s="26">
        <v>2100551481</v>
      </c>
      <c r="M154" s="38">
        <v>20030</v>
      </c>
      <c r="N154" s="30">
        <v>0</v>
      </c>
      <c r="O154" s="31">
        <f t="shared" si="18"/>
        <v>0</v>
      </c>
      <c r="P154" s="31">
        <v>0</v>
      </c>
      <c r="Q154" s="32">
        <f t="shared" si="16"/>
        <v>20030</v>
      </c>
      <c r="R154" s="33">
        <v>0</v>
      </c>
      <c r="S154" s="34">
        <f>-Q154*R154</f>
        <v>0</v>
      </c>
      <c r="T154" s="33"/>
      <c r="U154" s="35">
        <f>-O154*T154</f>
        <v>0</v>
      </c>
      <c r="V154" s="32">
        <f t="shared" si="19"/>
        <v>20030</v>
      </c>
      <c r="W154" s="35" t="s">
        <v>35</v>
      </c>
      <c r="X154" s="35" t="s">
        <v>102</v>
      </c>
      <c r="Y154" s="37" t="s">
        <v>219</v>
      </c>
      <c r="Z154" s="37" t="s">
        <v>33</v>
      </c>
      <c r="AA154" s="37"/>
    </row>
    <row r="155" spans="1:27" x14ac:dyDescent="0.2">
      <c r="A155" s="20">
        <v>111</v>
      </c>
      <c r="B155" s="21">
        <v>44621</v>
      </c>
      <c r="C155" s="97" t="s">
        <v>298</v>
      </c>
      <c r="D155" s="246">
        <v>44637</v>
      </c>
      <c r="E155" s="43" t="s">
        <v>305</v>
      </c>
      <c r="F155" s="98" t="s">
        <v>306</v>
      </c>
      <c r="G155" s="76" t="s">
        <v>307</v>
      </c>
      <c r="H155" s="26" t="s">
        <v>34</v>
      </c>
      <c r="I155" s="24" t="s">
        <v>33</v>
      </c>
      <c r="J155" s="76">
        <v>303456</v>
      </c>
      <c r="K155" s="99">
        <v>44565</v>
      </c>
      <c r="L155" s="78">
        <v>1627</v>
      </c>
      <c r="M155" s="79">
        <v>3790071</v>
      </c>
      <c r="N155" s="80">
        <v>0.13</v>
      </c>
      <c r="O155" s="31">
        <f t="shared" si="18"/>
        <v>492709.23000000004</v>
      </c>
      <c r="P155" s="31">
        <v>0</v>
      </c>
      <c r="Q155" s="32">
        <f t="shared" si="16"/>
        <v>4282780.2300000004</v>
      </c>
      <c r="R155" s="81">
        <v>0.1</v>
      </c>
      <c r="S155" s="34">
        <f>-Q155*R155</f>
        <v>-428278.02300000004</v>
      </c>
      <c r="T155" s="81">
        <v>0.2</v>
      </c>
      <c r="U155" s="35">
        <v>-98542</v>
      </c>
      <c r="V155" s="32">
        <f t="shared" si="19"/>
        <v>3755960.2070000004</v>
      </c>
      <c r="W155" s="100" t="s">
        <v>35</v>
      </c>
      <c r="X155" s="35" t="s">
        <v>36</v>
      </c>
      <c r="Y155" s="37" t="s">
        <v>308</v>
      </c>
      <c r="Z155" s="37" t="s">
        <v>33</v>
      </c>
      <c r="AA155" s="37"/>
    </row>
    <row r="156" spans="1:27" hidden="1" x14ac:dyDescent="0.2">
      <c r="A156" s="20">
        <v>133</v>
      </c>
      <c r="B156" s="21">
        <v>44621</v>
      </c>
      <c r="C156" s="97">
        <v>44638</v>
      </c>
      <c r="D156" s="246">
        <v>44637</v>
      </c>
      <c r="E156" s="23" t="s">
        <v>152</v>
      </c>
      <c r="F156" s="98" t="s">
        <v>360</v>
      </c>
      <c r="G156" s="76" t="s">
        <v>154</v>
      </c>
      <c r="H156" s="26" t="s">
        <v>34</v>
      </c>
      <c r="I156" s="24" t="s">
        <v>33</v>
      </c>
      <c r="J156" s="76">
        <v>303423</v>
      </c>
      <c r="K156" s="140">
        <v>44621</v>
      </c>
      <c r="L156" s="78" t="s">
        <v>361</v>
      </c>
      <c r="M156" s="79">
        <v>10541</v>
      </c>
      <c r="N156" s="80">
        <v>0</v>
      </c>
      <c r="O156" s="31">
        <f t="shared" si="18"/>
        <v>0</v>
      </c>
      <c r="P156" s="31">
        <v>0</v>
      </c>
      <c r="Q156" s="32">
        <f t="shared" si="16"/>
        <v>10541</v>
      </c>
      <c r="R156" s="81">
        <v>0.03</v>
      </c>
      <c r="S156" s="34">
        <v>-273.99</v>
      </c>
      <c r="T156" s="81">
        <v>0</v>
      </c>
      <c r="U156" s="35">
        <f>-O156*T156</f>
        <v>0</v>
      </c>
      <c r="V156" s="32">
        <f t="shared" si="19"/>
        <v>10267.01</v>
      </c>
      <c r="W156" s="221" t="s">
        <v>35</v>
      </c>
      <c r="X156" s="35" t="s">
        <v>102</v>
      </c>
      <c r="Y156" s="37" t="s">
        <v>362</v>
      </c>
      <c r="Z156" s="37" t="s">
        <v>33</v>
      </c>
      <c r="AA156" s="37"/>
    </row>
    <row r="157" spans="1:27" x14ac:dyDescent="0.2">
      <c r="A157" s="20">
        <v>70</v>
      </c>
      <c r="B157" s="21">
        <v>44614</v>
      </c>
      <c r="C157" s="22">
        <v>44634</v>
      </c>
      <c r="D157" s="246">
        <v>44638</v>
      </c>
      <c r="E157" s="23" t="s">
        <v>88</v>
      </c>
      <c r="F157" s="23" t="s">
        <v>213</v>
      </c>
      <c r="G157" s="24" t="s">
        <v>90</v>
      </c>
      <c r="H157" s="26" t="s">
        <v>34</v>
      </c>
      <c r="I157" s="24" t="s">
        <v>33</v>
      </c>
      <c r="J157" s="20">
        <v>303389</v>
      </c>
      <c r="K157" s="99">
        <v>44600</v>
      </c>
      <c r="L157" s="26">
        <v>9117422</v>
      </c>
      <c r="M157" s="38">
        <v>41589</v>
      </c>
      <c r="N157" s="30">
        <v>0</v>
      </c>
      <c r="O157" s="31">
        <f t="shared" si="18"/>
        <v>0</v>
      </c>
      <c r="P157" s="31">
        <v>0</v>
      </c>
      <c r="Q157" s="32">
        <f t="shared" si="16"/>
        <v>41589</v>
      </c>
      <c r="R157" s="33">
        <v>0</v>
      </c>
      <c r="S157" s="34">
        <f>-Q157*R157</f>
        <v>0</v>
      </c>
      <c r="T157" s="33"/>
      <c r="U157" s="35">
        <f>-O157*T157</f>
        <v>0</v>
      </c>
      <c r="V157" s="32">
        <f t="shared" si="19"/>
        <v>41589</v>
      </c>
      <c r="W157" s="36" t="s">
        <v>35</v>
      </c>
      <c r="X157" s="181" t="s">
        <v>36</v>
      </c>
      <c r="Y157" s="37" t="s">
        <v>214</v>
      </c>
      <c r="Z157" s="37" t="s">
        <v>33</v>
      </c>
      <c r="AA157" s="37"/>
    </row>
    <row r="158" spans="1:27" x14ac:dyDescent="0.2">
      <c r="A158" s="20">
        <v>114</v>
      </c>
      <c r="B158" s="21">
        <v>44621</v>
      </c>
      <c r="C158" s="97" t="s">
        <v>311</v>
      </c>
      <c r="D158" s="246">
        <v>44638</v>
      </c>
      <c r="E158" s="43" t="s">
        <v>312</v>
      </c>
      <c r="F158" s="43" t="s">
        <v>313</v>
      </c>
      <c r="G158" s="76" t="s">
        <v>33</v>
      </c>
      <c r="H158" s="26" t="s">
        <v>34</v>
      </c>
      <c r="I158" s="24" t="s">
        <v>33</v>
      </c>
      <c r="J158" s="76">
        <v>303459</v>
      </c>
      <c r="K158" s="99" t="s">
        <v>33</v>
      </c>
      <c r="L158" s="78" t="s">
        <v>33</v>
      </c>
      <c r="M158" s="79">
        <v>30164</v>
      </c>
      <c r="N158" s="80">
        <v>0</v>
      </c>
      <c r="O158" s="31">
        <f t="shared" si="18"/>
        <v>0</v>
      </c>
      <c r="P158" s="31">
        <v>0</v>
      </c>
      <c r="Q158" s="32">
        <f t="shared" si="16"/>
        <v>30164</v>
      </c>
      <c r="R158" s="81">
        <v>0</v>
      </c>
      <c r="S158" s="34"/>
      <c r="T158" s="81">
        <v>0</v>
      </c>
      <c r="U158" s="35"/>
      <c r="V158" s="32">
        <f t="shared" si="19"/>
        <v>30164</v>
      </c>
      <c r="W158" s="221" t="s">
        <v>35</v>
      </c>
      <c r="X158" s="35" t="s">
        <v>36</v>
      </c>
      <c r="Y158" s="37" t="s">
        <v>314</v>
      </c>
      <c r="Z158" s="37" t="s">
        <v>33</v>
      </c>
      <c r="AA158" s="37"/>
    </row>
    <row r="159" spans="1:27" x14ac:dyDescent="0.2">
      <c r="A159" s="20">
        <v>115</v>
      </c>
      <c r="B159" s="21">
        <v>44621</v>
      </c>
      <c r="C159" s="97" t="s">
        <v>311</v>
      </c>
      <c r="D159" s="246">
        <v>44638</v>
      </c>
      <c r="E159" s="43" t="s">
        <v>305</v>
      </c>
      <c r="F159" s="98" t="s">
        <v>315</v>
      </c>
      <c r="G159" s="76" t="s">
        <v>307</v>
      </c>
      <c r="H159" s="26" t="s">
        <v>34</v>
      </c>
      <c r="I159" s="24" t="s">
        <v>33</v>
      </c>
      <c r="J159" s="76">
        <v>303460</v>
      </c>
      <c r="K159" s="99" t="s">
        <v>33</v>
      </c>
      <c r="L159" s="78" t="s">
        <v>33</v>
      </c>
      <c r="M159" s="79">
        <v>755960</v>
      </c>
      <c r="N159" s="80">
        <v>0</v>
      </c>
      <c r="O159" s="31">
        <v>0</v>
      </c>
      <c r="P159" s="31">
        <v>0</v>
      </c>
      <c r="Q159" s="32">
        <f t="shared" si="16"/>
        <v>755960</v>
      </c>
      <c r="R159" s="81">
        <v>0</v>
      </c>
      <c r="S159" s="34">
        <v>0</v>
      </c>
      <c r="T159" s="81">
        <v>0</v>
      </c>
      <c r="U159" s="35"/>
      <c r="V159" s="32">
        <v>755960</v>
      </c>
      <c r="W159" s="37" t="s">
        <v>59</v>
      </c>
      <c r="X159" s="35" t="s">
        <v>36</v>
      </c>
      <c r="Y159" s="37" t="s">
        <v>33</v>
      </c>
      <c r="Z159" s="37" t="s">
        <v>33</v>
      </c>
      <c r="AA159" s="37"/>
    </row>
    <row r="160" spans="1:27" x14ac:dyDescent="0.2">
      <c r="A160" s="20">
        <v>124</v>
      </c>
      <c r="B160" s="21">
        <v>44621</v>
      </c>
      <c r="C160" s="97">
        <v>44636</v>
      </c>
      <c r="D160" s="246">
        <v>44638</v>
      </c>
      <c r="E160" s="43" t="s">
        <v>332</v>
      </c>
      <c r="F160" s="98" t="s">
        <v>333</v>
      </c>
      <c r="G160" s="76" t="s">
        <v>33</v>
      </c>
      <c r="H160" s="26" t="s">
        <v>34</v>
      </c>
      <c r="I160" s="24" t="s">
        <v>33</v>
      </c>
      <c r="J160" s="76">
        <v>303409</v>
      </c>
      <c r="K160" s="140" t="s">
        <v>33</v>
      </c>
      <c r="L160" s="78" t="s">
        <v>33</v>
      </c>
      <c r="M160" s="79">
        <v>6171000</v>
      </c>
      <c r="N160" s="30">
        <v>0</v>
      </c>
      <c r="O160" s="31">
        <f t="shared" ref="O160:O179" si="20">M160*N160</f>
        <v>0</v>
      </c>
      <c r="P160" s="31"/>
      <c r="Q160" s="32">
        <f t="shared" si="16"/>
        <v>6171000</v>
      </c>
      <c r="R160" s="81"/>
      <c r="S160" s="34">
        <f t="shared" ref="S160:S169" si="21">-Q160*R160</f>
        <v>0</v>
      </c>
      <c r="T160" s="81"/>
      <c r="U160" s="35">
        <f t="shared" ref="U160:U167" si="22">-O160*T160</f>
        <v>0</v>
      </c>
      <c r="V160" s="32">
        <f t="shared" ref="V160:V167" si="23">Q160+S160+U160</f>
        <v>6171000</v>
      </c>
      <c r="W160" s="100" t="s">
        <v>35</v>
      </c>
      <c r="X160" s="36" t="s">
        <v>36</v>
      </c>
      <c r="Y160" s="37" t="s">
        <v>334</v>
      </c>
      <c r="Z160" s="37" t="s">
        <v>33</v>
      </c>
      <c r="AA160" s="37"/>
    </row>
    <row r="161" spans="1:27" x14ac:dyDescent="0.2">
      <c r="A161" s="20">
        <v>158</v>
      </c>
      <c r="B161" s="21">
        <v>44642</v>
      </c>
      <c r="C161" s="22">
        <v>44638</v>
      </c>
      <c r="D161" s="246">
        <v>44638</v>
      </c>
      <c r="E161" s="23" t="s">
        <v>92</v>
      </c>
      <c r="F161" s="209" t="s">
        <v>388</v>
      </c>
      <c r="G161" s="24" t="s">
        <v>94</v>
      </c>
      <c r="H161" s="26" t="s">
        <v>34</v>
      </c>
      <c r="I161" s="24" t="s">
        <v>33</v>
      </c>
      <c r="J161" s="24">
        <v>303414</v>
      </c>
      <c r="K161" s="99">
        <v>44593</v>
      </c>
      <c r="L161" s="26" t="s">
        <v>405</v>
      </c>
      <c r="M161" s="29">
        <v>12656</v>
      </c>
      <c r="N161" s="30">
        <v>0</v>
      </c>
      <c r="O161" s="31">
        <f t="shared" si="20"/>
        <v>0</v>
      </c>
      <c r="P161" s="31">
        <v>0</v>
      </c>
      <c r="Q161" s="32">
        <f t="shared" si="16"/>
        <v>12656</v>
      </c>
      <c r="R161" s="33">
        <v>0.03</v>
      </c>
      <c r="S161" s="34">
        <f t="shared" si="21"/>
        <v>-379.68</v>
      </c>
      <c r="T161" s="33">
        <v>0</v>
      </c>
      <c r="U161" s="35">
        <f t="shared" si="22"/>
        <v>0</v>
      </c>
      <c r="V161" s="32">
        <f t="shared" si="23"/>
        <v>12276.32</v>
      </c>
      <c r="W161" s="37" t="s">
        <v>59</v>
      </c>
      <c r="X161" s="35" t="s">
        <v>36</v>
      </c>
      <c r="Y161" s="37" t="s">
        <v>33</v>
      </c>
      <c r="Z161" s="37" t="s">
        <v>406</v>
      </c>
      <c r="AA161" s="37"/>
    </row>
    <row r="162" spans="1:27" x14ac:dyDescent="0.2">
      <c r="A162" s="20">
        <v>159</v>
      </c>
      <c r="B162" s="21">
        <v>44642</v>
      </c>
      <c r="C162" s="22">
        <v>44638</v>
      </c>
      <c r="D162" s="246">
        <v>44638</v>
      </c>
      <c r="E162" s="23" t="s">
        <v>42</v>
      </c>
      <c r="F162" s="209" t="s">
        <v>407</v>
      </c>
      <c r="G162" s="24" t="s">
        <v>44</v>
      </c>
      <c r="H162" s="26" t="s">
        <v>34</v>
      </c>
      <c r="I162" s="24" t="s">
        <v>33</v>
      </c>
      <c r="J162" s="78">
        <v>303410</v>
      </c>
      <c r="K162" s="99">
        <v>44592</v>
      </c>
      <c r="L162" s="26" t="s">
        <v>408</v>
      </c>
      <c r="M162" s="29">
        <v>145300</v>
      </c>
      <c r="N162" s="30">
        <v>0</v>
      </c>
      <c r="O162" s="31">
        <f t="shared" si="20"/>
        <v>0</v>
      </c>
      <c r="P162" s="31">
        <v>0</v>
      </c>
      <c r="Q162" s="32">
        <f t="shared" si="16"/>
        <v>145300</v>
      </c>
      <c r="R162" s="33">
        <v>0</v>
      </c>
      <c r="S162" s="34">
        <f t="shared" si="21"/>
        <v>0</v>
      </c>
      <c r="T162" s="33">
        <v>0</v>
      </c>
      <c r="U162" s="35">
        <f t="shared" si="22"/>
        <v>0</v>
      </c>
      <c r="V162" s="32">
        <f t="shared" si="23"/>
        <v>145300</v>
      </c>
      <c r="W162" s="37" t="s">
        <v>59</v>
      </c>
      <c r="X162" s="35" t="s">
        <v>36</v>
      </c>
      <c r="Y162" s="37" t="s">
        <v>33</v>
      </c>
      <c r="Z162" s="37" t="s">
        <v>33</v>
      </c>
      <c r="AA162" s="40">
        <f>V162+V163+V164+V165</f>
        <v>341071.40800000005</v>
      </c>
    </row>
    <row r="163" spans="1:27" x14ac:dyDescent="0.2">
      <c r="A163" s="20">
        <v>160</v>
      </c>
      <c r="B163" s="21">
        <v>44642</v>
      </c>
      <c r="C163" s="22">
        <v>44638</v>
      </c>
      <c r="D163" s="246">
        <v>44638</v>
      </c>
      <c r="E163" s="23" t="s">
        <v>42</v>
      </c>
      <c r="F163" s="209" t="s">
        <v>47</v>
      </c>
      <c r="G163" s="24" t="s">
        <v>44</v>
      </c>
      <c r="H163" s="26" t="s">
        <v>34</v>
      </c>
      <c r="I163" s="24" t="s">
        <v>33</v>
      </c>
      <c r="J163" s="78">
        <v>303410</v>
      </c>
      <c r="K163" s="99">
        <v>44592</v>
      </c>
      <c r="L163" s="26" t="s">
        <v>408</v>
      </c>
      <c r="M163" s="29">
        <v>23248</v>
      </c>
      <c r="N163" s="30">
        <v>0.15</v>
      </c>
      <c r="O163" s="31">
        <f t="shared" si="20"/>
        <v>3487.2</v>
      </c>
      <c r="P163" s="31">
        <v>0</v>
      </c>
      <c r="Q163" s="32">
        <f t="shared" si="16"/>
        <v>26735.200000000001</v>
      </c>
      <c r="R163" s="33">
        <v>0.03</v>
      </c>
      <c r="S163" s="34">
        <f t="shared" si="21"/>
        <v>-802.05600000000004</v>
      </c>
      <c r="T163" s="33">
        <v>0.2</v>
      </c>
      <c r="U163" s="35">
        <f t="shared" si="22"/>
        <v>-697.44</v>
      </c>
      <c r="V163" s="32">
        <f t="shared" si="23"/>
        <v>25235.704000000002</v>
      </c>
      <c r="W163" s="37" t="s">
        <v>59</v>
      </c>
      <c r="X163" s="35" t="s">
        <v>36</v>
      </c>
      <c r="Y163" s="37" t="s">
        <v>33</v>
      </c>
      <c r="Z163" s="37" t="s">
        <v>33</v>
      </c>
      <c r="AA163" s="40"/>
    </row>
    <row r="164" spans="1:27" x14ac:dyDescent="0.2">
      <c r="A164" s="20">
        <v>161</v>
      </c>
      <c r="B164" s="21">
        <v>44642</v>
      </c>
      <c r="C164" s="22">
        <v>44638</v>
      </c>
      <c r="D164" s="246">
        <v>44638</v>
      </c>
      <c r="E164" s="23" t="s">
        <v>42</v>
      </c>
      <c r="F164" s="209" t="s">
        <v>407</v>
      </c>
      <c r="G164" s="24" t="s">
        <v>44</v>
      </c>
      <c r="H164" s="26" t="s">
        <v>34</v>
      </c>
      <c r="I164" s="24" t="s">
        <v>33</v>
      </c>
      <c r="J164" s="78">
        <v>303410</v>
      </c>
      <c r="K164" s="99">
        <v>44620</v>
      </c>
      <c r="L164" s="26" t="s">
        <v>409</v>
      </c>
      <c r="M164" s="79">
        <v>145300</v>
      </c>
      <c r="N164" s="80">
        <v>0</v>
      </c>
      <c r="O164" s="31">
        <f t="shared" si="20"/>
        <v>0</v>
      </c>
      <c r="P164" s="31">
        <v>0</v>
      </c>
      <c r="Q164" s="32">
        <f t="shared" si="16"/>
        <v>145300</v>
      </c>
      <c r="R164" s="81">
        <v>0</v>
      </c>
      <c r="S164" s="34">
        <f t="shared" si="21"/>
        <v>0</v>
      </c>
      <c r="T164" s="81">
        <v>0</v>
      </c>
      <c r="U164" s="35">
        <f t="shared" si="22"/>
        <v>0</v>
      </c>
      <c r="V164" s="32">
        <f t="shared" si="23"/>
        <v>145300</v>
      </c>
      <c r="W164" s="37" t="s">
        <v>59</v>
      </c>
      <c r="X164" s="35" t="s">
        <v>36</v>
      </c>
      <c r="Y164" s="37" t="s">
        <v>33</v>
      </c>
      <c r="Z164" s="37" t="s">
        <v>33</v>
      </c>
      <c r="AA164" s="40"/>
    </row>
    <row r="165" spans="1:27" x14ac:dyDescent="0.2">
      <c r="A165" s="20">
        <v>162</v>
      </c>
      <c r="B165" s="21">
        <v>44642</v>
      </c>
      <c r="C165" s="22">
        <v>44638</v>
      </c>
      <c r="D165" s="246">
        <v>44638</v>
      </c>
      <c r="E165" s="23" t="s">
        <v>42</v>
      </c>
      <c r="F165" s="209" t="s">
        <v>47</v>
      </c>
      <c r="G165" s="24" t="s">
        <v>44</v>
      </c>
      <c r="H165" s="26" t="s">
        <v>34</v>
      </c>
      <c r="I165" s="24" t="s">
        <v>33</v>
      </c>
      <c r="J165" s="78">
        <v>303410</v>
      </c>
      <c r="K165" s="99">
        <v>44620</v>
      </c>
      <c r="L165" s="26" t="s">
        <v>409</v>
      </c>
      <c r="M165" s="79">
        <v>23248</v>
      </c>
      <c r="N165" s="80">
        <v>0.15</v>
      </c>
      <c r="O165" s="31">
        <f t="shared" si="20"/>
        <v>3487.2</v>
      </c>
      <c r="P165" s="31">
        <v>0</v>
      </c>
      <c r="Q165" s="32">
        <f t="shared" si="16"/>
        <v>26735.200000000001</v>
      </c>
      <c r="R165" s="81">
        <v>0.03</v>
      </c>
      <c r="S165" s="34">
        <f t="shared" si="21"/>
        <v>-802.05600000000004</v>
      </c>
      <c r="T165" s="81">
        <v>0.2</v>
      </c>
      <c r="U165" s="35">
        <f t="shared" si="22"/>
        <v>-697.44</v>
      </c>
      <c r="V165" s="32">
        <f t="shared" si="23"/>
        <v>25235.704000000002</v>
      </c>
      <c r="W165" s="37" t="s">
        <v>59</v>
      </c>
      <c r="X165" s="35" t="s">
        <v>36</v>
      </c>
      <c r="Y165" s="37" t="s">
        <v>33</v>
      </c>
      <c r="Z165" s="37" t="s">
        <v>33</v>
      </c>
      <c r="AA165" s="40"/>
    </row>
    <row r="166" spans="1:27" x14ac:dyDescent="0.2">
      <c r="A166" s="20">
        <v>163</v>
      </c>
      <c r="B166" s="21">
        <v>44642</v>
      </c>
      <c r="C166" s="22">
        <v>44638</v>
      </c>
      <c r="D166" s="246">
        <v>44638</v>
      </c>
      <c r="E166" s="23" t="s">
        <v>130</v>
      </c>
      <c r="F166" s="98" t="s">
        <v>410</v>
      </c>
      <c r="G166" s="76" t="s">
        <v>33</v>
      </c>
      <c r="H166" s="26" t="s">
        <v>34</v>
      </c>
      <c r="I166" s="24" t="s">
        <v>33</v>
      </c>
      <c r="J166" s="76">
        <v>303411</v>
      </c>
      <c r="K166" s="99">
        <v>44599</v>
      </c>
      <c r="L166" s="78" t="s">
        <v>411</v>
      </c>
      <c r="M166" s="79">
        <v>74200</v>
      </c>
      <c r="N166" s="80">
        <v>0</v>
      </c>
      <c r="O166" s="31">
        <f t="shared" si="20"/>
        <v>0</v>
      </c>
      <c r="P166" s="31">
        <v>0</v>
      </c>
      <c r="Q166" s="32">
        <f t="shared" si="16"/>
        <v>74200</v>
      </c>
      <c r="R166" s="81"/>
      <c r="S166" s="34">
        <f t="shared" si="21"/>
        <v>0</v>
      </c>
      <c r="T166" s="81"/>
      <c r="U166" s="35">
        <f t="shared" si="22"/>
        <v>0</v>
      </c>
      <c r="V166" s="102">
        <f t="shared" si="23"/>
        <v>74200</v>
      </c>
      <c r="W166" s="37" t="s">
        <v>59</v>
      </c>
      <c r="X166" s="35" t="s">
        <v>36</v>
      </c>
      <c r="Y166" s="37" t="s">
        <v>33</v>
      </c>
      <c r="Z166" s="37" t="s">
        <v>412</v>
      </c>
      <c r="AA166" s="37"/>
    </row>
    <row r="167" spans="1:27" x14ac:dyDescent="0.2">
      <c r="A167" s="20">
        <v>164</v>
      </c>
      <c r="B167" s="21">
        <v>44642</v>
      </c>
      <c r="C167" s="22">
        <v>44638</v>
      </c>
      <c r="D167" s="246">
        <v>44638</v>
      </c>
      <c r="E167" s="23" t="s">
        <v>413</v>
      </c>
      <c r="F167" s="43" t="s">
        <v>414</v>
      </c>
      <c r="G167" s="76" t="s">
        <v>33</v>
      </c>
      <c r="H167" s="26" t="s">
        <v>34</v>
      </c>
      <c r="I167" s="24" t="s">
        <v>33</v>
      </c>
      <c r="J167" s="76">
        <v>303425</v>
      </c>
      <c r="K167" s="99">
        <v>44605</v>
      </c>
      <c r="L167" s="78">
        <v>2001</v>
      </c>
      <c r="M167" s="79">
        <v>26190</v>
      </c>
      <c r="N167" s="80">
        <v>0.16</v>
      </c>
      <c r="O167" s="31">
        <f t="shared" si="20"/>
        <v>4190.3999999999996</v>
      </c>
      <c r="P167" s="31">
        <v>0</v>
      </c>
      <c r="Q167" s="32">
        <f t="shared" si="16"/>
        <v>30380.400000000001</v>
      </c>
      <c r="R167" s="81">
        <v>0.03</v>
      </c>
      <c r="S167" s="34">
        <f t="shared" si="21"/>
        <v>-911.41200000000003</v>
      </c>
      <c r="T167" s="81">
        <v>0</v>
      </c>
      <c r="U167" s="35">
        <f t="shared" si="22"/>
        <v>0</v>
      </c>
      <c r="V167" s="102">
        <f t="shared" si="23"/>
        <v>29468.988000000001</v>
      </c>
      <c r="W167" s="37" t="s">
        <v>59</v>
      </c>
      <c r="X167" s="36" t="s">
        <v>36</v>
      </c>
      <c r="Y167" s="37" t="s">
        <v>33</v>
      </c>
      <c r="Z167" s="37" t="s">
        <v>415</v>
      </c>
      <c r="AA167" s="37"/>
    </row>
    <row r="168" spans="1:27" x14ac:dyDescent="0.2">
      <c r="A168" s="20">
        <v>165</v>
      </c>
      <c r="B168" s="21">
        <v>44642</v>
      </c>
      <c r="C168" s="22">
        <v>44638</v>
      </c>
      <c r="D168" s="246">
        <v>44638</v>
      </c>
      <c r="E168" s="98" t="s">
        <v>416</v>
      </c>
      <c r="F168" s="98" t="s">
        <v>417</v>
      </c>
      <c r="G168" s="76" t="s">
        <v>418</v>
      </c>
      <c r="H168" s="26" t="s">
        <v>34</v>
      </c>
      <c r="I168" s="24" t="s">
        <v>33</v>
      </c>
      <c r="J168" s="76">
        <v>303424</v>
      </c>
      <c r="K168" s="99">
        <v>44637</v>
      </c>
      <c r="L168" s="78" t="s">
        <v>419</v>
      </c>
      <c r="M168" s="79">
        <v>325524</v>
      </c>
      <c r="N168" s="80">
        <v>0</v>
      </c>
      <c r="O168" s="31">
        <f t="shared" si="20"/>
        <v>0</v>
      </c>
      <c r="P168" s="31">
        <v>0</v>
      </c>
      <c r="Q168" s="32">
        <f t="shared" si="16"/>
        <v>325524</v>
      </c>
      <c r="R168" s="81">
        <v>4.4999999999999998E-2</v>
      </c>
      <c r="S168" s="34">
        <f t="shared" si="21"/>
        <v>-14648.58</v>
      </c>
      <c r="T168" s="81">
        <v>0.05</v>
      </c>
      <c r="U168" s="35">
        <v>-16272</v>
      </c>
      <c r="V168" s="102">
        <f>Q168+S168+U168-3</f>
        <v>294600.42</v>
      </c>
      <c r="W168" s="37" t="s">
        <v>59</v>
      </c>
      <c r="X168" s="35" t="s">
        <v>36</v>
      </c>
      <c r="Y168" s="37" t="s">
        <v>33</v>
      </c>
      <c r="Z168" s="37" t="s">
        <v>420</v>
      </c>
      <c r="AA168" s="37"/>
    </row>
    <row r="169" spans="1:27" hidden="1" x14ac:dyDescent="0.2">
      <c r="A169" s="20">
        <v>103</v>
      </c>
      <c r="B169" s="21">
        <v>44621</v>
      </c>
      <c r="C169" s="97">
        <v>44651</v>
      </c>
      <c r="D169" s="246">
        <v>44644</v>
      </c>
      <c r="E169" s="43" t="s">
        <v>284</v>
      </c>
      <c r="F169" s="98" t="s">
        <v>285</v>
      </c>
      <c r="G169" s="24" t="s">
        <v>286</v>
      </c>
      <c r="H169" s="26" t="s">
        <v>34</v>
      </c>
      <c r="I169" s="24" t="s">
        <v>33</v>
      </c>
      <c r="J169" s="76">
        <v>303447</v>
      </c>
      <c r="K169" s="99">
        <v>44448</v>
      </c>
      <c r="L169" s="78">
        <v>50</v>
      </c>
      <c r="M169" s="79">
        <v>210000</v>
      </c>
      <c r="N169" s="80">
        <v>0.15</v>
      </c>
      <c r="O169" s="31">
        <f t="shared" si="20"/>
        <v>31500</v>
      </c>
      <c r="P169" s="31">
        <v>0</v>
      </c>
      <c r="Q169" s="32">
        <f t="shared" si="16"/>
        <v>241500</v>
      </c>
      <c r="R169" s="81">
        <v>0.06</v>
      </c>
      <c r="S169" s="34">
        <f t="shared" si="21"/>
        <v>-14490</v>
      </c>
      <c r="T169" s="81">
        <v>1</v>
      </c>
      <c r="U169" s="35">
        <f>-O169*T169</f>
        <v>-31500</v>
      </c>
      <c r="V169" s="102">
        <f>Q169+S169+U169-31500</f>
        <v>164010</v>
      </c>
      <c r="W169" s="100" t="s">
        <v>35</v>
      </c>
      <c r="X169" s="35" t="s">
        <v>102</v>
      </c>
      <c r="Y169" s="37" t="s">
        <v>287</v>
      </c>
      <c r="Z169" s="96" t="s">
        <v>33</v>
      </c>
      <c r="AA169" s="37"/>
    </row>
    <row r="170" spans="1:27" x14ac:dyDescent="0.2">
      <c r="A170" s="20">
        <v>109</v>
      </c>
      <c r="B170" s="21">
        <v>44621</v>
      </c>
      <c r="C170" s="97" t="s">
        <v>298</v>
      </c>
      <c r="D170" s="246">
        <v>44644</v>
      </c>
      <c r="E170" s="23" t="s">
        <v>144</v>
      </c>
      <c r="F170" s="98" t="s">
        <v>301</v>
      </c>
      <c r="G170" s="76" t="s">
        <v>33</v>
      </c>
      <c r="H170" s="26" t="s">
        <v>34</v>
      </c>
      <c r="I170" s="24" t="s">
        <v>33</v>
      </c>
      <c r="J170" s="76">
        <v>303454</v>
      </c>
      <c r="K170" s="99">
        <v>44651</v>
      </c>
      <c r="L170" s="78" t="s">
        <v>33</v>
      </c>
      <c r="M170" s="79">
        <v>1546199</v>
      </c>
      <c r="N170" s="80">
        <v>0</v>
      </c>
      <c r="O170" s="31">
        <f t="shared" si="20"/>
        <v>0</v>
      </c>
      <c r="P170" s="31">
        <v>0</v>
      </c>
      <c r="Q170" s="32">
        <f t="shared" si="16"/>
        <v>1546199</v>
      </c>
      <c r="R170" s="81">
        <v>0</v>
      </c>
      <c r="S170" s="34"/>
      <c r="T170" s="81">
        <v>0</v>
      </c>
      <c r="U170" s="35"/>
      <c r="V170" s="102">
        <v>1546199</v>
      </c>
      <c r="W170" s="37" t="s">
        <v>59</v>
      </c>
      <c r="X170" s="35" t="s">
        <v>36</v>
      </c>
      <c r="Y170" s="37" t="s">
        <v>33</v>
      </c>
      <c r="Z170" s="37" t="s">
        <v>33</v>
      </c>
      <c r="AA170" s="37"/>
    </row>
    <row r="171" spans="1:27" x14ac:dyDescent="0.2">
      <c r="A171" s="20">
        <v>112</v>
      </c>
      <c r="B171" s="21">
        <v>44621</v>
      </c>
      <c r="C171" s="97" t="s">
        <v>298</v>
      </c>
      <c r="D171" s="246">
        <v>44644</v>
      </c>
      <c r="E171" s="23" t="s">
        <v>75</v>
      </c>
      <c r="F171" s="98" t="s">
        <v>309</v>
      </c>
      <c r="G171" s="76" t="s">
        <v>33</v>
      </c>
      <c r="H171" s="26" t="s">
        <v>34</v>
      </c>
      <c r="I171" s="24" t="s">
        <v>33</v>
      </c>
      <c r="J171" s="76">
        <v>303457</v>
      </c>
      <c r="K171" s="99" t="s">
        <v>33</v>
      </c>
      <c r="L171" s="78" t="s">
        <v>33</v>
      </c>
      <c r="M171" s="79">
        <v>395342</v>
      </c>
      <c r="N171" s="80">
        <v>0</v>
      </c>
      <c r="O171" s="31">
        <f t="shared" si="20"/>
        <v>0</v>
      </c>
      <c r="P171" s="31">
        <v>0</v>
      </c>
      <c r="Q171" s="32">
        <f t="shared" si="16"/>
        <v>395342</v>
      </c>
      <c r="R171" s="81">
        <v>0</v>
      </c>
      <c r="S171" s="34"/>
      <c r="T171" s="81">
        <v>0</v>
      </c>
      <c r="U171" s="35"/>
      <c r="V171" s="102">
        <f t="shared" ref="V171:V178" si="24">Q171+S171+U171</f>
        <v>395342</v>
      </c>
      <c r="W171" s="37" t="s">
        <v>59</v>
      </c>
      <c r="X171" s="35" t="s">
        <v>36</v>
      </c>
      <c r="Y171" s="37" t="s">
        <v>33</v>
      </c>
      <c r="Z171" s="37" t="s">
        <v>33</v>
      </c>
      <c r="AA171" s="37"/>
    </row>
    <row r="172" spans="1:27" x14ac:dyDescent="0.2">
      <c r="A172" s="20">
        <v>134</v>
      </c>
      <c r="B172" s="21">
        <v>44621</v>
      </c>
      <c r="C172" s="97">
        <v>44642</v>
      </c>
      <c r="D172" s="246">
        <v>44644</v>
      </c>
      <c r="E172" s="43" t="s">
        <v>363</v>
      </c>
      <c r="F172" s="98" t="s">
        <v>364</v>
      </c>
      <c r="G172" s="76" t="s">
        <v>33</v>
      </c>
      <c r="H172" s="26" t="s">
        <v>34</v>
      </c>
      <c r="I172" s="24" t="s">
        <v>33</v>
      </c>
      <c r="J172" s="76">
        <v>303426</v>
      </c>
      <c r="K172" s="140">
        <v>44642</v>
      </c>
      <c r="L172" s="78" t="s">
        <v>33</v>
      </c>
      <c r="M172" s="79">
        <v>3734795</v>
      </c>
      <c r="N172" s="80">
        <v>0</v>
      </c>
      <c r="O172" s="31">
        <f t="shared" si="20"/>
        <v>0</v>
      </c>
      <c r="P172" s="31">
        <v>0</v>
      </c>
      <c r="Q172" s="32">
        <f t="shared" si="16"/>
        <v>3734795</v>
      </c>
      <c r="R172" s="81">
        <v>0</v>
      </c>
      <c r="S172" s="34">
        <v>0</v>
      </c>
      <c r="T172" s="81">
        <v>0</v>
      </c>
      <c r="U172" s="35">
        <f t="shared" ref="U172:U178" si="25">-O172*T172</f>
        <v>0</v>
      </c>
      <c r="V172" s="102">
        <f t="shared" si="24"/>
        <v>3734795</v>
      </c>
      <c r="W172" s="100" t="s">
        <v>35</v>
      </c>
      <c r="X172" s="35" t="s">
        <v>36</v>
      </c>
      <c r="Y172" s="37" t="s">
        <v>365</v>
      </c>
      <c r="Z172" s="37" t="s">
        <v>33</v>
      </c>
      <c r="AA172" s="37"/>
    </row>
    <row r="173" spans="1:27" x14ac:dyDescent="0.2">
      <c r="A173" s="20">
        <v>138</v>
      </c>
      <c r="B173" s="21">
        <v>44621</v>
      </c>
      <c r="C173" s="97">
        <v>44649</v>
      </c>
      <c r="D173" s="246">
        <v>44644</v>
      </c>
      <c r="E173" s="23" t="s">
        <v>148</v>
      </c>
      <c r="F173" s="98" t="s">
        <v>373</v>
      </c>
      <c r="G173" s="76" t="s">
        <v>150</v>
      </c>
      <c r="H173" s="26" t="s">
        <v>34</v>
      </c>
      <c r="I173" s="24" t="s">
        <v>33</v>
      </c>
      <c r="J173" s="76">
        <v>303435</v>
      </c>
      <c r="K173" s="140">
        <v>44629</v>
      </c>
      <c r="L173" s="78">
        <v>20111</v>
      </c>
      <c r="M173" s="79">
        <v>3700739.25</v>
      </c>
      <c r="N173" s="80">
        <v>0</v>
      </c>
      <c r="O173" s="31">
        <f t="shared" si="20"/>
        <v>0</v>
      </c>
      <c r="P173" s="31">
        <v>0</v>
      </c>
      <c r="Q173" s="32">
        <f t="shared" si="16"/>
        <v>3700739.25</v>
      </c>
      <c r="R173" s="81"/>
      <c r="S173" s="34">
        <f t="shared" ref="S173:S181" si="26">-Q173*R173</f>
        <v>0</v>
      </c>
      <c r="T173" s="81"/>
      <c r="U173" s="35">
        <f t="shared" si="25"/>
        <v>0</v>
      </c>
      <c r="V173" s="102">
        <f t="shared" si="24"/>
        <v>3700739.25</v>
      </c>
      <c r="W173" s="100" t="s">
        <v>35</v>
      </c>
      <c r="X173" s="35" t="s">
        <v>36</v>
      </c>
      <c r="Y173" s="37" t="s">
        <v>374</v>
      </c>
      <c r="Z173" s="37" t="s">
        <v>33</v>
      </c>
      <c r="AA173" s="37"/>
    </row>
    <row r="174" spans="1:27" hidden="1" x14ac:dyDescent="0.2">
      <c r="A174" s="20">
        <v>135</v>
      </c>
      <c r="B174" s="21">
        <v>44621</v>
      </c>
      <c r="C174" s="97">
        <v>44644</v>
      </c>
      <c r="D174" s="246">
        <v>44645</v>
      </c>
      <c r="E174" s="43" t="s">
        <v>179</v>
      </c>
      <c r="F174" s="98" t="s">
        <v>179</v>
      </c>
      <c r="G174" s="76" t="s">
        <v>33</v>
      </c>
      <c r="H174" s="26" t="s">
        <v>34</v>
      </c>
      <c r="I174" s="24" t="s">
        <v>33</v>
      </c>
      <c r="J174" s="76">
        <v>303427</v>
      </c>
      <c r="K174" s="140">
        <v>44593</v>
      </c>
      <c r="L174" s="78" t="s">
        <v>366</v>
      </c>
      <c r="M174" s="79">
        <v>46800</v>
      </c>
      <c r="N174" s="80">
        <v>0</v>
      </c>
      <c r="O174" s="31">
        <f t="shared" si="20"/>
        <v>0</v>
      </c>
      <c r="P174" s="31">
        <v>0</v>
      </c>
      <c r="Q174" s="32">
        <f t="shared" si="16"/>
        <v>46800</v>
      </c>
      <c r="R174" s="81">
        <v>0</v>
      </c>
      <c r="S174" s="34">
        <f t="shared" si="26"/>
        <v>0</v>
      </c>
      <c r="T174" s="81">
        <v>0</v>
      </c>
      <c r="U174" s="35">
        <f t="shared" si="25"/>
        <v>0</v>
      </c>
      <c r="V174" s="102">
        <f t="shared" si="24"/>
        <v>46800</v>
      </c>
      <c r="W174" s="100" t="s">
        <v>35</v>
      </c>
      <c r="X174" s="35" t="s">
        <v>102</v>
      </c>
      <c r="Y174" s="37" t="s">
        <v>367</v>
      </c>
      <c r="Z174" s="37" t="s">
        <v>33</v>
      </c>
      <c r="AA174" s="37"/>
    </row>
    <row r="175" spans="1:27" x14ac:dyDescent="0.2">
      <c r="A175" s="20">
        <v>136</v>
      </c>
      <c r="B175" s="21">
        <v>44621</v>
      </c>
      <c r="C175" s="97">
        <v>44649</v>
      </c>
      <c r="D175" s="246">
        <v>44645</v>
      </c>
      <c r="E175" s="43" t="s">
        <v>160</v>
      </c>
      <c r="F175" s="43" t="s">
        <v>160</v>
      </c>
      <c r="G175" s="76" t="s">
        <v>33</v>
      </c>
      <c r="H175" s="26" t="s">
        <v>34</v>
      </c>
      <c r="I175" s="24" t="s">
        <v>33</v>
      </c>
      <c r="J175" s="76">
        <v>303431</v>
      </c>
      <c r="K175" s="103">
        <v>44649</v>
      </c>
      <c r="L175" s="78" t="s">
        <v>33</v>
      </c>
      <c r="M175" s="79">
        <v>134677</v>
      </c>
      <c r="N175" s="80">
        <v>0</v>
      </c>
      <c r="O175" s="31">
        <f t="shared" si="20"/>
        <v>0</v>
      </c>
      <c r="P175" s="31">
        <v>0</v>
      </c>
      <c r="Q175" s="32">
        <f t="shared" si="16"/>
        <v>134677</v>
      </c>
      <c r="R175" s="81">
        <v>0</v>
      </c>
      <c r="S175" s="34">
        <f t="shared" si="26"/>
        <v>0</v>
      </c>
      <c r="T175" s="81">
        <v>0</v>
      </c>
      <c r="U175" s="35">
        <f t="shared" si="25"/>
        <v>0</v>
      </c>
      <c r="V175" s="32">
        <f t="shared" si="24"/>
        <v>134677</v>
      </c>
      <c r="W175" s="37" t="s">
        <v>59</v>
      </c>
      <c r="X175" s="35" t="s">
        <v>36</v>
      </c>
      <c r="Y175" s="37" t="s">
        <v>33</v>
      </c>
      <c r="Z175" s="37" t="s">
        <v>33</v>
      </c>
      <c r="AA175" s="37"/>
    </row>
    <row r="176" spans="1:27" x14ac:dyDescent="0.2">
      <c r="A176" s="20">
        <v>137</v>
      </c>
      <c r="B176" s="21">
        <v>44621</v>
      </c>
      <c r="C176" s="97">
        <v>44649</v>
      </c>
      <c r="D176" s="246">
        <v>44645</v>
      </c>
      <c r="E176" s="43" t="s">
        <v>368</v>
      </c>
      <c r="F176" s="43" t="s">
        <v>369</v>
      </c>
      <c r="G176" s="76" t="s">
        <v>370</v>
      </c>
      <c r="H176" s="26" t="s">
        <v>34</v>
      </c>
      <c r="I176" s="24" t="s">
        <v>33</v>
      </c>
      <c r="J176" s="76">
        <v>303432</v>
      </c>
      <c r="K176" s="103">
        <v>44645</v>
      </c>
      <c r="L176" s="78" t="s">
        <v>371</v>
      </c>
      <c r="M176" s="79">
        <v>615888</v>
      </c>
      <c r="N176" s="80">
        <v>0</v>
      </c>
      <c r="O176" s="31">
        <f t="shared" si="20"/>
        <v>0</v>
      </c>
      <c r="P176" s="31">
        <v>0</v>
      </c>
      <c r="Q176" s="32">
        <f t="shared" si="16"/>
        <v>615888</v>
      </c>
      <c r="R176" s="81">
        <v>0</v>
      </c>
      <c r="S176" s="34">
        <f t="shared" si="26"/>
        <v>0</v>
      </c>
      <c r="T176" s="81">
        <v>0</v>
      </c>
      <c r="U176" s="35">
        <f t="shared" si="25"/>
        <v>0</v>
      </c>
      <c r="V176" s="32">
        <f t="shared" si="24"/>
        <v>615888</v>
      </c>
      <c r="W176" s="100" t="s">
        <v>35</v>
      </c>
      <c r="X176" s="35" t="s">
        <v>36</v>
      </c>
      <c r="Y176" s="37" t="s">
        <v>372</v>
      </c>
      <c r="Z176" s="37" t="s">
        <v>33</v>
      </c>
      <c r="AA176" s="37"/>
    </row>
    <row r="177" spans="1:27" hidden="1" x14ac:dyDescent="0.2">
      <c r="A177" s="20">
        <v>65</v>
      </c>
      <c r="B177" s="21">
        <v>44614</v>
      </c>
      <c r="C177" s="22">
        <v>44617</v>
      </c>
      <c r="D177" s="246">
        <v>44648</v>
      </c>
      <c r="E177" s="23" t="s">
        <v>200</v>
      </c>
      <c r="F177" s="23" t="s">
        <v>201</v>
      </c>
      <c r="G177" s="24" t="s">
        <v>202</v>
      </c>
      <c r="H177" s="26" t="s">
        <v>34</v>
      </c>
      <c r="I177" s="26">
        <v>1847</v>
      </c>
      <c r="J177" s="20">
        <v>303385</v>
      </c>
      <c r="K177" s="27">
        <v>44393</v>
      </c>
      <c r="L177" s="26">
        <v>21003480</v>
      </c>
      <c r="M177" s="38">
        <v>54000</v>
      </c>
      <c r="N177" s="30">
        <v>0.15</v>
      </c>
      <c r="O177" s="31">
        <f t="shared" si="20"/>
        <v>8100</v>
      </c>
      <c r="P177" s="31">
        <v>0</v>
      </c>
      <c r="Q177" s="32">
        <f t="shared" si="16"/>
        <v>62100</v>
      </c>
      <c r="R177" s="33">
        <v>0.03</v>
      </c>
      <c r="S177" s="34">
        <f t="shared" si="26"/>
        <v>-1863</v>
      </c>
      <c r="T177" s="33">
        <v>0.2</v>
      </c>
      <c r="U177" s="35">
        <f t="shared" si="25"/>
        <v>-1620</v>
      </c>
      <c r="V177" s="32">
        <f t="shared" si="24"/>
        <v>58617</v>
      </c>
      <c r="W177" s="181" t="s">
        <v>35</v>
      </c>
      <c r="X177" s="181" t="s">
        <v>102</v>
      </c>
      <c r="Y177" s="47" t="s">
        <v>203</v>
      </c>
      <c r="Z177" s="37" t="s">
        <v>33</v>
      </c>
      <c r="AA177" s="40">
        <f>V177+V178</f>
        <v>88167</v>
      </c>
    </row>
    <row r="178" spans="1:27" hidden="1" x14ac:dyDescent="0.2">
      <c r="A178" s="20">
        <v>66</v>
      </c>
      <c r="B178" s="21">
        <v>44614</v>
      </c>
      <c r="C178" s="22">
        <v>44617</v>
      </c>
      <c r="D178" s="246">
        <v>44648</v>
      </c>
      <c r="E178" s="23" t="s">
        <v>200</v>
      </c>
      <c r="F178" s="23" t="s">
        <v>201</v>
      </c>
      <c r="G178" s="24" t="s">
        <v>202</v>
      </c>
      <c r="H178" s="26" t="s">
        <v>34</v>
      </c>
      <c r="I178" s="26">
        <v>1847</v>
      </c>
      <c r="J178" s="20">
        <v>303385</v>
      </c>
      <c r="K178" s="27">
        <v>44393</v>
      </c>
      <c r="L178" s="26">
        <v>21003480</v>
      </c>
      <c r="M178" s="38">
        <v>29550</v>
      </c>
      <c r="N178" s="30">
        <v>0</v>
      </c>
      <c r="O178" s="31">
        <f t="shared" si="20"/>
        <v>0</v>
      </c>
      <c r="P178" s="31">
        <v>0</v>
      </c>
      <c r="Q178" s="32">
        <f t="shared" si="16"/>
        <v>29550</v>
      </c>
      <c r="R178" s="33">
        <v>0</v>
      </c>
      <c r="S178" s="34">
        <f t="shared" si="26"/>
        <v>0</v>
      </c>
      <c r="T178" s="33"/>
      <c r="U178" s="35">
        <f t="shared" si="25"/>
        <v>0</v>
      </c>
      <c r="V178" s="32">
        <f t="shared" si="24"/>
        <v>29550</v>
      </c>
      <c r="W178" s="181" t="s">
        <v>35</v>
      </c>
      <c r="X178" s="181" t="s">
        <v>102</v>
      </c>
      <c r="Y178" s="47" t="s">
        <v>203</v>
      </c>
      <c r="Z178" s="37" t="s">
        <v>33</v>
      </c>
      <c r="AA178" s="40"/>
    </row>
    <row r="179" spans="1:27" x14ac:dyDescent="0.2">
      <c r="A179" s="20">
        <v>106</v>
      </c>
      <c r="B179" s="21">
        <v>44621</v>
      </c>
      <c r="C179" s="97">
        <v>44651</v>
      </c>
      <c r="D179" s="246">
        <v>44656</v>
      </c>
      <c r="E179" s="43" t="s">
        <v>294</v>
      </c>
      <c r="F179" s="43" t="s">
        <v>295</v>
      </c>
      <c r="G179" s="76" t="s">
        <v>33</v>
      </c>
      <c r="H179" s="26" t="s">
        <v>34</v>
      </c>
      <c r="I179" s="24" t="s">
        <v>33</v>
      </c>
      <c r="J179" s="76">
        <v>303450</v>
      </c>
      <c r="K179" s="27" t="s">
        <v>33</v>
      </c>
      <c r="L179" s="78" t="s">
        <v>33</v>
      </c>
      <c r="M179" s="79">
        <v>1346858</v>
      </c>
      <c r="N179" s="80">
        <v>0</v>
      </c>
      <c r="O179" s="31">
        <f t="shared" si="20"/>
        <v>0</v>
      </c>
      <c r="P179" s="31">
        <v>0</v>
      </c>
      <c r="Q179" s="32">
        <f t="shared" si="16"/>
        <v>1346858</v>
      </c>
      <c r="R179" s="81">
        <v>0</v>
      </c>
      <c r="S179" s="34">
        <f t="shared" si="26"/>
        <v>0</v>
      </c>
      <c r="T179" s="81">
        <v>0</v>
      </c>
      <c r="U179" s="35"/>
      <c r="V179" s="32">
        <v>1346858</v>
      </c>
      <c r="W179" s="100" t="s">
        <v>35</v>
      </c>
      <c r="X179" s="35" t="s">
        <v>36</v>
      </c>
      <c r="Y179" s="37" t="s">
        <v>296</v>
      </c>
      <c r="Z179" s="37" t="s">
        <v>297</v>
      </c>
      <c r="AA179" s="48"/>
    </row>
    <row r="180" spans="1:27" x14ac:dyDescent="0.2">
      <c r="A180" s="20">
        <v>100</v>
      </c>
      <c r="B180" s="21">
        <v>44621</v>
      </c>
      <c r="C180" s="97">
        <v>44649</v>
      </c>
      <c r="D180" s="246">
        <v>44651</v>
      </c>
      <c r="E180" s="43" t="s">
        <v>274</v>
      </c>
      <c r="F180" s="43" t="s">
        <v>275</v>
      </c>
      <c r="G180" s="76" t="s">
        <v>276</v>
      </c>
      <c r="H180" s="26" t="s">
        <v>34</v>
      </c>
      <c r="I180" s="24" t="s">
        <v>33</v>
      </c>
      <c r="J180" s="76">
        <v>303443</v>
      </c>
      <c r="K180" s="27">
        <v>44649</v>
      </c>
      <c r="L180" s="78">
        <v>202600</v>
      </c>
      <c r="M180" s="79">
        <v>52394</v>
      </c>
      <c r="N180" s="80">
        <v>0</v>
      </c>
      <c r="O180" s="31"/>
      <c r="P180" s="31">
        <v>0</v>
      </c>
      <c r="Q180" s="32">
        <f t="shared" si="16"/>
        <v>52394</v>
      </c>
      <c r="R180" s="81">
        <v>0.03</v>
      </c>
      <c r="S180" s="34">
        <f t="shared" si="26"/>
        <v>-1571.82</v>
      </c>
      <c r="T180" s="81">
        <v>0.2</v>
      </c>
      <c r="U180" s="35">
        <v>-1366</v>
      </c>
      <c r="V180" s="32">
        <f>Q180+S180+U180</f>
        <v>49456.18</v>
      </c>
      <c r="W180" s="100" t="s">
        <v>35</v>
      </c>
      <c r="X180" s="35" t="s">
        <v>36</v>
      </c>
      <c r="Y180" s="37" t="s">
        <v>33</v>
      </c>
      <c r="Z180" s="37" t="s">
        <v>277</v>
      </c>
      <c r="AA180" s="48"/>
    </row>
    <row r="181" spans="1:27" hidden="1" x14ac:dyDescent="0.2">
      <c r="A181" s="20">
        <v>102</v>
      </c>
      <c r="B181" s="21">
        <v>44621</v>
      </c>
      <c r="C181" s="97">
        <v>44651</v>
      </c>
      <c r="D181" s="246">
        <v>44651</v>
      </c>
      <c r="E181" s="43" t="s">
        <v>241</v>
      </c>
      <c r="F181" s="43" t="s">
        <v>282</v>
      </c>
      <c r="G181" s="76" t="s">
        <v>33</v>
      </c>
      <c r="H181" s="26" t="s">
        <v>34</v>
      </c>
      <c r="I181" s="24" t="s">
        <v>33</v>
      </c>
      <c r="J181" s="76">
        <v>303446</v>
      </c>
      <c r="K181" s="27">
        <v>44624</v>
      </c>
      <c r="L181" s="78">
        <v>585241</v>
      </c>
      <c r="M181" s="79">
        <v>96320</v>
      </c>
      <c r="N181" s="80">
        <v>0</v>
      </c>
      <c r="O181" s="31">
        <f>M181*N181</f>
        <v>0</v>
      </c>
      <c r="P181" s="31">
        <v>0</v>
      </c>
      <c r="Q181" s="32">
        <f t="shared" si="16"/>
        <v>96320</v>
      </c>
      <c r="R181" s="81">
        <v>4.4999999999999998E-2</v>
      </c>
      <c r="S181" s="34">
        <f t="shared" si="26"/>
        <v>-4334.3999999999996</v>
      </c>
      <c r="T181" s="81">
        <v>0</v>
      </c>
      <c r="U181" s="35"/>
      <c r="V181" s="32">
        <f>Q181+S181+U181</f>
        <v>91985.600000000006</v>
      </c>
      <c r="W181" s="100" t="s">
        <v>35</v>
      </c>
      <c r="X181" s="35" t="s">
        <v>102</v>
      </c>
      <c r="Y181" s="37" t="s">
        <v>283</v>
      </c>
      <c r="Z181" s="96" t="s">
        <v>33</v>
      </c>
      <c r="AA181" s="48"/>
    </row>
    <row r="182" spans="1:27" hidden="1" x14ac:dyDescent="0.2">
      <c r="A182" s="20">
        <v>116</v>
      </c>
      <c r="B182" s="21">
        <v>44621</v>
      </c>
      <c r="C182" s="97">
        <v>44656</v>
      </c>
      <c r="D182" s="246">
        <v>44651</v>
      </c>
      <c r="E182" s="43" t="s">
        <v>142</v>
      </c>
      <c r="F182" s="43" t="s">
        <v>316</v>
      </c>
      <c r="G182" s="76" t="s">
        <v>33</v>
      </c>
      <c r="H182" s="26" t="s">
        <v>34</v>
      </c>
      <c r="I182" s="24" t="s">
        <v>33</v>
      </c>
      <c r="J182" s="76">
        <v>303461</v>
      </c>
      <c r="K182" s="27">
        <v>44651</v>
      </c>
      <c r="L182" s="78" t="s">
        <v>33</v>
      </c>
      <c r="M182" s="79">
        <v>700</v>
      </c>
      <c r="N182" s="80">
        <v>0</v>
      </c>
      <c r="O182" s="31">
        <v>0</v>
      </c>
      <c r="P182" s="31">
        <v>0</v>
      </c>
      <c r="Q182" s="32">
        <f t="shared" si="16"/>
        <v>700</v>
      </c>
      <c r="R182" s="81">
        <v>0</v>
      </c>
      <c r="S182" s="34">
        <v>0</v>
      </c>
      <c r="T182" s="81">
        <v>0</v>
      </c>
      <c r="U182" s="35">
        <v>0</v>
      </c>
      <c r="V182" s="32">
        <v>700</v>
      </c>
      <c r="W182" s="100" t="s">
        <v>33</v>
      </c>
      <c r="X182" s="35" t="s">
        <v>142</v>
      </c>
      <c r="Y182" s="37" t="s">
        <v>33</v>
      </c>
      <c r="Z182" s="37" t="s">
        <v>33</v>
      </c>
      <c r="AA182" s="48"/>
    </row>
    <row r="183" spans="1:27" x14ac:dyDescent="0.2">
      <c r="A183" s="20">
        <v>144</v>
      </c>
      <c r="B183" s="21">
        <v>44642</v>
      </c>
      <c r="C183" s="22">
        <v>44649</v>
      </c>
      <c r="D183" s="246">
        <v>44651</v>
      </c>
      <c r="E183" s="23" t="s">
        <v>274</v>
      </c>
      <c r="F183" s="23" t="s">
        <v>382</v>
      </c>
      <c r="G183" s="26" t="s">
        <v>276</v>
      </c>
      <c r="H183" s="26" t="s">
        <v>34</v>
      </c>
      <c r="I183" s="24" t="s">
        <v>33</v>
      </c>
      <c r="J183" s="26">
        <v>303439</v>
      </c>
      <c r="K183" s="27">
        <v>44580</v>
      </c>
      <c r="L183" s="26">
        <v>129571</v>
      </c>
      <c r="M183" s="29">
        <v>33000</v>
      </c>
      <c r="N183" s="30">
        <v>0.15</v>
      </c>
      <c r="O183" s="31">
        <f t="shared" ref="O183:O193" si="27">M183*N183</f>
        <v>4950</v>
      </c>
      <c r="P183" s="31">
        <v>0</v>
      </c>
      <c r="Q183" s="32">
        <f t="shared" si="16"/>
        <v>37950</v>
      </c>
      <c r="R183" s="33">
        <v>0.03</v>
      </c>
      <c r="S183" s="34">
        <f t="shared" ref="S183:S189" si="28">-Q183*R183</f>
        <v>-1138.5</v>
      </c>
      <c r="T183" s="33">
        <v>0.2</v>
      </c>
      <c r="U183" s="35">
        <f>-O183*T183</f>
        <v>-990</v>
      </c>
      <c r="V183" s="32">
        <f t="shared" ref="V183:V196" si="29">Q183+S183+U183</f>
        <v>35821.5</v>
      </c>
      <c r="W183" s="37" t="s">
        <v>59</v>
      </c>
      <c r="X183" s="35" t="s">
        <v>36</v>
      </c>
      <c r="Y183" s="37" t="s">
        <v>33</v>
      </c>
      <c r="Z183" s="37" t="s">
        <v>383</v>
      </c>
      <c r="AA183" s="48"/>
    </row>
    <row r="184" spans="1:27" x14ac:dyDescent="0.2">
      <c r="A184" s="20">
        <v>146</v>
      </c>
      <c r="B184" s="21">
        <v>44642</v>
      </c>
      <c r="C184" s="22">
        <v>44650</v>
      </c>
      <c r="D184" s="246">
        <v>44651</v>
      </c>
      <c r="E184" s="23" t="s">
        <v>234</v>
      </c>
      <c r="F184" s="23" t="s">
        <v>386</v>
      </c>
      <c r="G184" s="26" t="s">
        <v>235</v>
      </c>
      <c r="H184" s="26" t="s">
        <v>34</v>
      </c>
      <c r="I184" s="24" t="s">
        <v>33</v>
      </c>
      <c r="J184" s="26">
        <v>303429</v>
      </c>
      <c r="K184" s="27">
        <v>44599</v>
      </c>
      <c r="L184" s="24" t="s">
        <v>377</v>
      </c>
      <c r="M184" s="29">
        <v>64408</v>
      </c>
      <c r="N184" s="30">
        <v>0.16</v>
      </c>
      <c r="O184" s="31">
        <f t="shared" si="27"/>
        <v>10305.280000000001</v>
      </c>
      <c r="P184" s="31">
        <v>2190</v>
      </c>
      <c r="Q184" s="32">
        <f t="shared" si="16"/>
        <v>76903.28</v>
      </c>
      <c r="R184" s="33">
        <v>0.03</v>
      </c>
      <c r="S184" s="34">
        <f t="shared" si="28"/>
        <v>-2307.0983999999999</v>
      </c>
      <c r="T184" s="33">
        <v>0</v>
      </c>
      <c r="U184" s="35">
        <v>0</v>
      </c>
      <c r="V184" s="32">
        <f t="shared" si="29"/>
        <v>74596.181599999996</v>
      </c>
      <c r="W184" s="35" t="s">
        <v>33</v>
      </c>
      <c r="X184" s="181" t="s">
        <v>36</v>
      </c>
      <c r="Y184" s="37" t="s">
        <v>33</v>
      </c>
      <c r="Z184" s="37" t="s">
        <v>33</v>
      </c>
      <c r="AA184" s="243">
        <f>V184+V185</f>
        <v>91278.581600000005</v>
      </c>
    </row>
    <row r="185" spans="1:27" x14ac:dyDescent="0.2">
      <c r="A185" s="20">
        <v>147</v>
      </c>
      <c r="B185" s="21">
        <v>44642</v>
      </c>
      <c r="C185" s="22">
        <v>44650</v>
      </c>
      <c r="D185" s="246">
        <v>44651</v>
      </c>
      <c r="E185" s="23" t="s">
        <v>234</v>
      </c>
      <c r="F185" s="23" t="s">
        <v>386</v>
      </c>
      <c r="G185" s="26" t="s">
        <v>235</v>
      </c>
      <c r="H185" s="26" t="s">
        <v>34</v>
      </c>
      <c r="I185" s="24" t="s">
        <v>33</v>
      </c>
      <c r="J185" s="26">
        <v>303429</v>
      </c>
      <c r="K185" s="27">
        <v>44599</v>
      </c>
      <c r="L185" s="24" t="s">
        <v>387</v>
      </c>
      <c r="M185" s="38">
        <v>15600</v>
      </c>
      <c r="N185" s="30">
        <v>0.1</v>
      </c>
      <c r="O185" s="31">
        <f t="shared" si="27"/>
        <v>1560</v>
      </c>
      <c r="P185" s="31">
        <v>360</v>
      </c>
      <c r="Q185" s="32">
        <f t="shared" si="16"/>
        <v>17520</v>
      </c>
      <c r="R185" s="33">
        <v>0.03</v>
      </c>
      <c r="S185" s="34">
        <f t="shared" si="28"/>
        <v>-525.6</v>
      </c>
      <c r="T185" s="33">
        <v>0.2</v>
      </c>
      <c r="U185" s="35">
        <f>-O185*T185</f>
        <v>-312</v>
      </c>
      <c r="V185" s="32">
        <f t="shared" si="29"/>
        <v>16682.400000000001</v>
      </c>
      <c r="W185" s="35" t="s">
        <v>33</v>
      </c>
      <c r="X185" s="181" t="s">
        <v>36</v>
      </c>
      <c r="Y185" s="37" t="s">
        <v>33</v>
      </c>
      <c r="Z185" s="37" t="s">
        <v>33</v>
      </c>
      <c r="AA185" s="243"/>
    </row>
    <row r="186" spans="1:27" x14ac:dyDescent="0.2">
      <c r="A186" s="20">
        <v>148</v>
      </c>
      <c r="B186" s="21">
        <v>44642</v>
      </c>
      <c r="C186" s="22">
        <v>44640</v>
      </c>
      <c r="D186" s="246">
        <v>44651</v>
      </c>
      <c r="E186" s="23" t="s">
        <v>92</v>
      </c>
      <c r="F186" s="23" t="s">
        <v>388</v>
      </c>
      <c r="G186" s="26" t="s">
        <v>94</v>
      </c>
      <c r="H186" s="26" t="s">
        <v>34</v>
      </c>
      <c r="I186" s="24" t="s">
        <v>33</v>
      </c>
      <c r="J186" s="26">
        <v>303433</v>
      </c>
      <c r="K186" s="27">
        <v>44621</v>
      </c>
      <c r="L186" s="24" t="s">
        <v>389</v>
      </c>
      <c r="M186" s="38">
        <v>9653</v>
      </c>
      <c r="N186" s="30">
        <v>0</v>
      </c>
      <c r="O186" s="31">
        <f t="shared" si="27"/>
        <v>0</v>
      </c>
      <c r="P186" s="31">
        <v>0</v>
      </c>
      <c r="Q186" s="32">
        <f t="shared" si="16"/>
        <v>9653</v>
      </c>
      <c r="R186" s="33">
        <v>0.03</v>
      </c>
      <c r="S186" s="34">
        <f t="shared" si="28"/>
        <v>-289.58999999999997</v>
      </c>
      <c r="T186" s="33"/>
      <c r="U186" s="35">
        <f>-O186*T186</f>
        <v>0</v>
      </c>
      <c r="V186" s="32">
        <f t="shared" si="29"/>
        <v>9363.41</v>
      </c>
      <c r="W186" s="37" t="s">
        <v>59</v>
      </c>
      <c r="X186" s="35" t="s">
        <v>36</v>
      </c>
      <c r="Y186" s="37" t="s">
        <v>33</v>
      </c>
      <c r="Z186" s="37" t="s">
        <v>390</v>
      </c>
      <c r="AA186" s="48"/>
    </row>
    <row r="187" spans="1:27" x14ac:dyDescent="0.2">
      <c r="A187" s="20">
        <v>149</v>
      </c>
      <c r="B187" s="21">
        <v>44642</v>
      </c>
      <c r="C187" s="22">
        <v>44649</v>
      </c>
      <c r="D187" s="246">
        <v>44651</v>
      </c>
      <c r="E187" s="23" t="s">
        <v>204</v>
      </c>
      <c r="F187" s="23" t="s">
        <v>391</v>
      </c>
      <c r="G187" s="26" t="s">
        <v>206</v>
      </c>
      <c r="H187" s="26" t="s">
        <v>34</v>
      </c>
      <c r="I187" s="24" t="s">
        <v>33</v>
      </c>
      <c r="J187" s="26">
        <v>303434</v>
      </c>
      <c r="K187" s="27">
        <v>44582</v>
      </c>
      <c r="L187" s="26">
        <v>3011</v>
      </c>
      <c r="M187" s="38">
        <v>13500</v>
      </c>
      <c r="N187" s="30">
        <v>0</v>
      </c>
      <c r="O187" s="31">
        <f t="shared" si="27"/>
        <v>0</v>
      </c>
      <c r="P187" s="31">
        <v>0</v>
      </c>
      <c r="Q187" s="32">
        <f t="shared" si="16"/>
        <v>13500</v>
      </c>
      <c r="R187" s="33">
        <v>4.4999999999999998E-2</v>
      </c>
      <c r="S187" s="34">
        <f t="shared" si="28"/>
        <v>-607.5</v>
      </c>
      <c r="T187" s="33">
        <v>0.05</v>
      </c>
      <c r="U187" s="35">
        <v>-675</v>
      </c>
      <c r="V187" s="32">
        <f t="shared" si="29"/>
        <v>12217.5</v>
      </c>
      <c r="W187" s="37" t="s">
        <v>59</v>
      </c>
      <c r="X187" s="35" t="s">
        <v>36</v>
      </c>
      <c r="Y187" s="37" t="s">
        <v>33</v>
      </c>
      <c r="Z187" s="37" t="s">
        <v>392</v>
      </c>
      <c r="AA187" s="48"/>
    </row>
    <row r="188" spans="1:27" x14ac:dyDescent="0.2">
      <c r="A188" s="20">
        <v>150</v>
      </c>
      <c r="B188" s="21">
        <v>44642</v>
      </c>
      <c r="C188" s="97" t="s">
        <v>265</v>
      </c>
      <c r="D188" s="246">
        <v>44651</v>
      </c>
      <c r="E188" s="23" t="s">
        <v>61</v>
      </c>
      <c r="F188" s="23" t="s">
        <v>393</v>
      </c>
      <c r="G188" s="26" t="s">
        <v>273</v>
      </c>
      <c r="H188" s="26" t="s">
        <v>34</v>
      </c>
      <c r="I188" s="24" t="s">
        <v>33</v>
      </c>
      <c r="J188" s="26">
        <v>303438</v>
      </c>
      <c r="K188" s="27">
        <v>44620</v>
      </c>
      <c r="L188" s="26" t="s">
        <v>394</v>
      </c>
      <c r="M188" s="38">
        <v>63252</v>
      </c>
      <c r="N188" s="30">
        <v>0</v>
      </c>
      <c r="O188" s="31">
        <f t="shared" si="27"/>
        <v>0</v>
      </c>
      <c r="P188" s="31">
        <v>0</v>
      </c>
      <c r="Q188" s="32">
        <f t="shared" si="16"/>
        <v>63252</v>
      </c>
      <c r="R188" s="33">
        <v>0</v>
      </c>
      <c r="S188" s="34">
        <f t="shared" si="28"/>
        <v>0</v>
      </c>
      <c r="T188" s="33">
        <v>0</v>
      </c>
      <c r="U188" s="35">
        <f t="shared" ref="U188:U193" si="30">-O188*T188</f>
        <v>0</v>
      </c>
      <c r="V188" s="32">
        <f t="shared" si="29"/>
        <v>63252</v>
      </c>
      <c r="W188" s="37" t="s">
        <v>59</v>
      </c>
      <c r="X188" s="35" t="s">
        <v>36</v>
      </c>
      <c r="Y188" s="37" t="s">
        <v>33</v>
      </c>
      <c r="Z188" s="37" t="s">
        <v>395</v>
      </c>
      <c r="AA188" s="243">
        <f>V188+V189</f>
        <v>68067.45</v>
      </c>
    </row>
    <row r="189" spans="1:27" x14ac:dyDescent="0.2">
      <c r="A189" s="20">
        <v>151</v>
      </c>
      <c r="B189" s="21">
        <v>44642</v>
      </c>
      <c r="C189" s="97" t="s">
        <v>265</v>
      </c>
      <c r="D189" s="246">
        <v>44651</v>
      </c>
      <c r="E189" s="23" t="s">
        <v>61</v>
      </c>
      <c r="F189" s="23" t="s">
        <v>47</v>
      </c>
      <c r="G189" s="26" t="s">
        <v>273</v>
      </c>
      <c r="H189" s="26" t="s">
        <v>34</v>
      </c>
      <c r="I189" s="24" t="s">
        <v>33</v>
      </c>
      <c r="J189" s="26">
        <v>303438</v>
      </c>
      <c r="K189" s="27">
        <v>44620</v>
      </c>
      <c r="L189" s="26" t="s">
        <v>396</v>
      </c>
      <c r="M189" s="38">
        <v>4500</v>
      </c>
      <c r="N189" s="30">
        <v>0.13</v>
      </c>
      <c r="O189" s="31">
        <f t="shared" si="27"/>
        <v>585</v>
      </c>
      <c r="P189" s="31">
        <v>0</v>
      </c>
      <c r="Q189" s="32">
        <f t="shared" si="16"/>
        <v>5085</v>
      </c>
      <c r="R189" s="33">
        <v>0.03</v>
      </c>
      <c r="S189" s="34">
        <f t="shared" si="28"/>
        <v>-152.54999999999998</v>
      </c>
      <c r="T189" s="30">
        <v>0.2</v>
      </c>
      <c r="U189" s="35">
        <f t="shared" si="30"/>
        <v>-117</v>
      </c>
      <c r="V189" s="32">
        <f t="shared" si="29"/>
        <v>4815.45</v>
      </c>
      <c r="W189" s="37" t="s">
        <v>59</v>
      </c>
      <c r="X189" s="35" t="s">
        <v>36</v>
      </c>
      <c r="Y189" s="37" t="s">
        <v>33</v>
      </c>
      <c r="Z189" s="37" t="s">
        <v>395</v>
      </c>
      <c r="AA189" s="243"/>
    </row>
    <row r="190" spans="1:27" x14ac:dyDescent="0.2">
      <c r="A190" s="20">
        <v>152</v>
      </c>
      <c r="B190" s="21">
        <v>44642</v>
      </c>
      <c r="C190" s="22">
        <v>44649</v>
      </c>
      <c r="D190" s="246">
        <v>44651</v>
      </c>
      <c r="E190" s="23" t="s">
        <v>162</v>
      </c>
      <c r="F190" s="23" t="s">
        <v>397</v>
      </c>
      <c r="G190" s="26" t="s">
        <v>163</v>
      </c>
      <c r="H190" s="26" t="s">
        <v>34</v>
      </c>
      <c r="I190" s="24" t="s">
        <v>33</v>
      </c>
      <c r="J190" s="26">
        <v>303428</v>
      </c>
      <c r="K190" s="27">
        <v>44593</v>
      </c>
      <c r="L190" s="26" t="s">
        <v>398</v>
      </c>
      <c r="M190" s="38">
        <v>13000</v>
      </c>
      <c r="N190" s="30">
        <v>0.13</v>
      </c>
      <c r="O190" s="31">
        <f t="shared" si="27"/>
        <v>1690</v>
      </c>
      <c r="P190" s="31">
        <v>0</v>
      </c>
      <c r="Q190" s="32">
        <f t="shared" si="16"/>
        <v>14690</v>
      </c>
      <c r="R190" s="33">
        <v>0.03</v>
      </c>
      <c r="S190" s="34"/>
      <c r="T190" s="30">
        <v>1</v>
      </c>
      <c r="U190" s="35">
        <f t="shared" si="30"/>
        <v>-1690</v>
      </c>
      <c r="V190" s="32">
        <f t="shared" si="29"/>
        <v>13000</v>
      </c>
      <c r="W190" s="37" t="s">
        <v>59</v>
      </c>
      <c r="X190" s="35" t="s">
        <v>36</v>
      </c>
      <c r="Y190" s="37" t="s">
        <v>33</v>
      </c>
      <c r="Z190" s="37" t="s">
        <v>399</v>
      </c>
      <c r="AA190" s="48"/>
    </row>
    <row r="191" spans="1:27" x14ac:dyDescent="0.2">
      <c r="A191" s="20">
        <v>153</v>
      </c>
      <c r="B191" s="21">
        <v>44642</v>
      </c>
      <c r="C191" s="22">
        <v>44649</v>
      </c>
      <c r="D191" s="246">
        <v>44651</v>
      </c>
      <c r="E191" s="23" t="s">
        <v>61</v>
      </c>
      <c r="F191" s="23" t="s">
        <v>393</v>
      </c>
      <c r="G191" s="26" t="s">
        <v>273</v>
      </c>
      <c r="H191" s="26" t="s">
        <v>34</v>
      </c>
      <c r="I191" s="24" t="s">
        <v>33</v>
      </c>
      <c r="J191" s="26">
        <v>303442</v>
      </c>
      <c r="K191" s="27">
        <v>44592</v>
      </c>
      <c r="L191" s="26" t="s">
        <v>400</v>
      </c>
      <c r="M191" s="38">
        <v>62932</v>
      </c>
      <c r="N191" s="30">
        <v>0</v>
      </c>
      <c r="O191" s="31">
        <f t="shared" si="27"/>
        <v>0</v>
      </c>
      <c r="P191" s="31">
        <v>0</v>
      </c>
      <c r="Q191" s="32">
        <f t="shared" si="16"/>
        <v>62932</v>
      </c>
      <c r="R191" s="33">
        <v>0</v>
      </c>
      <c r="S191" s="34">
        <f>-Q191*R191</f>
        <v>0</v>
      </c>
      <c r="T191" s="30">
        <v>0</v>
      </c>
      <c r="U191" s="35">
        <f t="shared" si="30"/>
        <v>0</v>
      </c>
      <c r="V191" s="32">
        <f t="shared" si="29"/>
        <v>62932</v>
      </c>
      <c r="W191" s="37" t="s">
        <v>59</v>
      </c>
      <c r="X191" s="35" t="s">
        <v>36</v>
      </c>
      <c r="Y191" s="37" t="s">
        <v>33</v>
      </c>
      <c r="Z191" s="37" t="s">
        <v>401</v>
      </c>
      <c r="AA191" s="243">
        <f>V191+V192</f>
        <v>67747.45</v>
      </c>
    </row>
    <row r="192" spans="1:27" x14ac:dyDescent="0.2">
      <c r="A192" s="20">
        <v>154</v>
      </c>
      <c r="B192" s="21">
        <v>44642</v>
      </c>
      <c r="C192" s="22">
        <v>44649</v>
      </c>
      <c r="D192" s="246">
        <v>44651</v>
      </c>
      <c r="E192" s="23" t="s">
        <v>61</v>
      </c>
      <c r="F192" s="23" t="s">
        <v>47</v>
      </c>
      <c r="G192" s="26" t="s">
        <v>273</v>
      </c>
      <c r="H192" s="26" t="s">
        <v>34</v>
      </c>
      <c r="I192" s="24" t="s">
        <v>33</v>
      </c>
      <c r="J192" s="26">
        <v>303442</v>
      </c>
      <c r="K192" s="27">
        <v>44592</v>
      </c>
      <c r="L192" s="26" t="s">
        <v>402</v>
      </c>
      <c r="M192" s="38">
        <v>4500</v>
      </c>
      <c r="N192" s="30">
        <v>0.13</v>
      </c>
      <c r="O192" s="31">
        <f t="shared" si="27"/>
        <v>585</v>
      </c>
      <c r="P192" s="31">
        <v>0</v>
      </c>
      <c r="Q192" s="32">
        <f t="shared" si="16"/>
        <v>5085</v>
      </c>
      <c r="R192" s="33">
        <v>0.03</v>
      </c>
      <c r="S192" s="34">
        <f>-Q192*R192</f>
        <v>-152.54999999999998</v>
      </c>
      <c r="T192" s="30">
        <v>0.2</v>
      </c>
      <c r="U192" s="35">
        <f t="shared" si="30"/>
        <v>-117</v>
      </c>
      <c r="V192" s="32">
        <f t="shared" si="29"/>
        <v>4815.45</v>
      </c>
      <c r="W192" s="37" t="s">
        <v>59</v>
      </c>
      <c r="X192" s="35" t="s">
        <v>36</v>
      </c>
      <c r="Y192" s="37" t="s">
        <v>33</v>
      </c>
      <c r="Z192" s="37" t="s">
        <v>401</v>
      </c>
      <c r="AA192" s="243"/>
    </row>
    <row r="193" spans="1:28" x14ac:dyDescent="0.2">
      <c r="A193" s="20">
        <v>166</v>
      </c>
      <c r="B193" s="21">
        <v>44642</v>
      </c>
      <c r="C193" s="22">
        <v>44649</v>
      </c>
      <c r="D193" s="246">
        <v>44651</v>
      </c>
      <c r="E193" s="43" t="s">
        <v>421</v>
      </c>
      <c r="F193" s="43" t="s">
        <v>422</v>
      </c>
      <c r="G193" s="76" t="s">
        <v>33</v>
      </c>
      <c r="H193" s="26" t="s">
        <v>34</v>
      </c>
      <c r="I193" s="24" t="s">
        <v>33</v>
      </c>
      <c r="J193" s="76">
        <v>303437</v>
      </c>
      <c r="K193" s="103" t="s">
        <v>33</v>
      </c>
      <c r="L193" s="78" t="s">
        <v>33</v>
      </c>
      <c r="M193" s="79">
        <v>129000</v>
      </c>
      <c r="N193" s="80">
        <v>0</v>
      </c>
      <c r="O193" s="31">
        <f t="shared" si="27"/>
        <v>0</v>
      </c>
      <c r="P193" s="31">
        <v>0</v>
      </c>
      <c r="Q193" s="32">
        <f t="shared" si="16"/>
        <v>129000</v>
      </c>
      <c r="R193" s="81">
        <v>0</v>
      </c>
      <c r="S193" s="34">
        <f>-Q193*R193</f>
        <v>0</v>
      </c>
      <c r="T193" s="81">
        <v>0</v>
      </c>
      <c r="U193" s="35">
        <f t="shared" si="30"/>
        <v>0</v>
      </c>
      <c r="V193" s="32">
        <f t="shared" si="29"/>
        <v>129000</v>
      </c>
      <c r="W193" s="37" t="s">
        <v>59</v>
      </c>
      <c r="X193" s="35" t="s">
        <v>36</v>
      </c>
      <c r="Y193" s="37" t="s">
        <v>33</v>
      </c>
      <c r="Z193" s="37" t="s">
        <v>33</v>
      </c>
      <c r="AA193" s="48"/>
    </row>
    <row r="194" spans="1:28" x14ac:dyDescent="0.2">
      <c r="A194" s="20"/>
      <c r="B194" s="21">
        <v>44642</v>
      </c>
      <c r="C194" s="22">
        <v>44649</v>
      </c>
      <c r="D194" s="246">
        <v>44623</v>
      </c>
      <c r="E194" s="43" t="s">
        <v>144</v>
      </c>
      <c r="F194" s="43" t="s">
        <v>826</v>
      </c>
      <c r="G194" s="76"/>
      <c r="H194" s="26"/>
      <c r="I194" s="24"/>
      <c r="J194" s="76">
        <v>303393</v>
      </c>
      <c r="K194" s="103" t="s">
        <v>33</v>
      </c>
      <c r="L194" s="103" t="s">
        <v>33</v>
      </c>
      <c r="M194" s="79">
        <v>727368</v>
      </c>
      <c r="N194" s="80"/>
      <c r="O194" s="31"/>
      <c r="P194" s="31"/>
      <c r="Q194" s="32">
        <f t="shared" si="16"/>
        <v>727368</v>
      </c>
      <c r="R194" s="81"/>
      <c r="S194" s="34"/>
      <c r="T194" s="81"/>
      <c r="U194" s="35"/>
      <c r="V194" s="32">
        <f t="shared" si="29"/>
        <v>727368</v>
      </c>
      <c r="W194" s="37" t="s">
        <v>35</v>
      </c>
      <c r="X194" s="35" t="s">
        <v>36</v>
      </c>
      <c r="Y194" s="37" t="s">
        <v>828</v>
      </c>
      <c r="Z194" s="37"/>
      <c r="AA194" s="48"/>
    </row>
    <row r="195" spans="1:28" x14ac:dyDescent="0.2">
      <c r="A195" s="20"/>
      <c r="B195" s="21">
        <v>44642</v>
      </c>
      <c r="C195" s="22">
        <v>44649</v>
      </c>
      <c r="D195" s="246">
        <v>44650</v>
      </c>
      <c r="E195" s="43" t="s">
        <v>144</v>
      </c>
      <c r="F195" s="43" t="s">
        <v>826</v>
      </c>
      <c r="G195" s="76"/>
      <c r="H195" s="26"/>
      <c r="I195" s="24"/>
      <c r="J195" s="76">
        <v>303393</v>
      </c>
      <c r="K195" s="103" t="s">
        <v>33</v>
      </c>
      <c r="L195" s="103" t="s">
        <v>33</v>
      </c>
      <c r="M195" s="79">
        <v>500000</v>
      </c>
      <c r="N195" s="80"/>
      <c r="O195" s="31"/>
      <c r="P195" s="31"/>
      <c r="Q195" s="32">
        <f t="shared" si="16"/>
        <v>500000</v>
      </c>
      <c r="R195" s="81"/>
      <c r="S195" s="34"/>
      <c r="T195" s="81"/>
      <c r="U195" s="35"/>
      <c r="V195" s="32">
        <f t="shared" si="29"/>
        <v>500000</v>
      </c>
      <c r="W195" s="37" t="s">
        <v>35</v>
      </c>
      <c r="X195" s="35" t="s">
        <v>36</v>
      </c>
      <c r="Y195" s="37" t="s">
        <v>827</v>
      </c>
      <c r="Z195" s="37"/>
      <c r="AA195" s="48"/>
    </row>
    <row r="196" spans="1:28" x14ac:dyDescent="0.2">
      <c r="A196" s="20"/>
      <c r="B196" s="21">
        <v>44642</v>
      </c>
      <c r="C196" s="22">
        <v>44649</v>
      </c>
      <c r="D196" s="246">
        <v>44627</v>
      </c>
      <c r="E196" s="43" t="s">
        <v>829</v>
      </c>
      <c r="F196" s="43" t="s">
        <v>829</v>
      </c>
      <c r="G196" s="76"/>
      <c r="H196" s="26"/>
      <c r="I196" s="24"/>
      <c r="J196" s="76">
        <v>303393</v>
      </c>
      <c r="K196" s="103" t="s">
        <v>33</v>
      </c>
      <c r="L196" s="103" t="s">
        <v>33</v>
      </c>
      <c r="M196" s="79">
        <v>1312192</v>
      </c>
      <c r="N196" s="80"/>
      <c r="O196" s="31"/>
      <c r="P196" s="31"/>
      <c r="Q196" s="32">
        <f t="shared" si="16"/>
        <v>1312192</v>
      </c>
      <c r="R196" s="81"/>
      <c r="S196" s="34"/>
      <c r="T196" s="81"/>
      <c r="U196" s="35"/>
      <c r="V196" s="32">
        <f t="shared" si="29"/>
        <v>1312192</v>
      </c>
      <c r="W196" s="37" t="s">
        <v>35</v>
      </c>
      <c r="X196" s="35" t="s">
        <v>36</v>
      </c>
      <c r="Y196" s="37" t="s">
        <v>830</v>
      </c>
      <c r="Z196" s="37"/>
      <c r="AA196" s="48"/>
    </row>
    <row r="197" spans="1:28" hidden="1" x14ac:dyDescent="0.2">
      <c r="A197" s="20"/>
      <c r="B197" s="21"/>
      <c r="C197" s="22"/>
      <c r="D197" s="246"/>
      <c r="E197" s="43"/>
      <c r="F197" s="43"/>
      <c r="G197" s="76"/>
      <c r="H197" s="26"/>
      <c r="I197" s="24"/>
      <c r="J197" s="76"/>
      <c r="K197" s="103"/>
      <c r="L197" s="78"/>
      <c r="M197" s="79"/>
      <c r="N197" s="80"/>
      <c r="O197" s="31"/>
      <c r="P197" s="31"/>
      <c r="Q197" s="32"/>
      <c r="R197" s="81"/>
      <c r="S197" s="34"/>
      <c r="T197" s="81"/>
      <c r="U197" s="35"/>
      <c r="V197" s="32"/>
      <c r="W197" s="37"/>
      <c r="X197" s="35"/>
      <c r="Y197" s="37"/>
      <c r="Z197" s="37"/>
      <c r="AA197" s="48"/>
    </row>
    <row r="198" spans="1:28" x14ac:dyDescent="0.2">
      <c r="A198" s="20"/>
      <c r="B198" s="21">
        <v>44642</v>
      </c>
      <c r="C198" s="22">
        <v>44649</v>
      </c>
      <c r="D198" s="246">
        <v>44627</v>
      </c>
      <c r="E198" s="43" t="s">
        <v>834</v>
      </c>
      <c r="F198" s="43" t="s">
        <v>834</v>
      </c>
      <c r="G198" s="76"/>
      <c r="H198" s="26"/>
      <c r="I198" s="24"/>
      <c r="J198" s="76">
        <v>303393</v>
      </c>
      <c r="K198" s="103" t="s">
        <v>33</v>
      </c>
      <c r="L198" s="103" t="s">
        <v>33</v>
      </c>
      <c r="M198" s="79">
        <v>10000000</v>
      </c>
      <c r="N198" s="80"/>
      <c r="O198" s="31"/>
      <c r="P198" s="31"/>
      <c r="Q198" s="32">
        <f>M198+O198+P198</f>
        <v>10000000</v>
      </c>
      <c r="R198" s="81"/>
      <c r="S198" s="34"/>
      <c r="T198" s="81"/>
      <c r="U198" s="35"/>
      <c r="V198" s="32">
        <f>Q198+S198+U198</f>
        <v>10000000</v>
      </c>
      <c r="W198" s="37" t="s">
        <v>35</v>
      </c>
      <c r="X198" s="35" t="s">
        <v>36</v>
      </c>
      <c r="Y198" s="37" t="s">
        <v>835</v>
      </c>
      <c r="Z198" s="37"/>
      <c r="AA198" s="48"/>
    </row>
    <row r="199" spans="1:28" ht="23.25" x14ac:dyDescent="0.25">
      <c r="A199" s="20"/>
      <c r="B199" s="281"/>
      <c r="C199" s="313"/>
      <c r="D199" s="324">
        <v>44624</v>
      </c>
      <c r="E199" s="317" t="s">
        <v>873</v>
      </c>
      <c r="F199" s="317" t="s">
        <v>873</v>
      </c>
      <c r="G199" s="267"/>
      <c r="H199" s="26"/>
      <c r="I199" s="268"/>
      <c r="J199" s="267"/>
      <c r="K199" s="269"/>
      <c r="L199" s="270"/>
      <c r="M199" s="271"/>
      <c r="N199" s="272"/>
      <c r="O199" s="273"/>
      <c r="P199" s="273"/>
      <c r="Q199" s="334">
        <v>42745</v>
      </c>
      <c r="R199" s="274"/>
      <c r="S199" s="275"/>
      <c r="T199" s="274"/>
      <c r="U199" s="276"/>
      <c r="V199" s="277">
        <f t="shared" ref="V199:V262" si="31">Q199+S199+U199</f>
        <v>42745</v>
      </c>
      <c r="W199" s="280"/>
      <c r="X199" s="276" t="s">
        <v>36</v>
      </c>
      <c r="Y199" s="314"/>
      <c r="Z199" s="280"/>
      <c r="AA199" s="301"/>
      <c r="AB199" s="1" t="s">
        <v>867</v>
      </c>
    </row>
    <row r="200" spans="1:28" ht="15" x14ac:dyDescent="0.25">
      <c r="A200" s="20"/>
      <c r="B200" s="281"/>
      <c r="C200" s="313"/>
      <c r="D200" s="324">
        <v>44649</v>
      </c>
      <c r="E200" s="317" t="s">
        <v>874</v>
      </c>
      <c r="F200" s="317" t="s">
        <v>874</v>
      </c>
      <c r="G200" s="267"/>
      <c r="H200" s="26"/>
      <c r="I200" s="268"/>
      <c r="J200" s="267"/>
      <c r="K200" s="269"/>
      <c r="L200" s="270"/>
      <c r="M200" s="271"/>
      <c r="N200" s="272"/>
      <c r="O200" s="273"/>
      <c r="P200" s="273"/>
      <c r="Q200" s="334">
        <v>125617</v>
      </c>
      <c r="R200" s="274"/>
      <c r="S200" s="275"/>
      <c r="T200" s="274"/>
      <c r="U200" s="276"/>
      <c r="V200" s="277">
        <f t="shared" si="31"/>
        <v>125617</v>
      </c>
      <c r="W200" s="280"/>
      <c r="X200" s="276" t="s">
        <v>36</v>
      </c>
      <c r="Y200" s="314">
        <v>56590680</v>
      </c>
      <c r="Z200" s="280"/>
      <c r="AA200" s="301"/>
      <c r="AB200" s="1" t="s">
        <v>867</v>
      </c>
    </row>
    <row r="201" spans="1:28" ht="15" x14ac:dyDescent="0.25">
      <c r="A201" s="20"/>
      <c r="B201" s="281"/>
      <c r="C201" s="313"/>
      <c r="D201" s="324">
        <v>44649</v>
      </c>
      <c r="E201" s="317" t="s">
        <v>875</v>
      </c>
      <c r="F201" s="317" t="s">
        <v>875</v>
      </c>
      <c r="G201" s="267"/>
      <c r="H201" s="26"/>
      <c r="I201" s="268"/>
      <c r="J201" s="267"/>
      <c r="K201" s="269"/>
      <c r="L201" s="270"/>
      <c r="M201" s="271"/>
      <c r="N201" s="272"/>
      <c r="O201" s="273"/>
      <c r="P201" s="273"/>
      <c r="Q201" s="334">
        <v>64377</v>
      </c>
      <c r="R201" s="274"/>
      <c r="S201" s="275"/>
      <c r="T201" s="274"/>
      <c r="U201" s="276"/>
      <c r="V201" s="277">
        <f t="shared" si="31"/>
        <v>64377</v>
      </c>
      <c r="W201" s="280"/>
      <c r="X201" s="276" t="s">
        <v>36</v>
      </c>
      <c r="Y201" s="314">
        <v>56590677</v>
      </c>
      <c r="Z201" s="280"/>
      <c r="AA201" s="301"/>
      <c r="AB201" s="1" t="s">
        <v>867</v>
      </c>
    </row>
    <row r="202" spans="1:28" ht="15" x14ac:dyDescent="0.25">
      <c r="A202" s="20"/>
      <c r="B202" s="281"/>
      <c r="C202" s="313"/>
      <c r="D202" s="324">
        <v>44649</v>
      </c>
      <c r="E202" s="317" t="s">
        <v>876</v>
      </c>
      <c r="F202" s="317" t="s">
        <v>876</v>
      </c>
      <c r="G202" s="267"/>
      <c r="H202" s="26"/>
      <c r="I202" s="268"/>
      <c r="J202" s="267"/>
      <c r="K202" s="269"/>
      <c r="L202" s="270"/>
      <c r="M202" s="271"/>
      <c r="N202" s="272"/>
      <c r="O202" s="273"/>
      <c r="P202" s="273"/>
      <c r="Q202" s="334">
        <v>5752</v>
      </c>
      <c r="R202" s="274"/>
      <c r="S202" s="275"/>
      <c r="T202" s="274"/>
      <c r="U202" s="276"/>
      <c r="V202" s="277">
        <f t="shared" si="31"/>
        <v>5752</v>
      </c>
      <c r="W202" s="280"/>
      <c r="X202" s="276" t="s">
        <v>36</v>
      </c>
      <c r="Y202" s="314">
        <v>56590674</v>
      </c>
      <c r="Z202" s="280"/>
      <c r="AA202" s="301"/>
      <c r="AB202" s="1" t="s">
        <v>867</v>
      </c>
    </row>
    <row r="203" spans="1:28" ht="15" x14ac:dyDescent="0.25">
      <c r="A203" s="20"/>
      <c r="B203" s="281"/>
      <c r="C203" s="313"/>
      <c r="D203" s="324">
        <v>44649</v>
      </c>
      <c r="E203" s="317" t="s">
        <v>877</v>
      </c>
      <c r="F203" s="317" t="s">
        <v>877</v>
      </c>
      <c r="G203" s="267"/>
      <c r="H203" s="26"/>
      <c r="I203" s="268"/>
      <c r="J203" s="267"/>
      <c r="K203" s="269"/>
      <c r="L203" s="270"/>
      <c r="M203" s="271"/>
      <c r="N203" s="272"/>
      <c r="O203" s="273"/>
      <c r="P203" s="273"/>
      <c r="Q203" s="334">
        <v>1503</v>
      </c>
      <c r="R203" s="274"/>
      <c r="S203" s="275"/>
      <c r="T203" s="274"/>
      <c r="U203" s="276"/>
      <c r="V203" s="277">
        <f t="shared" si="31"/>
        <v>1503</v>
      </c>
      <c r="W203" s="280"/>
      <c r="X203" s="276" t="s">
        <v>36</v>
      </c>
      <c r="Y203" s="314">
        <v>56590668</v>
      </c>
      <c r="Z203" s="280"/>
      <c r="AA203" s="301"/>
      <c r="AB203" s="1" t="s">
        <v>867</v>
      </c>
    </row>
    <row r="204" spans="1:28" ht="15" x14ac:dyDescent="0.25">
      <c r="A204" s="20"/>
      <c r="B204" s="281"/>
      <c r="C204" s="313"/>
      <c r="D204" s="324">
        <v>44649</v>
      </c>
      <c r="E204" s="317" t="s">
        <v>878</v>
      </c>
      <c r="F204" s="317" t="s">
        <v>878</v>
      </c>
      <c r="G204" s="267"/>
      <c r="H204" s="26"/>
      <c r="I204" s="268"/>
      <c r="J204" s="267"/>
      <c r="K204" s="269"/>
      <c r="L204" s="270"/>
      <c r="M204" s="271"/>
      <c r="N204" s="272"/>
      <c r="O204" s="273"/>
      <c r="P204" s="273"/>
      <c r="Q204" s="334">
        <v>67788</v>
      </c>
      <c r="R204" s="274"/>
      <c r="S204" s="275"/>
      <c r="T204" s="274"/>
      <c r="U204" s="276"/>
      <c r="V204" s="277">
        <f t="shared" si="31"/>
        <v>67788</v>
      </c>
      <c r="W204" s="280"/>
      <c r="X204" s="276" t="s">
        <v>36</v>
      </c>
      <c r="Y204" s="314">
        <v>56590665</v>
      </c>
      <c r="Z204" s="280"/>
      <c r="AA204" s="301"/>
      <c r="AB204" s="1" t="s">
        <v>867</v>
      </c>
    </row>
    <row r="205" spans="1:28" ht="15" x14ac:dyDescent="0.25">
      <c r="A205" s="20"/>
      <c r="B205" s="281"/>
      <c r="C205" s="313"/>
      <c r="D205" s="324">
        <v>44649</v>
      </c>
      <c r="E205" s="317" t="s">
        <v>879</v>
      </c>
      <c r="F205" s="317" t="s">
        <v>879</v>
      </c>
      <c r="G205" s="267"/>
      <c r="H205" s="26"/>
      <c r="I205" s="268"/>
      <c r="J205" s="267"/>
      <c r="K205" s="269"/>
      <c r="L205" s="270"/>
      <c r="M205" s="271"/>
      <c r="N205" s="272"/>
      <c r="O205" s="273"/>
      <c r="P205" s="273"/>
      <c r="Q205" s="334">
        <v>215787</v>
      </c>
      <c r="R205" s="274"/>
      <c r="S205" s="275"/>
      <c r="T205" s="274"/>
      <c r="U205" s="276"/>
      <c r="V205" s="277">
        <f t="shared" si="31"/>
        <v>215787</v>
      </c>
      <c r="W205" s="280"/>
      <c r="X205" s="276" t="s">
        <v>36</v>
      </c>
      <c r="Y205" s="314">
        <v>56590662</v>
      </c>
      <c r="Z205" s="280"/>
      <c r="AA205" s="301"/>
      <c r="AB205" s="1" t="s">
        <v>867</v>
      </c>
    </row>
    <row r="206" spans="1:28" ht="15" x14ac:dyDescent="0.25">
      <c r="A206" s="20"/>
      <c r="B206" s="281"/>
      <c r="C206" s="313"/>
      <c r="D206" s="324">
        <v>44649</v>
      </c>
      <c r="E206" s="317" t="s">
        <v>880</v>
      </c>
      <c r="F206" s="317" t="s">
        <v>880</v>
      </c>
      <c r="G206" s="267"/>
      <c r="H206" s="26"/>
      <c r="I206" s="268"/>
      <c r="J206" s="267"/>
      <c r="K206" s="269"/>
      <c r="L206" s="270"/>
      <c r="M206" s="271"/>
      <c r="N206" s="272"/>
      <c r="O206" s="273"/>
      <c r="P206" s="273"/>
      <c r="Q206" s="334">
        <v>37493</v>
      </c>
      <c r="R206" s="274"/>
      <c r="S206" s="275"/>
      <c r="T206" s="274"/>
      <c r="U206" s="276"/>
      <c r="V206" s="277">
        <f t="shared" si="31"/>
        <v>37493</v>
      </c>
      <c r="W206" s="280"/>
      <c r="X206" s="276" t="s">
        <v>36</v>
      </c>
      <c r="Y206" s="314">
        <v>56590672</v>
      </c>
      <c r="Z206" s="280"/>
      <c r="AA206" s="301"/>
      <c r="AB206" s="1" t="s">
        <v>867</v>
      </c>
    </row>
    <row r="207" spans="1:28" ht="15" x14ac:dyDescent="0.25">
      <c r="A207" s="20"/>
      <c r="B207" s="281"/>
      <c r="C207" s="313"/>
      <c r="D207" s="324">
        <v>44649</v>
      </c>
      <c r="E207" s="317" t="s">
        <v>881</v>
      </c>
      <c r="F207" s="317" t="s">
        <v>881</v>
      </c>
      <c r="G207" s="267"/>
      <c r="H207" s="26"/>
      <c r="I207" s="268"/>
      <c r="J207" s="267"/>
      <c r="K207" s="269"/>
      <c r="L207" s="270"/>
      <c r="M207" s="271"/>
      <c r="N207" s="272"/>
      <c r="O207" s="273"/>
      <c r="P207" s="273"/>
      <c r="Q207" s="334">
        <v>119368</v>
      </c>
      <c r="R207" s="274"/>
      <c r="S207" s="275"/>
      <c r="T207" s="274"/>
      <c r="U207" s="276"/>
      <c r="V207" s="277">
        <f t="shared" si="31"/>
        <v>119368</v>
      </c>
      <c r="W207" s="280"/>
      <c r="X207" s="276" t="s">
        <v>36</v>
      </c>
      <c r="Y207" s="314">
        <v>56590666</v>
      </c>
      <c r="Z207" s="280"/>
      <c r="AA207" s="301"/>
      <c r="AB207" s="1" t="s">
        <v>867</v>
      </c>
    </row>
    <row r="208" spans="1:28" ht="15" x14ac:dyDescent="0.25">
      <c r="A208" s="20"/>
      <c r="B208" s="281"/>
      <c r="C208" s="313"/>
      <c r="D208" s="324">
        <v>44649</v>
      </c>
      <c r="E208" s="317" t="s">
        <v>882</v>
      </c>
      <c r="F208" s="317" t="s">
        <v>882</v>
      </c>
      <c r="G208" s="267"/>
      <c r="H208" s="26"/>
      <c r="I208" s="268"/>
      <c r="J208" s="267"/>
      <c r="K208" s="269"/>
      <c r="L208" s="270"/>
      <c r="M208" s="271"/>
      <c r="N208" s="272"/>
      <c r="O208" s="273"/>
      <c r="P208" s="273"/>
      <c r="Q208" s="334">
        <v>129560</v>
      </c>
      <c r="R208" s="274"/>
      <c r="S208" s="275"/>
      <c r="T208" s="274"/>
      <c r="U208" s="276"/>
      <c r="V208" s="277">
        <f t="shared" si="31"/>
        <v>129560</v>
      </c>
      <c r="W208" s="280"/>
      <c r="X208" s="276" t="s">
        <v>36</v>
      </c>
      <c r="Y208" s="314">
        <v>56590664</v>
      </c>
      <c r="Z208" s="280"/>
      <c r="AA208" s="301"/>
      <c r="AB208" s="1" t="s">
        <v>867</v>
      </c>
    </row>
    <row r="209" spans="1:28" ht="15" x14ac:dyDescent="0.25">
      <c r="A209" s="20"/>
      <c r="B209" s="281"/>
      <c r="C209" s="313"/>
      <c r="D209" s="324">
        <v>44649</v>
      </c>
      <c r="E209" s="317" t="s">
        <v>883</v>
      </c>
      <c r="F209" s="317" t="s">
        <v>883</v>
      </c>
      <c r="G209" s="267"/>
      <c r="H209" s="26"/>
      <c r="I209" s="268"/>
      <c r="J209" s="267"/>
      <c r="K209" s="269"/>
      <c r="L209" s="270"/>
      <c r="M209" s="271"/>
      <c r="N209" s="272"/>
      <c r="O209" s="273"/>
      <c r="P209" s="273"/>
      <c r="Q209" s="334">
        <v>128518</v>
      </c>
      <c r="R209" s="274"/>
      <c r="S209" s="275"/>
      <c r="T209" s="274"/>
      <c r="U209" s="276"/>
      <c r="V209" s="277">
        <f t="shared" si="31"/>
        <v>128518</v>
      </c>
      <c r="W209" s="280"/>
      <c r="X209" s="276" t="s">
        <v>36</v>
      </c>
      <c r="Y209" s="314">
        <v>56590681</v>
      </c>
      <c r="Z209" s="280"/>
      <c r="AA209" s="301"/>
      <c r="AB209" s="1" t="s">
        <v>867</v>
      </c>
    </row>
    <row r="210" spans="1:28" ht="15" x14ac:dyDescent="0.25">
      <c r="A210" s="20"/>
      <c r="B210" s="281"/>
      <c r="C210" s="313"/>
      <c r="D210" s="324">
        <v>44650</v>
      </c>
      <c r="E210" s="317" t="s">
        <v>840</v>
      </c>
      <c r="F210" s="317" t="s">
        <v>840</v>
      </c>
      <c r="G210" s="267"/>
      <c r="H210" s="26"/>
      <c r="I210" s="268"/>
      <c r="J210" s="267"/>
      <c r="K210" s="269"/>
      <c r="L210" s="270"/>
      <c r="M210" s="271"/>
      <c r="N210" s="272"/>
      <c r="O210" s="273"/>
      <c r="P210" s="273"/>
      <c r="Q210" s="334">
        <v>623092</v>
      </c>
      <c r="R210" s="274"/>
      <c r="S210" s="275"/>
      <c r="T210" s="274"/>
      <c r="U210" s="276"/>
      <c r="V210" s="277">
        <f t="shared" si="31"/>
        <v>623092</v>
      </c>
      <c r="W210" s="280"/>
      <c r="X210" s="276" t="s">
        <v>36</v>
      </c>
      <c r="Y210" s="314">
        <v>56590663</v>
      </c>
      <c r="Z210" s="280"/>
      <c r="AA210" s="301"/>
      <c r="AB210" s="1" t="s">
        <v>867</v>
      </c>
    </row>
    <row r="211" spans="1:28" ht="15" x14ac:dyDescent="0.25">
      <c r="A211" s="20"/>
      <c r="B211" s="281"/>
      <c r="C211" s="313"/>
      <c r="D211" s="324">
        <v>44650</v>
      </c>
      <c r="E211" s="317" t="s">
        <v>884</v>
      </c>
      <c r="F211" s="317" t="s">
        <v>884</v>
      </c>
      <c r="G211" s="267"/>
      <c r="H211" s="26"/>
      <c r="I211" s="268"/>
      <c r="J211" s="267"/>
      <c r="K211" s="269"/>
      <c r="L211" s="270"/>
      <c r="M211" s="271"/>
      <c r="N211" s="272"/>
      <c r="O211" s="273"/>
      <c r="P211" s="273"/>
      <c r="Q211" s="334">
        <v>169293</v>
      </c>
      <c r="R211" s="274"/>
      <c r="S211" s="275"/>
      <c r="T211" s="274"/>
      <c r="U211" s="276"/>
      <c r="V211" s="277">
        <f t="shared" si="31"/>
        <v>169293</v>
      </c>
      <c r="W211" s="280"/>
      <c r="X211" s="276" t="s">
        <v>36</v>
      </c>
      <c r="Y211" s="314">
        <v>56590670</v>
      </c>
      <c r="Z211" s="280"/>
      <c r="AA211" s="301"/>
      <c r="AB211" s="1" t="s">
        <v>867</v>
      </c>
    </row>
    <row r="212" spans="1:28" ht="15" x14ac:dyDescent="0.25">
      <c r="A212" s="20"/>
      <c r="B212" s="281"/>
      <c r="C212" s="313"/>
      <c r="D212" s="324">
        <v>44650</v>
      </c>
      <c r="E212" s="317" t="s">
        <v>885</v>
      </c>
      <c r="F212" s="317" t="s">
        <v>885</v>
      </c>
      <c r="G212" s="267"/>
      <c r="H212" s="26"/>
      <c r="I212" s="268"/>
      <c r="J212" s="267"/>
      <c r="K212" s="269"/>
      <c r="L212" s="270"/>
      <c r="M212" s="271"/>
      <c r="N212" s="272"/>
      <c r="O212" s="273"/>
      <c r="P212" s="273"/>
      <c r="Q212" s="334">
        <v>122106</v>
      </c>
      <c r="R212" s="274"/>
      <c r="S212" s="275"/>
      <c r="T212" s="274"/>
      <c r="U212" s="276"/>
      <c r="V212" s="277">
        <f t="shared" si="31"/>
        <v>122106</v>
      </c>
      <c r="W212" s="280"/>
      <c r="X212" s="276" t="s">
        <v>36</v>
      </c>
      <c r="Y212" s="314">
        <v>56590678</v>
      </c>
      <c r="Z212" s="280"/>
      <c r="AA212" s="301"/>
      <c r="AB212" s="1" t="s">
        <v>867</v>
      </c>
    </row>
    <row r="213" spans="1:28" ht="15" x14ac:dyDescent="0.25">
      <c r="A213" s="20"/>
      <c r="B213" s="281"/>
      <c r="C213" s="313"/>
      <c r="D213" s="324">
        <v>44650</v>
      </c>
      <c r="E213" s="317" t="s">
        <v>886</v>
      </c>
      <c r="F213" s="317" t="s">
        <v>886</v>
      </c>
      <c r="G213" s="267"/>
      <c r="H213" s="26"/>
      <c r="I213" s="268"/>
      <c r="J213" s="267"/>
      <c r="K213" s="269"/>
      <c r="L213" s="270"/>
      <c r="M213" s="271"/>
      <c r="N213" s="272"/>
      <c r="O213" s="273"/>
      <c r="P213" s="273"/>
      <c r="Q213" s="334">
        <v>506777</v>
      </c>
      <c r="R213" s="274"/>
      <c r="S213" s="275"/>
      <c r="T213" s="274"/>
      <c r="U213" s="276"/>
      <c r="V213" s="277">
        <f t="shared" si="31"/>
        <v>506777</v>
      </c>
      <c r="W213" s="280"/>
      <c r="X213" s="276" t="s">
        <v>36</v>
      </c>
      <c r="Y213" s="314">
        <v>56590676</v>
      </c>
      <c r="Z213" s="280"/>
      <c r="AA213" s="301"/>
      <c r="AB213" s="1" t="s">
        <v>867</v>
      </c>
    </row>
    <row r="214" spans="1:28" ht="15" x14ac:dyDescent="0.25">
      <c r="A214" s="20"/>
      <c r="B214" s="281"/>
      <c r="C214" s="313"/>
      <c r="D214" s="324">
        <v>44650</v>
      </c>
      <c r="E214" s="317" t="s">
        <v>887</v>
      </c>
      <c r="F214" s="317" t="s">
        <v>887</v>
      </c>
      <c r="G214" s="267"/>
      <c r="H214" s="26"/>
      <c r="I214" s="268"/>
      <c r="J214" s="267"/>
      <c r="K214" s="269"/>
      <c r="L214" s="270"/>
      <c r="M214" s="271"/>
      <c r="N214" s="272"/>
      <c r="O214" s="273"/>
      <c r="P214" s="273"/>
      <c r="Q214" s="334">
        <v>282680</v>
      </c>
      <c r="R214" s="274"/>
      <c r="S214" s="275"/>
      <c r="T214" s="274"/>
      <c r="U214" s="276"/>
      <c r="V214" s="277">
        <f t="shared" si="31"/>
        <v>282680</v>
      </c>
      <c r="W214" s="280"/>
      <c r="X214" s="276" t="s">
        <v>36</v>
      </c>
      <c r="Y214" s="314">
        <v>56590667</v>
      </c>
      <c r="Z214" s="280"/>
      <c r="AA214" s="301"/>
      <c r="AB214" s="1" t="s">
        <v>867</v>
      </c>
    </row>
    <row r="215" spans="1:28" ht="15" x14ac:dyDescent="0.25">
      <c r="A215" s="20"/>
      <c r="B215" s="281"/>
      <c r="C215" s="313"/>
      <c r="D215" s="324">
        <v>44650</v>
      </c>
      <c r="E215" s="317" t="s">
        <v>888</v>
      </c>
      <c r="F215" s="317" t="s">
        <v>888</v>
      </c>
      <c r="G215" s="267"/>
      <c r="H215" s="26"/>
      <c r="I215" s="268"/>
      <c r="J215" s="267"/>
      <c r="K215" s="269"/>
      <c r="L215" s="270"/>
      <c r="M215" s="271"/>
      <c r="N215" s="272"/>
      <c r="O215" s="273"/>
      <c r="P215" s="273"/>
      <c r="Q215" s="334">
        <v>112930</v>
      </c>
      <c r="R215" s="274"/>
      <c r="S215" s="275"/>
      <c r="T215" s="274"/>
      <c r="U215" s="276"/>
      <c r="V215" s="277">
        <f t="shared" si="31"/>
        <v>112930</v>
      </c>
      <c r="W215" s="280"/>
      <c r="X215" s="276" t="s">
        <v>36</v>
      </c>
      <c r="Y215" s="314">
        <v>56590682</v>
      </c>
      <c r="Z215" s="280"/>
      <c r="AA215" s="301"/>
      <c r="AB215" s="1" t="s">
        <v>867</v>
      </c>
    </row>
    <row r="216" spans="1:28" ht="15" x14ac:dyDescent="0.25">
      <c r="A216" s="20"/>
      <c r="B216" s="281"/>
      <c r="C216" s="313"/>
      <c r="D216" s="324">
        <v>44650</v>
      </c>
      <c r="E216" s="317" t="s">
        <v>889</v>
      </c>
      <c r="F216" s="317" t="s">
        <v>889</v>
      </c>
      <c r="G216" s="267"/>
      <c r="H216" s="26"/>
      <c r="I216" s="268"/>
      <c r="J216" s="267"/>
      <c r="K216" s="269"/>
      <c r="L216" s="270"/>
      <c r="M216" s="271"/>
      <c r="N216" s="272"/>
      <c r="O216" s="273"/>
      <c r="P216" s="273"/>
      <c r="Q216" s="334">
        <v>160470</v>
      </c>
      <c r="R216" s="274"/>
      <c r="S216" s="275"/>
      <c r="T216" s="274"/>
      <c r="U216" s="276"/>
      <c r="V216" s="277">
        <f t="shared" si="31"/>
        <v>160470</v>
      </c>
      <c r="W216" s="280"/>
      <c r="X216" s="276" t="s">
        <v>36</v>
      </c>
      <c r="Y216" s="314">
        <v>56590679</v>
      </c>
      <c r="Z216" s="280"/>
      <c r="AA216" s="301"/>
      <c r="AB216" s="1" t="s">
        <v>867</v>
      </c>
    </row>
    <row r="217" spans="1:28" ht="15" x14ac:dyDescent="0.25">
      <c r="A217" s="20"/>
      <c r="B217" s="281"/>
      <c r="C217" s="313"/>
      <c r="D217" s="324">
        <v>44650</v>
      </c>
      <c r="E217" s="317" t="s">
        <v>890</v>
      </c>
      <c r="F217" s="317" t="s">
        <v>890</v>
      </c>
      <c r="G217" s="267"/>
      <c r="H217" s="26"/>
      <c r="I217" s="268"/>
      <c r="J217" s="267"/>
      <c r="K217" s="269"/>
      <c r="L217" s="270"/>
      <c r="M217" s="271"/>
      <c r="N217" s="272"/>
      <c r="O217" s="273"/>
      <c r="P217" s="273"/>
      <c r="Q217" s="334">
        <v>3155</v>
      </c>
      <c r="R217" s="274"/>
      <c r="S217" s="275"/>
      <c r="T217" s="274"/>
      <c r="U217" s="276"/>
      <c r="V217" s="277">
        <f t="shared" si="31"/>
        <v>3155</v>
      </c>
      <c r="W217" s="280"/>
      <c r="X217" s="276" t="s">
        <v>36</v>
      </c>
      <c r="Y217" s="314">
        <v>56590673</v>
      </c>
      <c r="Z217" s="280"/>
      <c r="AA217" s="301"/>
      <c r="AB217" s="1" t="s">
        <v>867</v>
      </c>
    </row>
    <row r="218" spans="1:28" ht="15" x14ac:dyDescent="0.25">
      <c r="A218" s="20"/>
      <c r="B218" s="281"/>
      <c r="C218" s="313"/>
      <c r="D218" s="324">
        <v>44651</v>
      </c>
      <c r="E218" s="317" t="s">
        <v>891</v>
      </c>
      <c r="F218" s="317" t="s">
        <v>891</v>
      </c>
      <c r="G218" s="267"/>
      <c r="H218" s="26"/>
      <c r="I218" s="268"/>
      <c r="J218" s="267"/>
      <c r="K218" s="269"/>
      <c r="L218" s="270"/>
      <c r="M218" s="271"/>
      <c r="N218" s="272"/>
      <c r="O218" s="273"/>
      <c r="P218" s="273"/>
      <c r="Q218" s="334">
        <v>54935</v>
      </c>
      <c r="R218" s="274"/>
      <c r="S218" s="275"/>
      <c r="T218" s="274"/>
      <c r="U218" s="276"/>
      <c r="V218" s="277">
        <f t="shared" si="31"/>
        <v>54935</v>
      </c>
      <c r="W218" s="280"/>
      <c r="X218" s="276" t="s">
        <v>36</v>
      </c>
      <c r="Y218" s="314">
        <v>56590675</v>
      </c>
      <c r="Z218" s="280"/>
      <c r="AA218" s="301"/>
      <c r="AB218" s="1" t="s">
        <v>867</v>
      </c>
    </row>
    <row r="219" spans="1:28" x14ac:dyDescent="0.2">
      <c r="A219" s="20">
        <v>167</v>
      </c>
      <c r="B219" s="21">
        <v>44673</v>
      </c>
      <c r="C219" s="22">
        <v>44665</v>
      </c>
      <c r="D219" s="246">
        <v>44666</v>
      </c>
      <c r="E219" s="43" t="s">
        <v>162</v>
      </c>
      <c r="F219" s="43" t="s">
        <v>423</v>
      </c>
      <c r="G219" s="76" t="s">
        <v>163</v>
      </c>
      <c r="H219" s="26"/>
      <c r="I219" s="24" t="s">
        <v>33</v>
      </c>
      <c r="J219" s="76">
        <v>303479</v>
      </c>
      <c r="K219" s="103">
        <v>44652</v>
      </c>
      <c r="L219" s="78" t="s">
        <v>424</v>
      </c>
      <c r="M219" s="79">
        <v>13000</v>
      </c>
      <c r="N219" s="80">
        <v>0.13</v>
      </c>
      <c r="O219" s="31">
        <f>M219*N219</f>
        <v>1690</v>
      </c>
      <c r="P219" s="31">
        <v>0</v>
      </c>
      <c r="Q219" s="32">
        <f>M219+O219+P219</f>
        <v>14690</v>
      </c>
      <c r="R219" s="81">
        <v>0</v>
      </c>
      <c r="S219" s="34">
        <f>Q219*-R219</f>
        <v>0</v>
      </c>
      <c r="T219" s="81">
        <v>1</v>
      </c>
      <c r="U219" s="35">
        <f>-O219*T219</f>
        <v>-1690</v>
      </c>
      <c r="V219" s="32">
        <f t="shared" si="31"/>
        <v>13000</v>
      </c>
      <c r="W219" s="37" t="s">
        <v>59</v>
      </c>
      <c r="X219" s="35" t="s">
        <v>36</v>
      </c>
      <c r="Y219" s="37" t="s">
        <v>33</v>
      </c>
      <c r="Z219" s="37" t="s">
        <v>425</v>
      </c>
      <c r="AA219" s="48"/>
    </row>
    <row r="220" spans="1:28" x14ac:dyDescent="0.2">
      <c r="A220" s="20">
        <v>101</v>
      </c>
      <c r="B220" s="21">
        <v>44621</v>
      </c>
      <c r="C220" s="97">
        <v>44651</v>
      </c>
      <c r="D220" s="246">
        <v>44652</v>
      </c>
      <c r="E220" s="43" t="s">
        <v>278</v>
      </c>
      <c r="F220" s="43" t="s">
        <v>279</v>
      </c>
      <c r="G220" s="76" t="s">
        <v>280</v>
      </c>
      <c r="H220" s="26" t="s">
        <v>34</v>
      </c>
      <c r="I220" s="24" t="s">
        <v>33</v>
      </c>
      <c r="J220" s="76">
        <v>303445</v>
      </c>
      <c r="K220" s="27">
        <v>44637</v>
      </c>
      <c r="L220" s="78" t="s">
        <v>33</v>
      </c>
      <c r="M220" s="79">
        <v>365917</v>
      </c>
      <c r="N220" s="80">
        <v>0</v>
      </c>
      <c r="O220" s="31"/>
      <c r="P220" s="31">
        <v>0</v>
      </c>
      <c r="Q220" s="32">
        <f>M220-O220</f>
        <v>365917</v>
      </c>
      <c r="R220" s="81">
        <v>0.03</v>
      </c>
      <c r="S220" s="34">
        <f t="shared" ref="S220:S225" si="32">-Q220*R220</f>
        <v>-10977.51</v>
      </c>
      <c r="T220" s="81">
        <v>0.2</v>
      </c>
      <c r="U220" s="35">
        <v>-8419</v>
      </c>
      <c r="V220" s="32">
        <f t="shared" si="31"/>
        <v>346520.49</v>
      </c>
      <c r="W220" s="37" t="s">
        <v>59</v>
      </c>
      <c r="X220" s="35" t="s">
        <v>36</v>
      </c>
      <c r="Y220" s="37" t="s">
        <v>33</v>
      </c>
      <c r="Z220" s="37" t="s">
        <v>281</v>
      </c>
      <c r="AA220" s="48"/>
    </row>
    <row r="221" spans="1:28" x14ac:dyDescent="0.2">
      <c r="A221" s="20">
        <v>104</v>
      </c>
      <c r="B221" s="21">
        <v>44621</v>
      </c>
      <c r="C221" s="97">
        <v>44651</v>
      </c>
      <c r="D221" s="246">
        <v>44652</v>
      </c>
      <c r="E221" s="43" t="s">
        <v>109</v>
      </c>
      <c r="F221" s="43" t="s">
        <v>288</v>
      </c>
      <c r="G221" s="76" t="s">
        <v>33</v>
      </c>
      <c r="H221" s="26" t="s">
        <v>34</v>
      </c>
      <c r="I221" s="24" t="s">
        <v>33</v>
      </c>
      <c r="J221" s="76">
        <v>303448</v>
      </c>
      <c r="K221" s="27">
        <v>44609</v>
      </c>
      <c r="L221" s="78">
        <v>213</v>
      </c>
      <c r="M221" s="79">
        <v>34500</v>
      </c>
      <c r="N221" s="80">
        <v>0</v>
      </c>
      <c r="O221" s="31">
        <f t="shared" ref="O221:O232" si="33">M221*N221</f>
        <v>0</v>
      </c>
      <c r="P221" s="31">
        <v>0</v>
      </c>
      <c r="Q221" s="32">
        <f>M221+O221+P221</f>
        <v>34500</v>
      </c>
      <c r="R221" s="81">
        <v>4.4999999999999998E-2</v>
      </c>
      <c r="S221" s="34">
        <f t="shared" si="32"/>
        <v>-1552.5</v>
      </c>
      <c r="T221" s="81">
        <v>0.05</v>
      </c>
      <c r="U221" s="35">
        <v>-1725</v>
      </c>
      <c r="V221" s="32">
        <f t="shared" si="31"/>
        <v>31222.5</v>
      </c>
      <c r="W221" s="37" t="s">
        <v>59</v>
      </c>
      <c r="X221" s="35" t="s">
        <v>36</v>
      </c>
      <c r="Y221" s="37" t="s">
        <v>289</v>
      </c>
      <c r="Z221" s="96" t="s">
        <v>33</v>
      </c>
      <c r="AA221" s="48"/>
    </row>
    <row r="222" spans="1:28" x14ac:dyDescent="0.2">
      <c r="A222" s="20">
        <v>105</v>
      </c>
      <c r="B222" s="21">
        <v>44621</v>
      </c>
      <c r="C222" s="97">
        <v>44651</v>
      </c>
      <c r="D222" s="246">
        <v>44652</v>
      </c>
      <c r="E222" s="43" t="s">
        <v>290</v>
      </c>
      <c r="F222" s="43" t="s">
        <v>291</v>
      </c>
      <c r="G222" s="76" t="s">
        <v>292</v>
      </c>
      <c r="H222" s="26" t="s">
        <v>34</v>
      </c>
      <c r="I222" s="24">
        <v>1898</v>
      </c>
      <c r="J222" s="76">
        <v>303449</v>
      </c>
      <c r="K222" s="27">
        <v>44607</v>
      </c>
      <c r="L222" s="78" t="s">
        <v>33</v>
      </c>
      <c r="M222" s="79">
        <v>53500</v>
      </c>
      <c r="N222" s="80">
        <v>0</v>
      </c>
      <c r="O222" s="31">
        <f t="shared" si="33"/>
        <v>0</v>
      </c>
      <c r="P222" s="31">
        <v>0</v>
      </c>
      <c r="Q222" s="32">
        <f>M222-O222</f>
        <v>53500</v>
      </c>
      <c r="R222" s="81">
        <v>4.4999999999999998E-2</v>
      </c>
      <c r="S222" s="34">
        <f t="shared" si="32"/>
        <v>-2407.5</v>
      </c>
      <c r="T222" s="81">
        <v>0.05</v>
      </c>
      <c r="U222" s="35">
        <v>-2675</v>
      </c>
      <c r="V222" s="32">
        <f t="shared" si="31"/>
        <v>48417.5</v>
      </c>
      <c r="W222" s="37" t="s">
        <v>59</v>
      </c>
      <c r="X222" s="35" t="s">
        <v>36</v>
      </c>
      <c r="Y222" s="37" t="s">
        <v>33</v>
      </c>
      <c r="Z222" s="48" t="s">
        <v>293</v>
      </c>
      <c r="AA222" s="48"/>
    </row>
    <row r="223" spans="1:28" x14ac:dyDescent="0.2">
      <c r="A223" s="20">
        <v>155</v>
      </c>
      <c r="B223" s="21">
        <v>44642</v>
      </c>
      <c r="C223" s="22">
        <v>44620</v>
      </c>
      <c r="D223" s="246">
        <v>44652</v>
      </c>
      <c r="E223" s="23" t="s">
        <v>97</v>
      </c>
      <c r="F223" s="23" t="s">
        <v>403</v>
      </c>
      <c r="G223" s="24" t="s">
        <v>33</v>
      </c>
      <c r="H223" s="25" t="s">
        <v>34</v>
      </c>
      <c r="I223" s="24" t="s">
        <v>33</v>
      </c>
      <c r="J223" s="24">
        <v>303451</v>
      </c>
      <c r="K223" s="27">
        <v>44620</v>
      </c>
      <c r="L223" s="26">
        <v>5655</v>
      </c>
      <c r="M223" s="29">
        <v>156495</v>
      </c>
      <c r="N223" s="30">
        <v>0</v>
      </c>
      <c r="O223" s="31">
        <f t="shared" si="33"/>
        <v>0</v>
      </c>
      <c r="P223" s="31">
        <v>0</v>
      </c>
      <c r="Q223" s="32">
        <f t="shared" ref="Q223:Q385" si="34">M223+O223+P223</f>
        <v>156495</v>
      </c>
      <c r="R223" s="33">
        <v>0</v>
      </c>
      <c r="S223" s="34">
        <f t="shared" si="32"/>
        <v>0</v>
      </c>
      <c r="T223" s="33">
        <v>0</v>
      </c>
      <c r="U223" s="35">
        <f>-O223*T223</f>
        <v>0</v>
      </c>
      <c r="V223" s="32">
        <f t="shared" si="31"/>
        <v>156495</v>
      </c>
      <c r="W223" s="220" t="s">
        <v>59</v>
      </c>
      <c r="X223" s="137" t="s">
        <v>36</v>
      </c>
      <c r="Y223" s="37" t="s">
        <v>33</v>
      </c>
      <c r="Z223" s="37" t="s">
        <v>404</v>
      </c>
      <c r="AA223" s="37"/>
    </row>
    <row r="224" spans="1:28" x14ac:dyDescent="0.2">
      <c r="A224" s="20">
        <v>157</v>
      </c>
      <c r="B224" s="21">
        <v>44642</v>
      </c>
      <c r="C224" s="22">
        <v>44649</v>
      </c>
      <c r="D224" s="246">
        <v>44652</v>
      </c>
      <c r="E224" s="23" t="s">
        <v>79</v>
      </c>
      <c r="F224" s="23" t="s">
        <v>79</v>
      </c>
      <c r="G224" s="24" t="s">
        <v>33</v>
      </c>
      <c r="H224" s="26" t="s">
        <v>34</v>
      </c>
      <c r="I224" s="24" t="s">
        <v>33</v>
      </c>
      <c r="J224" s="24">
        <v>303430</v>
      </c>
      <c r="K224" s="27" t="s">
        <v>33</v>
      </c>
      <c r="L224" s="26" t="s">
        <v>33</v>
      </c>
      <c r="M224" s="29">
        <v>200000</v>
      </c>
      <c r="N224" s="30">
        <v>0</v>
      </c>
      <c r="O224" s="31">
        <f t="shared" si="33"/>
        <v>0</v>
      </c>
      <c r="P224" s="31">
        <v>0</v>
      </c>
      <c r="Q224" s="32">
        <f t="shared" si="34"/>
        <v>200000</v>
      </c>
      <c r="R224" s="33">
        <v>0</v>
      </c>
      <c r="S224" s="34">
        <f t="shared" si="32"/>
        <v>0</v>
      </c>
      <c r="T224" s="33">
        <v>0</v>
      </c>
      <c r="U224" s="35">
        <f>-O224*T224</f>
        <v>0</v>
      </c>
      <c r="V224" s="32">
        <f t="shared" si="31"/>
        <v>200000</v>
      </c>
      <c r="W224" s="220" t="s">
        <v>59</v>
      </c>
      <c r="X224" s="35" t="s">
        <v>36</v>
      </c>
      <c r="Y224" s="37" t="s">
        <v>33</v>
      </c>
      <c r="Z224" s="48" t="s">
        <v>33</v>
      </c>
      <c r="AA224" s="37"/>
    </row>
    <row r="225" spans="1:27" hidden="1" x14ac:dyDescent="0.2">
      <c r="A225" s="20">
        <v>139</v>
      </c>
      <c r="B225" s="21">
        <v>44621</v>
      </c>
      <c r="C225" s="97">
        <v>44649</v>
      </c>
      <c r="D225" s="246">
        <v>44662</v>
      </c>
      <c r="E225" s="43" t="s">
        <v>81</v>
      </c>
      <c r="F225" s="43" t="s">
        <v>375</v>
      </c>
      <c r="G225" s="76" t="s">
        <v>33</v>
      </c>
      <c r="H225" s="26" t="s">
        <v>34</v>
      </c>
      <c r="I225" s="24" t="s">
        <v>33</v>
      </c>
      <c r="J225" s="76">
        <v>303440</v>
      </c>
      <c r="K225" s="103">
        <v>44609</v>
      </c>
      <c r="L225" s="78">
        <v>1500001</v>
      </c>
      <c r="M225" s="79">
        <v>61356</v>
      </c>
      <c r="N225" s="80">
        <v>0</v>
      </c>
      <c r="O225" s="31">
        <f t="shared" si="33"/>
        <v>0</v>
      </c>
      <c r="P225" s="31">
        <v>0</v>
      </c>
      <c r="Q225" s="32">
        <f t="shared" si="34"/>
        <v>61356</v>
      </c>
      <c r="R225" s="81">
        <v>0</v>
      </c>
      <c r="S225" s="34">
        <f t="shared" si="32"/>
        <v>0</v>
      </c>
      <c r="T225" s="81">
        <v>0</v>
      </c>
      <c r="U225" s="35">
        <f>-O225*T225</f>
        <v>0</v>
      </c>
      <c r="V225" s="32">
        <f t="shared" si="31"/>
        <v>61356</v>
      </c>
      <c r="W225" s="100" t="s">
        <v>35</v>
      </c>
      <c r="X225" s="35" t="s">
        <v>102</v>
      </c>
      <c r="Y225" s="37" t="s">
        <v>376</v>
      </c>
      <c r="Z225" s="37" t="s">
        <v>33</v>
      </c>
      <c r="AA225" s="37"/>
    </row>
    <row r="226" spans="1:27" hidden="1" x14ac:dyDescent="0.2">
      <c r="A226" s="20">
        <v>127</v>
      </c>
      <c r="B226" s="21">
        <v>44621</v>
      </c>
      <c r="C226" s="97">
        <v>44638</v>
      </c>
      <c r="D226" s="246">
        <v>44663</v>
      </c>
      <c r="E226" s="43" t="s">
        <v>134</v>
      </c>
      <c r="F226" s="43" t="s">
        <v>343</v>
      </c>
      <c r="G226" s="76" t="s">
        <v>218</v>
      </c>
      <c r="H226" s="26" t="s">
        <v>34</v>
      </c>
      <c r="I226" s="24" t="s">
        <v>33</v>
      </c>
      <c r="J226" s="76">
        <v>303416</v>
      </c>
      <c r="K226" s="103">
        <v>44615</v>
      </c>
      <c r="L226" s="78" t="s">
        <v>344</v>
      </c>
      <c r="M226" s="79">
        <v>246083</v>
      </c>
      <c r="N226" s="80">
        <v>0</v>
      </c>
      <c r="O226" s="31">
        <f t="shared" si="33"/>
        <v>0</v>
      </c>
      <c r="P226" s="31">
        <v>0</v>
      </c>
      <c r="Q226" s="32">
        <f t="shared" si="34"/>
        <v>246083</v>
      </c>
      <c r="R226" s="81">
        <v>0.03</v>
      </c>
      <c r="S226" s="34">
        <v>-6420.75</v>
      </c>
      <c r="T226" s="81">
        <v>0</v>
      </c>
      <c r="U226" s="35">
        <f>-O226*T226</f>
        <v>0</v>
      </c>
      <c r="V226" s="32">
        <f t="shared" si="31"/>
        <v>239662.25</v>
      </c>
      <c r="W226" s="221" t="s">
        <v>35</v>
      </c>
      <c r="X226" s="35" t="s">
        <v>102</v>
      </c>
      <c r="Y226" s="37" t="s">
        <v>345</v>
      </c>
      <c r="Z226" s="48" t="s">
        <v>33</v>
      </c>
      <c r="AA226" s="37"/>
    </row>
    <row r="227" spans="1:27" x14ac:dyDescent="0.2">
      <c r="A227" s="20">
        <v>176</v>
      </c>
      <c r="B227" s="21">
        <v>44673</v>
      </c>
      <c r="C227" s="22">
        <v>44659</v>
      </c>
      <c r="D227" s="246">
        <v>44663</v>
      </c>
      <c r="E227" s="43" t="s">
        <v>72</v>
      </c>
      <c r="F227" s="43" t="s">
        <v>430</v>
      </c>
      <c r="G227" s="76" t="s">
        <v>33</v>
      </c>
      <c r="H227" s="26" t="s">
        <v>34</v>
      </c>
      <c r="I227" s="24" t="s">
        <v>33</v>
      </c>
      <c r="J227" s="76">
        <v>303471</v>
      </c>
      <c r="K227" s="103" t="s">
        <v>33</v>
      </c>
      <c r="L227" s="78" t="s">
        <v>33</v>
      </c>
      <c r="M227" s="79">
        <v>108000</v>
      </c>
      <c r="N227" s="80">
        <v>0</v>
      </c>
      <c r="O227" s="64">
        <f t="shared" si="33"/>
        <v>0</v>
      </c>
      <c r="P227" s="31">
        <v>0</v>
      </c>
      <c r="Q227" s="32">
        <f t="shared" si="34"/>
        <v>108000</v>
      </c>
      <c r="R227" s="81"/>
      <c r="S227" s="34">
        <f>-Q227*R227</f>
        <v>0</v>
      </c>
      <c r="T227" s="81"/>
      <c r="U227" s="35">
        <f>-O227*T227</f>
        <v>0</v>
      </c>
      <c r="V227" s="32">
        <f t="shared" si="31"/>
        <v>108000</v>
      </c>
      <c r="W227" s="220" t="s">
        <v>59</v>
      </c>
      <c r="X227" s="137" t="s">
        <v>36</v>
      </c>
      <c r="Y227" s="37" t="s">
        <v>33</v>
      </c>
      <c r="Z227" s="37" t="s">
        <v>33</v>
      </c>
      <c r="AA227" s="37"/>
    </row>
    <row r="228" spans="1:27" x14ac:dyDescent="0.2">
      <c r="A228" s="20">
        <v>188</v>
      </c>
      <c r="B228" s="21">
        <v>44673</v>
      </c>
      <c r="C228" s="111">
        <v>44659</v>
      </c>
      <c r="D228" s="246">
        <v>44663</v>
      </c>
      <c r="E228" s="23" t="s">
        <v>234</v>
      </c>
      <c r="F228" s="43" t="s">
        <v>451</v>
      </c>
      <c r="G228" s="76" t="s">
        <v>235</v>
      </c>
      <c r="H228" s="26" t="s">
        <v>34</v>
      </c>
      <c r="I228" s="24" t="s">
        <v>33</v>
      </c>
      <c r="J228" s="26">
        <v>303475</v>
      </c>
      <c r="K228" s="103">
        <v>44628</v>
      </c>
      <c r="L228" s="78" t="s">
        <v>452</v>
      </c>
      <c r="M228" s="79">
        <v>28046</v>
      </c>
      <c r="N228" s="75">
        <v>0</v>
      </c>
      <c r="O228" s="31">
        <f t="shared" si="33"/>
        <v>0</v>
      </c>
      <c r="P228" s="31">
        <v>0</v>
      </c>
      <c r="Q228" s="32">
        <f t="shared" si="34"/>
        <v>28046</v>
      </c>
      <c r="R228" s="112">
        <v>0.03</v>
      </c>
      <c r="S228" s="34">
        <f>Q228*-R228</f>
        <v>-841.38</v>
      </c>
      <c r="T228" s="113"/>
      <c r="U228" s="35">
        <v>-119</v>
      </c>
      <c r="V228" s="32">
        <f t="shared" si="31"/>
        <v>27085.62</v>
      </c>
      <c r="W228" s="220" t="s">
        <v>59</v>
      </c>
      <c r="X228" s="137" t="s">
        <v>36</v>
      </c>
      <c r="Y228" s="114" t="s">
        <v>33</v>
      </c>
      <c r="Z228" s="114" t="s">
        <v>453</v>
      </c>
      <c r="AA228" s="115"/>
    </row>
    <row r="229" spans="1:27" x14ac:dyDescent="0.2">
      <c r="A229" s="20">
        <v>190</v>
      </c>
      <c r="B229" s="21">
        <v>44673</v>
      </c>
      <c r="C229" s="22">
        <v>44659</v>
      </c>
      <c r="D229" s="246">
        <v>44663</v>
      </c>
      <c r="E229" s="23" t="s">
        <v>92</v>
      </c>
      <c r="F229" s="23" t="s">
        <v>93</v>
      </c>
      <c r="G229" s="24" t="s">
        <v>458</v>
      </c>
      <c r="H229" s="26" t="s">
        <v>34</v>
      </c>
      <c r="I229" s="24" t="s">
        <v>33</v>
      </c>
      <c r="J229" s="26">
        <v>303474</v>
      </c>
      <c r="K229" s="108">
        <v>44607</v>
      </c>
      <c r="L229" s="26" t="s">
        <v>459</v>
      </c>
      <c r="M229" s="29">
        <v>746</v>
      </c>
      <c r="N229" s="75">
        <v>0</v>
      </c>
      <c r="O229" s="31">
        <f t="shared" si="33"/>
        <v>0</v>
      </c>
      <c r="P229" s="31">
        <v>0</v>
      </c>
      <c r="Q229" s="32">
        <f t="shared" si="34"/>
        <v>746</v>
      </c>
      <c r="R229" s="109">
        <v>0.03</v>
      </c>
      <c r="S229" s="34">
        <f>Q229*-R229</f>
        <v>-22.38</v>
      </c>
      <c r="T229" s="110"/>
      <c r="U229" s="35">
        <f>O229*-T229</f>
        <v>0</v>
      </c>
      <c r="V229" s="32">
        <f t="shared" si="31"/>
        <v>723.62</v>
      </c>
      <c r="W229" s="37" t="s">
        <v>59</v>
      </c>
      <c r="X229" s="35" t="s">
        <v>36</v>
      </c>
      <c r="Y229" s="114" t="s">
        <v>33</v>
      </c>
      <c r="Z229" s="114" t="s">
        <v>460</v>
      </c>
      <c r="AA229" s="115"/>
    </row>
    <row r="230" spans="1:27" x14ac:dyDescent="0.2">
      <c r="A230" s="20">
        <v>191</v>
      </c>
      <c r="B230" s="21">
        <v>44673</v>
      </c>
      <c r="C230" s="22">
        <v>44659</v>
      </c>
      <c r="D230" s="246">
        <v>44663</v>
      </c>
      <c r="E230" s="23" t="s">
        <v>461</v>
      </c>
      <c r="F230" s="23" t="s">
        <v>282</v>
      </c>
      <c r="G230" s="24" t="s">
        <v>33</v>
      </c>
      <c r="H230" s="26" t="s">
        <v>34</v>
      </c>
      <c r="I230" s="24" t="s">
        <v>33</v>
      </c>
      <c r="J230" s="26">
        <v>303473</v>
      </c>
      <c r="K230" s="108">
        <v>44629</v>
      </c>
      <c r="L230" s="26">
        <v>202651</v>
      </c>
      <c r="M230" s="29">
        <v>65895</v>
      </c>
      <c r="N230" s="75">
        <v>0</v>
      </c>
      <c r="O230" s="31">
        <f t="shared" si="33"/>
        <v>0</v>
      </c>
      <c r="P230" s="31">
        <v>0</v>
      </c>
      <c r="Q230" s="32">
        <f t="shared" si="34"/>
        <v>65895</v>
      </c>
      <c r="R230" s="109">
        <v>4.4999999999999998E-2</v>
      </c>
      <c r="S230" s="34">
        <f>Q230*-R230</f>
        <v>-2965.2750000000001</v>
      </c>
      <c r="T230" s="110"/>
      <c r="U230" s="35">
        <f>O230*-T230</f>
        <v>0</v>
      </c>
      <c r="V230" s="32">
        <f t="shared" si="31"/>
        <v>62929.724999999999</v>
      </c>
      <c r="W230" s="37" t="s">
        <v>59</v>
      </c>
      <c r="X230" s="35" t="s">
        <v>36</v>
      </c>
      <c r="Y230" s="114" t="s">
        <v>33</v>
      </c>
      <c r="Z230" s="114" t="s">
        <v>462</v>
      </c>
      <c r="AA230" s="115"/>
    </row>
    <row r="231" spans="1:27" x14ac:dyDescent="0.2">
      <c r="A231" s="20">
        <v>193</v>
      </c>
      <c r="B231" s="21">
        <v>44673</v>
      </c>
      <c r="C231" s="22">
        <v>44659</v>
      </c>
      <c r="D231" s="246">
        <v>44663</v>
      </c>
      <c r="E231" s="23" t="s">
        <v>61</v>
      </c>
      <c r="F231" s="23" t="s">
        <v>463</v>
      </c>
      <c r="G231" s="24" t="s">
        <v>62</v>
      </c>
      <c r="H231" s="26" t="s">
        <v>34</v>
      </c>
      <c r="I231" s="24" t="s">
        <v>33</v>
      </c>
      <c r="J231" s="26">
        <v>303472</v>
      </c>
      <c r="K231" s="108">
        <v>44648</v>
      </c>
      <c r="L231" s="26" t="s">
        <v>464</v>
      </c>
      <c r="M231" s="29">
        <v>790000</v>
      </c>
      <c r="N231" s="30">
        <v>0.15</v>
      </c>
      <c r="O231" s="31">
        <f t="shared" si="33"/>
        <v>118500</v>
      </c>
      <c r="P231" s="31">
        <v>0</v>
      </c>
      <c r="Q231" s="32">
        <f t="shared" si="34"/>
        <v>908500</v>
      </c>
      <c r="R231" s="109">
        <v>0.03</v>
      </c>
      <c r="S231" s="34">
        <f>Q231*-R231</f>
        <v>-27255</v>
      </c>
      <c r="T231" s="110">
        <v>0.2</v>
      </c>
      <c r="U231" s="35">
        <f>O231*-T231</f>
        <v>-23700</v>
      </c>
      <c r="V231" s="32">
        <f t="shared" si="31"/>
        <v>857545</v>
      </c>
      <c r="W231" s="37" t="s">
        <v>59</v>
      </c>
      <c r="X231" s="35" t="s">
        <v>36</v>
      </c>
      <c r="Y231" s="114" t="s">
        <v>33</v>
      </c>
      <c r="Z231" s="114" t="s">
        <v>465</v>
      </c>
      <c r="AA231" s="115"/>
    </row>
    <row r="232" spans="1:27" x14ac:dyDescent="0.2">
      <c r="A232" s="20">
        <v>194</v>
      </c>
      <c r="B232" s="21">
        <v>44673</v>
      </c>
      <c r="C232" s="22">
        <v>44659</v>
      </c>
      <c r="D232" s="246">
        <v>44663</v>
      </c>
      <c r="E232" s="23" t="s">
        <v>42</v>
      </c>
      <c r="F232" s="23" t="s">
        <v>466</v>
      </c>
      <c r="G232" s="24" t="s">
        <v>44</v>
      </c>
      <c r="H232" s="26" t="s">
        <v>34</v>
      </c>
      <c r="I232" s="24" t="s">
        <v>33</v>
      </c>
      <c r="J232" s="26">
        <v>303470</v>
      </c>
      <c r="K232" s="108">
        <v>44651</v>
      </c>
      <c r="L232" s="26" t="s">
        <v>467</v>
      </c>
      <c r="M232" s="29">
        <v>138427</v>
      </c>
      <c r="N232" s="75">
        <v>0</v>
      </c>
      <c r="O232" s="31">
        <f t="shared" si="33"/>
        <v>0</v>
      </c>
      <c r="P232" s="31">
        <v>0</v>
      </c>
      <c r="Q232" s="32">
        <f t="shared" si="34"/>
        <v>138427</v>
      </c>
      <c r="R232" s="109"/>
      <c r="S232" s="34">
        <v>-645</v>
      </c>
      <c r="T232" s="110">
        <v>0.2</v>
      </c>
      <c r="U232" s="35">
        <v>-561</v>
      </c>
      <c r="V232" s="32">
        <f t="shared" si="31"/>
        <v>137221</v>
      </c>
      <c r="W232" s="37" t="s">
        <v>59</v>
      </c>
      <c r="X232" s="35" t="s">
        <v>36</v>
      </c>
      <c r="Y232" s="114" t="s">
        <v>33</v>
      </c>
      <c r="Z232" s="114" t="s">
        <v>468</v>
      </c>
      <c r="AA232" s="115"/>
    </row>
    <row r="233" spans="1:27" hidden="1" x14ac:dyDescent="0.2">
      <c r="A233" s="20">
        <v>94</v>
      </c>
      <c r="B233" s="21">
        <v>44621</v>
      </c>
      <c r="C233" s="97" t="s">
        <v>265</v>
      </c>
      <c r="D233" s="246">
        <v>44665</v>
      </c>
      <c r="E233" s="43" t="s">
        <v>266</v>
      </c>
      <c r="F233" s="43" t="s">
        <v>267</v>
      </c>
      <c r="G233" s="76" t="s">
        <v>33</v>
      </c>
      <c r="H233" s="26" t="s">
        <v>34</v>
      </c>
      <c r="I233" s="24" t="s">
        <v>33</v>
      </c>
      <c r="J233" s="76">
        <v>303441</v>
      </c>
      <c r="K233" s="27">
        <v>44649</v>
      </c>
      <c r="L233" s="78" t="s">
        <v>33</v>
      </c>
      <c r="M233" s="79">
        <v>48000</v>
      </c>
      <c r="N233" s="80">
        <v>0</v>
      </c>
      <c r="O233" s="31"/>
      <c r="P233" s="31">
        <v>0</v>
      </c>
      <c r="Q233" s="32">
        <f t="shared" si="34"/>
        <v>48000</v>
      </c>
      <c r="R233" s="81">
        <v>0.1</v>
      </c>
      <c r="S233" s="34">
        <f>-Q233*R233</f>
        <v>-4800</v>
      </c>
      <c r="T233" s="81">
        <v>0</v>
      </c>
      <c r="U233" s="35"/>
      <c r="V233" s="32">
        <f t="shared" si="31"/>
        <v>43200</v>
      </c>
      <c r="W233" s="100" t="s">
        <v>35</v>
      </c>
      <c r="X233" s="35" t="s">
        <v>102</v>
      </c>
      <c r="Y233" s="37" t="s">
        <v>268</v>
      </c>
      <c r="Z233" s="96" t="s">
        <v>33</v>
      </c>
      <c r="AA233" s="37"/>
    </row>
    <row r="234" spans="1:27" x14ac:dyDescent="0.2">
      <c r="A234" s="20">
        <v>185</v>
      </c>
      <c r="B234" s="21">
        <v>44673</v>
      </c>
      <c r="C234" s="22">
        <v>44665</v>
      </c>
      <c r="D234" s="246">
        <v>44666</v>
      </c>
      <c r="E234" s="23" t="s">
        <v>440</v>
      </c>
      <c r="F234" s="23" t="s">
        <v>441</v>
      </c>
      <c r="G234" s="26" t="s">
        <v>442</v>
      </c>
      <c r="H234" s="26" t="s">
        <v>34</v>
      </c>
      <c r="I234" s="24" t="s">
        <v>33</v>
      </c>
      <c r="J234" s="26">
        <v>303483</v>
      </c>
      <c r="K234" s="108">
        <v>44217</v>
      </c>
      <c r="L234" s="26">
        <v>75600</v>
      </c>
      <c r="M234" s="29">
        <v>3500</v>
      </c>
      <c r="N234" s="75">
        <v>0</v>
      </c>
      <c r="O234" s="31">
        <f t="shared" ref="O234:O240" si="35">M234*N234</f>
        <v>0</v>
      </c>
      <c r="P234" s="31">
        <v>0</v>
      </c>
      <c r="Q234" s="32">
        <f t="shared" si="34"/>
        <v>3500</v>
      </c>
      <c r="R234" s="109">
        <v>4.4999999999999998E-2</v>
      </c>
      <c r="S234" s="34">
        <f t="shared" ref="S234:S239" si="36">Q234*-R234</f>
        <v>-157.5</v>
      </c>
      <c r="T234" s="110">
        <v>0.05</v>
      </c>
      <c r="U234" s="35">
        <v>-175</v>
      </c>
      <c r="V234" s="32">
        <f t="shared" si="31"/>
        <v>3167.5</v>
      </c>
      <c r="W234" s="37" t="s">
        <v>59</v>
      </c>
      <c r="X234" s="35" t="s">
        <v>36</v>
      </c>
      <c r="Y234" s="37" t="s">
        <v>33</v>
      </c>
      <c r="Z234" s="37" t="s">
        <v>443</v>
      </c>
      <c r="AA234" s="37"/>
    </row>
    <row r="235" spans="1:27" x14ac:dyDescent="0.2">
      <c r="A235" s="20">
        <v>186</v>
      </c>
      <c r="B235" s="21">
        <v>44673</v>
      </c>
      <c r="C235" s="22">
        <v>44665</v>
      </c>
      <c r="D235" s="246">
        <v>44666</v>
      </c>
      <c r="E235" s="23" t="s">
        <v>444</v>
      </c>
      <c r="F235" s="23" t="s">
        <v>445</v>
      </c>
      <c r="G235" s="26" t="s">
        <v>446</v>
      </c>
      <c r="H235" s="26" t="s">
        <v>34</v>
      </c>
      <c r="I235" s="26">
        <v>1897</v>
      </c>
      <c r="J235" s="26">
        <v>303482</v>
      </c>
      <c r="K235" s="108">
        <v>44579</v>
      </c>
      <c r="L235" s="26">
        <v>202595</v>
      </c>
      <c r="M235" s="29">
        <v>17050</v>
      </c>
      <c r="N235" s="75">
        <v>0.17</v>
      </c>
      <c r="O235" s="31">
        <f t="shared" si="35"/>
        <v>2898.5</v>
      </c>
      <c r="P235" s="31">
        <v>0</v>
      </c>
      <c r="Q235" s="32">
        <f t="shared" si="34"/>
        <v>19948.5</v>
      </c>
      <c r="R235" s="109">
        <v>0.04</v>
      </c>
      <c r="S235" s="34">
        <f t="shared" si="36"/>
        <v>-797.94</v>
      </c>
      <c r="T235" s="110"/>
      <c r="U235" s="35">
        <f>O235*-T235</f>
        <v>0</v>
      </c>
      <c r="V235" s="32">
        <f t="shared" si="31"/>
        <v>19150.560000000001</v>
      </c>
      <c r="W235" s="37" t="s">
        <v>59</v>
      </c>
      <c r="X235" s="35" t="s">
        <v>36</v>
      </c>
      <c r="Y235" s="37" t="s">
        <v>33</v>
      </c>
      <c r="Z235" s="37" t="s">
        <v>447</v>
      </c>
      <c r="AA235" s="37"/>
    </row>
    <row r="236" spans="1:27" x14ac:dyDescent="0.2">
      <c r="A236" s="20">
        <v>187</v>
      </c>
      <c r="B236" s="21">
        <v>44673</v>
      </c>
      <c r="C236" s="22">
        <v>44665</v>
      </c>
      <c r="D236" s="246">
        <v>44666</v>
      </c>
      <c r="E236" s="23" t="s">
        <v>448</v>
      </c>
      <c r="F236" s="23" t="s">
        <v>449</v>
      </c>
      <c r="G236" s="24" t="s">
        <v>33</v>
      </c>
      <c r="H236" s="26" t="s">
        <v>34</v>
      </c>
      <c r="I236" s="24" t="s">
        <v>33</v>
      </c>
      <c r="J236" s="26">
        <v>303485</v>
      </c>
      <c r="K236" s="27">
        <v>44596</v>
      </c>
      <c r="L236" s="26">
        <v>202604</v>
      </c>
      <c r="M236" s="38">
        <v>24000</v>
      </c>
      <c r="N236" s="75">
        <v>0</v>
      </c>
      <c r="O236" s="31">
        <f t="shared" si="35"/>
        <v>0</v>
      </c>
      <c r="P236" s="31">
        <v>0</v>
      </c>
      <c r="Q236" s="32">
        <f t="shared" si="34"/>
        <v>24000</v>
      </c>
      <c r="R236" s="109">
        <v>4.4999999999999998E-2</v>
      </c>
      <c r="S236" s="34">
        <f t="shared" si="36"/>
        <v>-1080</v>
      </c>
      <c r="T236" s="110">
        <v>0.17</v>
      </c>
      <c r="U236" s="35">
        <v>-1200</v>
      </c>
      <c r="V236" s="32">
        <f t="shared" si="31"/>
        <v>21720</v>
      </c>
      <c r="W236" s="220" t="s">
        <v>59</v>
      </c>
      <c r="X236" s="35" t="s">
        <v>36</v>
      </c>
      <c r="Y236" s="37" t="s">
        <v>33</v>
      </c>
      <c r="Z236" s="37" t="s">
        <v>450</v>
      </c>
      <c r="AA236" s="37"/>
    </row>
    <row r="237" spans="1:27" x14ac:dyDescent="0.2">
      <c r="A237" s="20">
        <v>189</v>
      </c>
      <c r="B237" s="21">
        <v>44673</v>
      </c>
      <c r="C237" s="22">
        <v>44665</v>
      </c>
      <c r="D237" s="246">
        <v>44666</v>
      </c>
      <c r="E237" s="23" t="s">
        <v>454</v>
      </c>
      <c r="F237" s="23" t="s">
        <v>455</v>
      </c>
      <c r="G237" s="24" t="s">
        <v>456</v>
      </c>
      <c r="H237" s="26" t="s">
        <v>34</v>
      </c>
      <c r="I237" s="24" t="s">
        <v>33</v>
      </c>
      <c r="J237" s="26">
        <v>303484</v>
      </c>
      <c r="K237" s="27">
        <v>44615</v>
      </c>
      <c r="L237" s="26">
        <v>238</v>
      </c>
      <c r="M237" s="38">
        <v>20100</v>
      </c>
      <c r="N237" s="75">
        <v>0</v>
      </c>
      <c r="O237" s="31">
        <f t="shared" si="35"/>
        <v>0</v>
      </c>
      <c r="P237" s="31">
        <v>0</v>
      </c>
      <c r="Q237" s="32">
        <f t="shared" si="34"/>
        <v>20100</v>
      </c>
      <c r="R237" s="109">
        <v>4.4999999999999998E-2</v>
      </c>
      <c r="S237" s="34">
        <f t="shared" si="36"/>
        <v>-904.5</v>
      </c>
      <c r="T237" s="110">
        <v>0.05</v>
      </c>
      <c r="U237" s="35">
        <v>-1005</v>
      </c>
      <c r="V237" s="32">
        <f t="shared" si="31"/>
        <v>18190.5</v>
      </c>
      <c r="W237" s="37" t="s">
        <v>59</v>
      </c>
      <c r="X237" s="35" t="s">
        <v>36</v>
      </c>
      <c r="Y237" s="114" t="s">
        <v>33</v>
      </c>
      <c r="Z237" s="114" t="s">
        <v>457</v>
      </c>
      <c r="AA237" s="115"/>
    </row>
    <row r="238" spans="1:27" x14ac:dyDescent="0.2">
      <c r="A238" s="20">
        <v>195</v>
      </c>
      <c r="B238" s="21">
        <v>44673</v>
      </c>
      <c r="C238" s="22">
        <v>44665</v>
      </c>
      <c r="D238" s="246">
        <v>44666</v>
      </c>
      <c r="E238" s="23" t="s">
        <v>92</v>
      </c>
      <c r="F238" s="23" t="s">
        <v>93</v>
      </c>
      <c r="G238" s="24" t="s">
        <v>458</v>
      </c>
      <c r="H238" s="26" t="s">
        <v>34</v>
      </c>
      <c r="I238" s="24" t="s">
        <v>33</v>
      </c>
      <c r="J238" s="26">
        <v>303478</v>
      </c>
      <c r="K238" s="108">
        <v>44635</v>
      </c>
      <c r="L238" s="26" t="s">
        <v>469</v>
      </c>
      <c r="M238" s="29">
        <v>1220</v>
      </c>
      <c r="N238" s="75">
        <v>0</v>
      </c>
      <c r="O238" s="31">
        <f t="shared" si="35"/>
        <v>0</v>
      </c>
      <c r="P238" s="31">
        <v>0</v>
      </c>
      <c r="Q238" s="32">
        <f t="shared" si="34"/>
        <v>1220</v>
      </c>
      <c r="R238" s="109">
        <v>0.03</v>
      </c>
      <c r="S238" s="34">
        <f t="shared" si="36"/>
        <v>-36.6</v>
      </c>
      <c r="T238" s="110"/>
      <c r="U238" s="35">
        <f>O238*-T238</f>
        <v>0</v>
      </c>
      <c r="V238" s="32">
        <f t="shared" si="31"/>
        <v>1183.4000000000001</v>
      </c>
      <c r="W238" s="37" t="s">
        <v>59</v>
      </c>
      <c r="X238" s="35" t="s">
        <v>36</v>
      </c>
      <c r="Y238" s="114" t="s">
        <v>33</v>
      </c>
      <c r="Z238" s="114" t="s">
        <v>470</v>
      </c>
      <c r="AA238" s="115"/>
    </row>
    <row r="239" spans="1:27" x14ac:dyDescent="0.2">
      <c r="A239" s="20">
        <v>196</v>
      </c>
      <c r="B239" s="21">
        <v>44673</v>
      </c>
      <c r="C239" s="22">
        <v>44665</v>
      </c>
      <c r="D239" s="246">
        <v>44666</v>
      </c>
      <c r="E239" s="23" t="s">
        <v>461</v>
      </c>
      <c r="F239" s="23" t="s">
        <v>282</v>
      </c>
      <c r="G239" s="26" t="s">
        <v>33</v>
      </c>
      <c r="H239" s="26" t="s">
        <v>34</v>
      </c>
      <c r="I239" s="24" t="s">
        <v>33</v>
      </c>
      <c r="J239" s="136">
        <v>303480</v>
      </c>
      <c r="K239" s="27">
        <v>44646</v>
      </c>
      <c r="L239" s="24">
        <v>637</v>
      </c>
      <c r="M239" s="29">
        <v>125027</v>
      </c>
      <c r="N239" s="30">
        <v>0</v>
      </c>
      <c r="O239" s="31">
        <f t="shared" si="35"/>
        <v>0</v>
      </c>
      <c r="P239" s="31">
        <v>0</v>
      </c>
      <c r="Q239" s="32">
        <f t="shared" si="34"/>
        <v>125027</v>
      </c>
      <c r="R239" s="109">
        <v>4.4999999999999998E-2</v>
      </c>
      <c r="S239" s="34">
        <f t="shared" si="36"/>
        <v>-5626.2150000000001</v>
      </c>
      <c r="T239" s="110">
        <v>0</v>
      </c>
      <c r="U239" s="35">
        <f>O239*-T239</f>
        <v>0</v>
      </c>
      <c r="V239" s="32">
        <f t="shared" si="31"/>
        <v>119400.785</v>
      </c>
      <c r="W239" s="37" t="s">
        <v>59</v>
      </c>
      <c r="X239" s="35" t="s">
        <v>36</v>
      </c>
      <c r="Y239" s="37" t="s">
        <v>33</v>
      </c>
      <c r="Z239" s="114" t="s">
        <v>471</v>
      </c>
      <c r="AA239" s="115"/>
    </row>
    <row r="240" spans="1:27" x14ac:dyDescent="0.2">
      <c r="A240" s="20">
        <v>197</v>
      </c>
      <c r="B240" s="21">
        <v>44673</v>
      </c>
      <c r="C240" s="22">
        <v>44665</v>
      </c>
      <c r="D240" s="246">
        <v>44666</v>
      </c>
      <c r="E240" s="23" t="s">
        <v>61</v>
      </c>
      <c r="F240" s="23" t="s">
        <v>472</v>
      </c>
      <c r="G240" s="26" t="s">
        <v>273</v>
      </c>
      <c r="H240" s="26" t="s">
        <v>34</v>
      </c>
      <c r="I240" s="24" t="s">
        <v>33</v>
      </c>
      <c r="J240" s="136">
        <v>303477</v>
      </c>
      <c r="K240" s="27">
        <v>44651</v>
      </c>
      <c r="L240" s="24" t="s">
        <v>473</v>
      </c>
      <c r="M240" s="29">
        <v>67904.75</v>
      </c>
      <c r="N240" s="75">
        <v>0</v>
      </c>
      <c r="O240" s="31">
        <f t="shared" si="35"/>
        <v>0</v>
      </c>
      <c r="P240" s="31">
        <v>0</v>
      </c>
      <c r="Q240" s="32">
        <f t="shared" si="34"/>
        <v>67904.75</v>
      </c>
      <c r="R240" s="109">
        <v>0.03</v>
      </c>
      <c r="S240" s="34">
        <v>-152.55000000000001</v>
      </c>
      <c r="T240" s="110"/>
      <c r="U240" s="35">
        <v>-117</v>
      </c>
      <c r="V240" s="32">
        <f t="shared" si="31"/>
        <v>67635.199999999997</v>
      </c>
      <c r="W240" s="37" t="s">
        <v>59</v>
      </c>
      <c r="X240" s="35" t="s">
        <v>36</v>
      </c>
      <c r="Y240" s="114" t="s">
        <v>33</v>
      </c>
      <c r="Z240" s="114" t="s">
        <v>474</v>
      </c>
      <c r="AA240" s="115"/>
    </row>
    <row r="241" spans="1:27" x14ac:dyDescent="0.2">
      <c r="A241" s="20">
        <v>198</v>
      </c>
      <c r="B241" s="21">
        <v>44673</v>
      </c>
      <c r="C241" s="22">
        <v>44665</v>
      </c>
      <c r="D241" s="246">
        <v>44666</v>
      </c>
      <c r="E241" s="23" t="s">
        <v>167</v>
      </c>
      <c r="F241" s="23" t="s">
        <v>475</v>
      </c>
      <c r="G241" s="26" t="s">
        <v>168</v>
      </c>
      <c r="H241" s="26" t="s">
        <v>34</v>
      </c>
      <c r="I241" s="24" t="s">
        <v>33</v>
      </c>
      <c r="J241" s="136">
        <v>303488</v>
      </c>
      <c r="K241" s="27">
        <v>44649</v>
      </c>
      <c r="L241" s="24">
        <v>26725</v>
      </c>
      <c r="M241" s="29">
        <v>39504</v>
      </c>
      <c r="N241" s="30">
        <v>0.17</v>
      </c>
      <c r="O241" s="31">
        <v>0</v>
      </c>
      <c r="P241" s="31"/>
      <c r="Q241" s="32">
        <f t="shared" si="34"/>
        <v>39504</v>
      </c>
      <c r="R241" s="109"/>
      <c r="S241" s="34">
        <v>-2347.37</v>
      </c>
      <c r="T241" s="110"/>
      <c r="U241" s="35">
        <v>-251</v>
      </c>
      <c r="V241" s="32">
        <f t="shared" si="31"/>
        <v>36905.629999999997</v>
      </c>
      <c r="W241" s="37" t="s">
        <v>59</v>
      </c>
      <c r="X241" s="35" t="s">
        <v>36</v>
      </c>
      <c r="Y241" s="114" t="s">
        <v>33</v>
      </c>
      <c r="Z241" s="114" t="s">
        <v>476</v>
      </c>
      <c r="AA241" s="115"/>
    </row>
    <row r="242" spans="1:27" x14ac:dyDescent="0.2">
      <c r="A242" s="20">
        <v>199</v>
      </c>
      <c r="B242" s="21">
        <v>44673</v>
      </c>
      <c r="C242" s="22">
        <v>44665</v>
      </c>
      <c r="D242" s="246">
        <v>44666</v>
      </c>
      <c r="E242" s="23" t="s">
        <v>92</v>
      </c>
      <c r="F242" s="23" t="s">
        <v>93</v>
      </c>
      <c r="G242" s="26" t="s">
        <v>94</v>
      </c>
      <c r="H242" s="26" t="s">
        <v>34</v>
      </c>
      <c r="I242" s="24" t="s">
        <v>33</v>
      </c>
      <c r="J242" s="136">
        <v>303487</v>
      </c>
      <c r="K242" s="27">
        <v>44620</v>
      </c>
      <c r="L242" s="104">
        <v>2025267</v>
      </c>
      <c r="M242" s="29">
        <v>10479</v>
      </c>
      <c r="N242" s="75">
        <v>0</v>
      </c>
      <c r="O242" s="31">
        <f t="shared" ref="O242:O371" si="37">M242*N242</f>
        <v>0</v>
      </c>
      <c r="P242" s="31">
        <v>0</v>
      </c>
      <c r="Q242" s="32">
        <f t="shared" si="34"/>
        <v>10479</v>
      </c>
      <c r="R242" s="109">
        <v>0.03</v>
      </c>
      <c r="S242" s="34">
        <f>Q242*-R242</f>
        <v>-314.37</v>
      </c>
      <c r="T242" s="110"/>
      <c r="U242" s="35">
        <f>O242*-T242</f>
        <v>0</v>
      </c>
      <c r="V242" s="32">
        <f t="shared" si="31"/>
        <v>10164.629999999999</v>
      </c>
      <c r="W242" s="37" t="s">
        <v>59</v>
      </c>
      <c r="X242" s="35" t="s">
        <v>36</v>
      </c>
      <c r="Y242" s="114" t="s">
        <v>33</v>
      </c>
      <c r="Z242" s="114" t="s">
        <v>477</v>
      </c>
      <c r="AA242" s="115"/>
    </row>
    <row r="243" spans="1:27" x14ac:dyDescent="0.2">
      <c r="A243" s="20">
        <v>204</v>
      </c>
      <c r="B243" s="21">
        <v>44673</v>
      </c>
      <c r="C243" s="22">
        <v>44665</v>
      </c>
      <c r="D243" s="246">
        <v>44666</v>
      </c>
      <c r="E243" s="23" t="s">
        <v>61</v>
      </c>
      <c r="F243" s="23" t="s">
        <v>483</v>
      </c>
      <c r="G243" s="26" t="s">
        <v>62</v>
      </c>
      <c r="H243" s="26" t="s">
        <v>34</v>
      </c>
      <c r="I243" s="24" t="s">
        <v>33</v>
      </c>
      <c r="J243" s="26">
        <v>303481</v>
      </c>
      <c r="K243" s="108">
        <v>44648</v>
      </c>
      <c r="L243" s="26" t="s">
        <v>484</v>
      </c>
      <c r="M243" s="38">
        <v>119940</v>
      </c>
      <c r="N243" s="30">
        <v>0</v>
      </c>
      <c r="O243" s="31">
        <f t="shared" si="37"/>
        <v>0</v>
      </c>
      <c r="P243" s="31">
        <v>0</v>
      </c>
      <c r="Q243" s="32">
        <f t="shared" si="34"/>
        <v>119940</v>
      </c>
      <c r="R243" s="109">
        <v>0.03</v>
      </c>
      <c r="S243" s="34">
        <f>Q243*-R243</f>
        <v>-3598.2</v>
      </c>
      <c r="T243" s="110">
        <v>0.2</v>
      </c>
      <c r="U243" s="35">
        <v>-588</v>
      </c>
      <c r="V243" s="32">
        <f t="shared" si="31"/>
        <v>115753.8</v>
      </c>
      <c r="W243" s="37" t="s">
        <v>59</v>
      </c>
      <c r="X243" s="35" t="s">
        <v>36</v>
      </c>
      <c r="Y243" s="114" t="s">
        <v>33</v>
      </c>
      <c r="Z243" s="114" t="s">
        <v>485</v>
      </c>
      <c r="AA243" s="115"/>
    </row>
    <row r="244" spans="1:27" x14ac:dyDescent="0.2">
      <c r="A244" s="20">
        <v>205</v>
      </c>
      <c r="B244" s="21">
        <v>44673</v>
      </c>
      <c r="C244" s="22">
        <v>44665</v>
      </c>
      <c r="D244" s="246">
        <v>44666</v>
      </c>
      <c r="E244" s="23" t="s">
        <v>486</v>
      </c>
      <c r="F244" s="23" t="s">
        <v>487</v>
      </c>
      <c r="G244" s="26" t="s">
        <v>488</v>
      </c>
      <c r="H244" s="26" t="s">
        <v>34</v>
      </c>
      <c r="I244" s="24" t="s">
        <v>33</v>
      </c>
      <c r="J244" s="26">
        <v>303390</v>
      </c>
      <c r="K244" s="27">
        <v>44617</v>
      </c>
      <c r="L244" s="24">
        <v>1869</v>
      </c>
      <c r="M244" s="38">
        <v>11500</v>
      </c>
      <c r="N244" s="30">
        <v>0.17</v>
      </c>
      <c r="O244" s="31">
        <f t="shared" si="37"/>
        <v>1955.0000000000002</v>
      </c>
      <c r="P244" s="31">
        <v>0</v>
      </c>
      <c r="Q244" s="32">
        <f t="shared" si="34"/>
        <v>13455</v>
      </c>
      <c r="R244" s="109">
        <v>4.4999999999999998E-2</v>
      </c>
      <c r="S244" s="34">
        <f>Q244*-R244</f>
        <v>-605.47500000000002</v>
      </c>
      <c r="T244" s="110"/>
      <c r="U244" s="35">
        <f>O244*-T244</f>
        <v>0</v>
      </c>
      <c r="V244" s="32">
        <f t="shared" si="31"/>
        <v>12849.525</v>
      </c>
      <c r="W244" s="37" t="s">
        <v>59</v>
      </c>
      <c r="X244" s="35" t="s">
        <v>36</v>
      </c>
      <c r="Y244" s="114" t="s">
        <v>33</v>
      </c>
      <c r="Z244" s="114" t="s">
        <v>33</v>
      </c>
      <c r="AA244" s="115"/>
    </row>
    <row r="245" spans="1:27" x14ac:dyDescent="0.2">
      <c r="A245" s="20">
        <v>201</v>
      </c>
      <c r="B245" s="21">
        <v>44673</v>
      </c>
      <c r="C245" s="22">
        <v>44659</v>
      </c>
      <c r="D245" s="246">
        <v>44670</v>
      </c>
      <c r="E245" s="23" t="s">
        <v>130</v>
      </c>
      <c r="F245" s="23" t="s">
        <v>481</v>
      </c>
      <c r="G245" s="26" t="s">
        <v>33</v>
      </c>
      <c r="H245" s="26" t="s">
        <v>34</v>
      </c>
      <c r="I245" s="24" t="s">
        <v>33</v>
      </c>
      <c r="J245" s="26" t="s">
        <v>239</v>
      </c>
      <c r="K245" s="27">
        <v>44623</v>
      </c>
      <c r="L245" s="26">
        <v>1742</v>
      </c>
      <c r="M245" s="29">
        <v>182520</v>
      </c>
      <c r="N245" s="30">
        <v>0</v>
      </c>
      <c r="O245" s="31">
        <f t="shared" si="37"/>
        <v>0</v>
      </c>
      <c r="P245" s="31">
        <v>0</v>
      </c>
      <c r="Q245" s="32">
        <f t="shared" si="34"/>
        <v>182520</v>
      </c>
      <c r="R245" s="109"/>
      <c r="S245" s="34">
        <f>Q245*-R245</f>
        <v>0</v>
      </c>
      <c r="T245" s="110"/>
      <c r="U245" s="35">
        <f>O245*-T245</f>
        <v>0</v>
      </c>
      <c r="V245" s="32">
        <f t="shared" si="31"/>
        <v>182520</v>
      </c>
      <c r="W245" s="35" t="s">
        <v>59</v>
      </c>
      <c r="X245" s="35" t="s">
        <v>36</v>
      </c>
      <c r="Y245" s="114" t="s">
        <v>33</v>
      </c>
      <c r="Z245" s="114" t="s">
        <v>482</v>
      </c>
      <c r="AA245" s="115"/>
    </row>
    <row r="246" spans="1:27" x14ac:dyDescent="0.2">
      <c r="A246" s="20">
        <v>202</v>
      </c>
      <c r="B246" s="21">
        <v>44673</v>
      </c>
      <c r="C246" s="22">
        <v>44665</v>
      </c>
      <c r="D246" s="246">
        <v>44670</v>
      </c>
      <c r="E246" s="23" t="s">
        <v>31</v>
      </c>
      <c r="F246" s="23" t="s">
        <v>98</v>
      </c>
      <c r="G246" s="26" t="s">
        <v>33</v>
      </c>
      <c r="H246" s="26" t="s">
        <v>34</v>
      </c>
      <c r="I246" s="24" t="s">
        <v>33</v>
      </c>
      <c r="J246" s="26" t="s">
        <v>239</v>
      </c>
      <c r="K246" s="27">
        <v>44650</v>
      </c>
      <c r="L246" s="26">
        <v>82353</v>
      </c>
      <c r="M246" s="29">
        <v>334324</v>
      </c>
      <c r="N246" s="30">
        <v>0</v>
      </c>
      <c r="O246" s="31">
        <f t="shared" si="37"/>
        <v>0</v>
      </c>
      <c r="P246" s="31">
        <v>0</v>
      </c>
      <c r="Q246" s="32">
        <f t="shared" si="34"/>
        <v>334324</v>
      </c>
      <c r="R246" s="109"/>
      <c r="S246" s="34">
        <f>Q246*-R246</f>
        <v>0</v>
      </c>
      <c r="T246" s="110"/>
      <c r="U246" s="35">
        <f>O246*-T246</f>
        <v>0</v>
      </c>
      <c r="V246" s="32">
        <f t="shared" si="31"/>
        <v>334324</v>
      </c>
      <c r="W246" s="35" t="s">
        <v>59</v>
      </c>
      <c r="X246" s="35" t="s">
        <v>36</v>
      </c>
      <c r="Y246" s="114" t="s">
        <v>33</v>
      </c>
      <c r="Z246" s="114" t="s">
        <v>390</v>
      </c>
      <c r="AA246" s="115"/>
    </row>
    <row r="247" spans="1:27" hidden="1" x14ac:dyDescent="0.2">
      <c r="A247" s="20">
        <v>130</v>
      </c>
      <c r="B247" s="21">
        <v>44621</v>
      </c>
      <c r="C247" s="97">
        <v>44638</v>
      </c>
      <c r="D247" s="246">
        <v>44676</v>
      </c>
      <c r="E247" s="43" t="s">
        <v>52</v>
      </c>
      <c r="F247" s="43" t="s">
        <v>353</v>
      </c>
      <c r="G247" s="76" t="s">
        <v>33</v>
      </c>
      <c r="H247" s="26" t="s">
        <v>34</v>
      </c>
      <c r="I247" s="24" t="s">
        <v>33</v>
      </c>
      <c r="J247" s="76">
        <v>303420</v>
      </c>
      <c r="K247" s="103">
        <v>44593</v>
      </c>
      <c r="L247" s="78">
        <v>8500019</v>
      </c>
      <c r="M247" s="79">
        <v>9072</v>
      </c>
      <c r="N247" s="80">
        <v>0</v>
      </c>
      <c r="O247" s="31">
        <f t="shared" si="37"/>
        <v>0</v>
      </c>
      <c r="P247" s="31">
        <v>0</v>
      </c>
      <c r="Q247" s="32">
        <f t="shared" si="34"/>
        <v>9072</v>
      </c>
      <c r="R247" s="81"/>
      <c r="S247" s="34">
        <f t="shared" ref="S247:S257" si="38">-Q247*R247</f>
        <v>0</v>
      </c>
      <c r="T247" s="81"/>
      <c r="U247" s="35">
        <f t="shared" ref="U247:U257" si="39">-O247*T247</f>
        <v>0</v>
      </c>
      <c r="V247" s="32">
        <f t="shared" si="31"/>
        <v>9072</v>
      </c>
      <c r="W247" s="100" t="s">
        <v>35</v>
      </c>
      <c r="X247" s="35" t="s">
        <v>102</v>
      </c>
      <c r="Y247" s="37" t="s">
        <v>354</v>
      </c>
      <c r="Z247" s="37" t="s">
        <v>33</v>
      </c>
      <c r="AA247" s="48"/>
    </row>
    <row r="248" spans="1:27" x14ac:dyDescent="0.2">
      <c r="A248" s="20">
        <v>179</v>
      </c>
      <c r="B248" s="21">
        <v>44673</v>
      </c>
      <c r="C248" s="22">
        <v>44677</v>
      </c>
      <c r="D248" s="246">
        <v>44677</v>
      </c>
      <c r="E248" s="43" t="s">
        <v>433</v>
      </c>
      <c r="F248" s="43" t="s">
        <v>216</v>
      </c>
      <c r="G248" s="76" t="s">
        <v>434</v>
      </c>
      <c r="H248" s="26" t="s">
        <v>34</v>
      </c>
      <c r="I248" s="24" t="s">
        <v>435</v>
      </c>
      <c r="J248" s="76" t="s">
        <v>239</v>
      </c>
      <c r="K248" s="27">
        <v>44677</v>
      </c>
      <c r="L248" s="78" t="s">
        <v>436</v>
      </c>
      <c r="M248" s="79">
        <v>279288</v>
      </c>
      <c r="N248" s="80">
        <v>0.17</v>
      </c>
      <c r="O248" s="31">
        <f t="shared" si="37"/>
        <v>47478.960000000006</v>
      </c>
      <c r="P248" s="31">
        <v>0</v>
      </c>
      <c r="Q248" s="32">
        <f t="shared" si="34"/>
        <v>326766.96000000002</v>
      </c>
      <c r="R248" s="81">
        <v>0.04</v>
      </c>
      <c r="S248" s="34">
        <f t="shared" si="38"/>
        <v>-13070.678400000001</v>
      </c>
      <c r="T248" s="81"/>
      <c r="U248" s="35">
        <f t="shared" si="39"/>
        <v>0</v>
      </c>
      <c r="V248" s="32">
        <f t="shared" si="31"/>
        <v>313696.28160000005</v>
      </c>
      <c r="W248" s="36" t="s">
        <v>59</v>
      </c>
      <c r="X248" s="35" t="s">
        <v>36</v>
      </c>
      <c r="Y248" s="37" t="s">
        <v>380</v>
      </c>
      <c r="Z248" s="48" t="s">
        <v>380</v>
      </c>
      <c r="AA248" s="37"/>
    </row>
    <row r="249" spans="1:27" x14ac:dyDescent="0.2">
      <c r="A249" s="20">
        <v>181</v>
      </c>
      <c r="B249" s="21">
        <v>44673</v>
      </c>
      <c r="C249" s="22">
        <v>44629</v>
      </c>
      <c r="D249" s="246">
        <v>44677</v>
      </c>
      <c r="E249" s="23" t="s">
        <v>81</v>
      </c>
      <c r="F249" s="43" t="s">
        <v>375</v>
      </c>
      <c r="G249" s="76" t="s">
        <v>33</v>
      </c>
      <c r="H249" s="26" t="s">
        <v>34</v>
      </c>
      <c r="I249" s="24" t="s">
        <v>33</v>
      </c>
      <c r="J249" s="76" t="s">
        <v>239</v>
      </c>
      <c r="K249" s="103">
        <v>44629</v>
      </c>
      <c r="L249" s="78">
        <v>90025</v>
      </c>
      <c r="M249" s="79">
        <v>51806</v>
      </c>
      <c r="N249" s="80">
        <v>0</v>
      </c>
      <c r="O249" s="31">
        <f t="shared" si="37"/>
        <v>0</v>
      </c>
      <c r="P249" s="31"/>
      <c r="Q249" s="32">
        <f t="shared" si="34"/>
        <v>51806</v>
      </c>
      <c r="R249" s="81"/>
      <c r="S249" s="34">
        <f t="shared" si="38"/>
        <v>0</v>
      </c>
      <c r="T249" s="81"/>
      <c r="U249" s="35">
        <f t="shared" si="39"/>
        <v>0</v>
      </c>
      <c r="V249" s="32">
        <f t="shared" si="31"/>
        <v>51806</v>
      </c>
      <c r="W249" s="36" t="s">
        <v>59</v>
      </c>
      <c r="X249" s="35" t="s">
        <v>36</v>
      </c>
      <c r="Y249" s="37" t="s">
        <v>380</v>
      </c>
      <c r="Z249" s="48" t="s">
        <v>380</v>
      </c>
      <c r="AA249" s="37"/>
    </row>
    <row r="250" spans="1:27" x14ac:dyDescent="0.2">
      <c r="A250" s="20">
        <v>174</v>
      </c>
      <c r="B250" s="21">
        <v>44673</v>
      </c>
      <c r="C250" s="22">
        <v>44678</v>
      </c>
      <c r="D250" s="246">
        <v>44678</v>
      </c>
      <c r="E250" s="23" t="s">
        <v>61</v>
      </c>
      <c r="F250" s="43" t="s">
        <v>427</v>
      </c>
      <c r="G250" s="76" t="s">
        <v>62</v>
      </c>
      <c r="H250" s="26" t="s">
        <v>34</v>
      </c>
      <c r="I250" s="24" t="s">
        <v>33</v>
      </c>
      <c r="J250" s="76" t="s">
        <v>239</v>
      </c>
      <c r="K250" s="27">
        <v>44666</v>
      </c>
      <c r="L250" s="78" t="s">
        <v>428</v>
      </c>
      <c r="M250" s="79">
        <v>59252</v>
      </c>
      <c r="N250" s="80">
        <v>0</v>
      </c>
      <c r="O250" s="31">
        <f t="shared" si="37"/>
        <v>0</v>
      </c>
      <c r="P250" s="31"/>
      <c r="Q250" s="32">
        <f t="shared" si="34"/>
        <v>59252</v>
      </c>
      <c r="R250" s="81"/>
      <c r="S250" s="34">
        <f t="shared" si="38"/>
        <v>0</v>
      </c>
      <c r="T250" s="81"/>
      <c r="U250" s="35">
        <f t="shared" si="39"/>
        <v>0</v>
      </c>
      <c r="V250" s="32">
        <f t="shared" si="31"/>
        <v>59252</v>
      </c>
      <c r="W250" s="36" t="s">
        <v>59</v>
      </c>
      <c r="X250" s="35" t="s">
        <v>36</v>
      </c>
      <c r="Y250" s="37" t="s">
        <v>380</v>
      </c>
      <c r="Z250" s="48" t="s">
        <v>380</v>
      </c>
      <c r="AA250" s="40">
        <f>V250+V251</f>
        <v>64067.45</v>
      </c>
    </row>
    <row r="251" spans="1:27" x14ac:dyDescent="0.2">
      <c r="A251" s="20">
        <v>175</v>
      </c>
      <c r="B251" s="21">
        <v>44673</v>
      </c>
      <c r="C251" s="22">
        <v>44678</v>
      </c>
      <c r="D251" s="246">
        <v>44678</v>
      </c>
      <c r="E251" s="23" t="s">
        <v>61</v>
      </c>
      <c r="F251" s="43" t="s">
        <v>427</v>
      </c>
      <c r="G251" s="76" t="s">
        <v>62</v>
      </c>
      <c r="H251" s="26" t="s">
        <v>34</v>
      </c>
      <c r="I251" s="24" t="s">
        <v>33</v>
      </c>
      <c r="J251" s="76" t="s">
        <v>239</v>
      </c>
      <c r="K251" s="27">
        <v>44666</v>
      </c>
      <c r="L251" s="78" t="s">
        <v>429</v>
      </c>
      <c r="M251" s="79">
        <v>4500</v>
      </c>
      <c r="N251" s="80">
        <v>0.13</v>
      </c>
      <c r="O251" s="31">
        <f t="shared" si="37"/>
        <v>585</v>
      </c>
      <c r="P251" s="31"/>
      <c r="Q251" s="32">
        <f t="shared" si="34"/>
        <v>5085</v>
      </c>
      <c r="R251" s="81">
        <v>0.03</v>
      </c>
      <c r="S251" s="34">
        <f t="shared" si="38"/>
        <v>-152.54999999999998</v>
      </c>
      <c r="T251" s="81">
        <v>0.2</v>
      </c>
      <c r="U251" s="35">
        <f t="shared" si="39"/>
        <v>-117</v>
      </c>
      <c r="V251" s="32">
        <f t="shared" si="31"/>
        <v>4815.45</v>
      </c>
      <c r="W251" s="35" t="s">
        <v>59</v>
      </c>
      <c r="X251" s="35" t="s">
        <v>36</v>
      </c>
      <c r="Y251" s="37" t="s">
        <v>380</v>
      </c>
      <c r="Z251" s="48" t="s">
        <v>380</v>
      </c>
      <c r="AA251" s="41"/>
    </row>
    <row r="252" spans="1:27" x14ac:dyDescent="0.2">
      <c r="A252" s="20">
        <v>168</v>
      </c>
      <c r="B252" s="21">
        <v>44673</v>
      </c>
      <c r="C252" s="22">
        <v>44678</v>
      </c>
      <c r="D252" s="246">
        <v>44680</v>
      </c>
      <c r="E252" s="43" t="s">
        <v>284</v>
      </c>
      <c r="F252" s="43" t="s">
        <v>426</v>
      </c>
      <c r="G252" s="24" t="s">
        <v>286</v>
      </c>
      <c r="H252" s="26" t="s">
        <v>34</v>
      </c>
      <c r="I252" s="24" t="s">
        <v>33</v>
      </c>
      <c r="J252" s="76" t="s">
        <v>239</v>
      </c>
      <c r="K252" s="27">
        <v>44593</v>
      </c>
      <c r="L252" s="78">
        <v>54</v>
      </c>
      <c r="M252" s="79">
        <v>105000</v>
      </c>
      <c r="N252" s="80">
        <v>0.15</v>
      </c>
      <c r="O252" s="31">
        <f t="shared" si="37"/>
        <v>15750</v>
      </c>
      <c r="P252" s="31">
        <v>0</v>
      </c>
      <c r="Q252" s="32">
        <f t="shared" si="34"/>
        <v>120750</v>
      </c>
      <c r="R252" s="81">
        <v>0.06</v>
      </c>
      <c r="S252" s="34">
        <f t="shared" si="38"/>
        <v>-7245</v>
      </c>
      <c r="T252" s="81">
        <v>1</v>
      </c>
      <c r="U252" s="35">
        <f t="shared" si="39"/>
        <v>-15750</v>
      </c>
      <c r="V252" s="32">
        <f t="shared" si="31"/>
        <v>97755</v>
      </c>
      <c r="W252" s="36" t="s">
        <v>59</v>
      </c>
      <c r="X252" s="35" t="s">
        <v>36</v>
      </c>
      <c r="Y252" s="37" t="s">
        <v>380</v>
      </c>
      <c r="Z252" s="48" t="s">
        <v>380</v>
      </c>
      <c r="AA252" s="40">
        <f>V252+V253</f>
        <v>195510</v>
      </c>
    </row>
    <row r="253" spans="1:27" x14ac:dyDescent="0.2">
      <c r="A253" s="20">
        <v>169</v>
      </c>
      <c r="B253" s="21">
        <v>44673</v>
      </c>
      <c r="C253" s="22">
        <v>44678</v>
      </c>
      <c r="D253" s="246">
        <v>44680</v>
      </c>
      <c r="E253" s="43" t="s">
        <v>284</v>
      </c>
      <c r="F253" s="43" t="s">
        <v>426</v>
      </c>
      <c r="G253" s="24" t="s">
        <v>286</v>
      </c>
      <c r="H253" s="26" t="s">
        <v>34</v>
      </c>
      <c r="I253" s="24" t="s">
        <v>33</v>
      </c>
      <c r="J253" s="76" t="s">
        <v>239</v>
      </c>
      <c r="K253" s="27">
        <v>44593</v>
      </c>
      <c r="L253" s="78">
        <v>55</v>
      </c>
      <c r="M253" s="79">
        <v>105000</v>
      </c>
      <c r="N253" s="80">
        <v>0.15</v>
      </c>
      <c r="O253" s="31">
        <f t="shared" si="37"/>
        <v>15750</v>
      </c>
      <c r="P253" s="31">
        <v>0</v>
      </c>
      <c r="Q253" s="32">
        <f t="shared" si="34"/>
        <v>120750</v>
      </c>
      <c r="R253" s="81">
        <v>0.06</v>
      </c>
      <c r="S253" s="34">
        <f t="shared" si="38"/>
        <v>-7245</v>
      </c>
      <c r="T253" s="81">
        <v>1</v>
      </c>
      <c r="U253" s="35">
        <f t="shared" si="39"/>
        <v>-15750</v>
      </c>
      <c r="V253" s="32">
        <f t="shared" si="31"/>
        <v>97755</v>
      </c>
      <c r="W253" s="36" t="s">
        <v>59</v>
      </c>
      <c r="X253" s="35" t="s">
        <v>36</v>
      </c>
      <c r="Y253" s="37" t="s">
        <v>380</v>
      </c>
      <c r="Z253" s="48" t="s">
        <v>380</v>
      </c>
      <c r="AA253" s="40"/>
    </row>
    <row r="254" spans="1:27" x14ac:dyDescent="0.2">
      <c r="A254" s="20">
        <v>177</v>
      </c>
      <c r="B254" s="21">
        <v>44673</v>
      </c>
      <c r="C254" s="22">
        <v>44678</v>
      </c>
      <c r="D254" s="246">
        <v>44680</v>
      </c>
      <c r="E254" s="43" t="s">
        <v>350</v>
      </c>
      <c r="F254" s="43" t="s">
        <v>431</v>
      </c>
      <c r="G254" s="76" t="s">
        <v>432</v>
      </c>
      <c r="H254" s="26" t="s">
        <v>34</v>
      </c>
      <c r="I254" s="24" t="s">
        <v>33</v>
      </c>
      <c r="J254" s="76" t="s">
        <v>239</v>
      </c>
      <c r="K254" s="27">
        <v>44593</v>
      </c>
      <c r="L254" s="78">
        <v>63</v>
      </c>
      <c r="M254" s="79">
        <v>156000</v>
      </c>
      <c r="N254" s="80">
        <v>0.15</v>
      </c>
      <c r="O254" s="31">
        <f t="shared" si="37"/>
        <v>23400</v>
      </c>
      <c r="P254" s="31"/>
      <c r="Q254" s="32">
        <f t="shared" si="34"/>
        <v>179400</v>
      </c>
      <c r="R254" s="81">
        <v>0.03</v>
      </c>
      <c r="S254" s="34">
        <f t="shared" si="38"/>
        <v>-5382</v>
      </c>
      <c r="T254" s="81">
        <v>1</v>
      </c>
      <c r="U254" s="35">
        <f t="shared" si="39"/>
        <v>-23400</v>
      </c>
      <c r="V254" s="32">
        <f t="shared" si="31"/>
        <v>150618</v>
      </c>
      <c r="W254" s="35" t="s">
        <v>59</v>
      </c>
      <c r="X254" s="35" t="s">
        <v>36</v>
      </c>
      <c r="Y254" s="37" t="s">
        <v>380</v>
      </c>
      <c r="Z254" s="37" t="s">
        <v>380</v>
      </c>
      <c r="AA254" s="40">
        <f>V254+V255</f>
        <v>450888.5</v>
      </c>
    </row>
    <row r="255" spans="1:27" x14ac:dyDescent="0.2">
      <c r="A255" s="20">
        <v>178</v>
      </c>
      <c r="B255" s="21">
        <v>44673</v>
      </c>
      <c r="C255" s="22">
        <v>44678</v>
      </c>
      <c r="D255" s="246">
        <v>44680</v>
      </c>
      <c r="E255" s="43" t="s">
        <v>350</v>
      </c>
      <c r="F255" s="43" t="s">
        <v>431</v>
      </c>
      <c r="G255" s="76" t="s">
        <v>432</v>
      </c>
      <c r="H255" s="26" t="s">
        <v>34</v>
      </c>
      <c r="I255" s="24" t="s">
        <v>33</v>
      </c>
      <c r="J255" s="76" t="s">
        <v>239</v>
      </c>
      <c r="K255" s="27">
        <v>44593</v>
      </c>
      <c r="L255" s="78">
        <v>66</v>
      </c>
      <c r="M255" s="79">
        <v>311000</v>
      </c>
      <c r="N255" s="80">
        <v>0.15</v>
      </c>
      <c r="O255" s="31">
        <f t="shared" si="37"/>
        <v>46650</v>
      </c>
      <c r="P255" s="31"/>
      <c r="Q255" s="32">
        <f t="shared" si="34"/>
        <v>357650</v>
      </c>
      <c r="R255" s="81">
        <v>0.03</v>
      </c>
      <c r="S255" s="34">
        <f t="shared" si="38"/>
        <v>-10729.5</v>
      </c>
      <c r="T255" s="81">
        <v>1</v>
      </c>
      <c r="U255" s="35">
        <f t="shared" si="39"/>
        <v>-46650</v>
      </c>
      <c r="V255" s="32">
        <f t="shared" si="31"/>
        <v>300270.5</v>
      </c>
      <c r="W255" s="36" t="s">
        <v>59</v>
      </c>
      <c r="X255" s="35" t="s">
        <v>36</v>
      </c>
      <c r="Y255" s="37" t="s">
        <v>380</v>
      </c>
      <c r="Z255" s="48" t="s">
        <v>380</v>
      </c>
      <c r="AA255" s="315"/>
    </row>
    <row r="256" spans="1:27" x14ac:dyDescent="0.2">
      <c r="A256" s="20">
        <v>182</v>
      </c>
      <c r="B256" s="21">
        <v>44673</v>
      </c>
      <c r="C256" s="22">
        <v>44678</v>
      </c>
      <c r="D256" s="246">
        <v>44680</v>
      </c>
      <c r="E256" s="43" t="s">
        <v>346</v>
      </c>
      <c r="F256" s="43" t="s">
        <v>438</v>
      </c>
      <c r="G256" s="76" t="s">
        <v>348</v>
      </c>
      <c r="H256" s="26" t="s">
        <v>34</v>
      </c>
      <c r="I256" s="24" t="s">
        <v>33</v>
      </c>
      <c r="J256" s="76" t="s">
        <v>239</v>
      </c>
      <c r="K256" s="103">
        <v>44621</v>
      </c>
      <c r="L256" s="78">
        <v>47</v>
      </c>
      <c r="M256" s="79">
        <v>50000</v>
      </c>
      <c r="N256" s="80">
        <v>0.15</v>
      </c>
      <c r="O256" s="31">
        <f t="shared" si="37"/>
        <v>7500</v>
      </c>
      <c r="P256" s="31"/>
      <c r="Q256" s="32">
        <f t="shared" si="34"/>
        <v>57500</v>
      </c>
      <c r="R256" s="81">
        <v>0.06</v>
      </c>
      <c r="S256" s="34">
        <f t="shared" si="38"/>
        <v>-3450</v>
      </c>
      <c r="T256" s="81">
        <v>1</v>
      </c>
      <c r="U256" s="35">
        <f t="shared" si="39"/>
        <v>-7500</v>
      </c>
      <c r="V256" s="32">
        <f t="shared" si="31"/>
        <v>46550</v>
      </c>
      <c r="W256" s="36" t="s">
        <v>59</v>
      </c>
      <c r="X256" s="35" t="s">
        <v>36</v>
      </c>
      <c r="Y256" s="37" t="s">
        <v>380</v>
      </c>
      <c r="Z256" s="48" t="s">
        <v>380</v>
      </c>
      <c r="AA256" s="40">
        <f>V256+V257</f>
        <v>139650</v>
      </c>
    </row>
    <row r="257" spans="1:28" x14ac:dyDescent="0.2">
      <c r="A257" s="20">
        <v>183</v>
      </c>
      <c r="B257" s="21">
        <v>44673</v>
      </c>
      <c r="C257" s="22">
        <v>44678</v>
      </c>
      <c r="D257" s="246">
        <v>44680</v>
      </c>
      <c r="E257" s="43" t="s">
        <v>346</v>
      </c>
      <c r="F257" s="43" t="s">
        <v>438</v>
      </c>
      <c r="G257" s="26" t="s">
        <v>348</v>
      </c>
      <c r="H257" s="26" t="s">
        <v>34</v>
      </c>
      <c r="I257" s="24" t="s">
        <v>33</v>
      </c>
      <c r="J257" s="76" t="s">
        <v>239</v>
      </c>
      <c r="K257" s="103">
        <v>44593</v>
      </c>
      <c r="L257" s="78" t="s">
        <v>439</v>
      </c>
      <c r="M257" s="79">
        <v>100000</v>
      </c>
      <c r="N257" s="80">
        <v>0.15</v>
      </c>
      <c r="O257" s="31">
        <f t="shared" si="37"/>
        <v>15000</v>
      </c>
      <c r="P257" s="31"/>
      <c r="Q257" s="32">
        <f t="shared" si="34"/>
        <v>115000</v>
      </c>
      <c r="R257" s="81">
        <v>0.06</v>
      </c>
      <c r="S257" s="34">
        <f t="shared" si="38"/>
        <v>-6900</v>
      </c>
      <c r="T257" s="81">
        <v>1</v>
      </c>
      <c r="U257" s="35">
        <f t="shared" si="39"/>
        <v>-15000</v>
      </c>
      <c r="V257" s="32">
        <f t="shared" si="31"/>
        <v>93100</v>
      </c>
      <c r="W257" s="36" t="s">
        <v>59</v>
      </c>
      <c r="X257" s="35" t="s">
        <v>36</v>
      </c>
      <c r="Y257" s="37" t="s">
        <v>380</v>
      </c>
      <c r="Z257" s="48" t="s">
        <v>380</v>
      </c>
      <c r="AA257" s="40"/>
    </row>
    <row r="258" spans="1:28" ht="23.25" x14ac:dyDescent="0.25">
      <c r="A258" s="320"/>
      <c r="B258" s="321"/>
      <c r="C258" s="323"/>
      <c r="D258" s="324">
        <v>44652</v>
      </c>
      <c r="E258" s="317" t="s">
        <v>892</v>
      </c>
      <c r="F258" s="317" t="s">
        <v>892</v>
      </c>
      <c r="G258" s="325"/>
      <c r="H258" s="26"/>
      <c r="I258" s="326"/>
      <c r="J258" s="327"/>
      <c r="K258" s="328"/>
      <c r="L258" s="329"/>
      <c r="M258" s="330"/>
      <c r="N258" s="331"/>
      <c r="O258" s="332"/>
      <c r="P258" s="333"/>
      <c r="Q258" s="334">
        <v>5378105</v>
      </c>
      <c r="R258" s="335"/>
      <c r="S258" s="336"/>
      <c r="T258" s="335"/>
      <c r="U258" s="337"/>
      <c r="V258" s="338">
        <f t="shared" si="31"/>
        <v>5378105</v>
      </c>
      <c r="W258" s="337"/>
      <c r="X258" s="337" t="s">
        <v>36</v>
      </c>
      <c r="Y258" s="339">
        <v>56590688</v>
      </c>
      <c r="Z258" s="340"/>
      <c r="AA258" s="341"/>
      <c r="AB258" s="1" t="s">
        <v>867</v>
      </c>
    </row>
    <row r="259" spans="1:28" ht="15" x14ac:dyDescent="0.25">
      <c r="A259" s="320"/>
      <c r="B259" s="321"/>
      <c r="C259" s="323"/>
      <c r="D259" s="324">
        <v>44652</v>
      </c>
      <c r="E259" s="317" t="s">
        <v>893</v>
      </c>
      <c r="F259" s="317" t="s">
        <v>893</v>
      </c>
      <c r="G259" s="325"/>
      <c r="H259" s="26"/>
      <c r="I259" s="326"/>
      <c r="J259" s="327"/>
      <c r="K259" s="328"/>
      <c r="L259" s="329"/>
      <c r="M259" s="330"/>
      <c r="N259" s="331"/>
      <c r="O259" s="332"/>
      <c r="P259" s="333"/>
      <c r="Q259" s="334">
        <v>727368</v>
      </c>
      <c r="R259" s="335"/>
      <c r="S259" s="336"/>
      <c r="T259" s="335"/>
      <c r="U259" s="337"/>
      <c r="V259" s="338">
        <f t="shared" si="31"/>
        <v>727368</v>
      </c>
      <c r="W259" s="337"/>
      <c r="X259" s="337" t="s">
        <v>36</v>
      </c>
      <c r="Y259" s="339">
        <v>56590684</v>
      </c>
      <c r="Z259" s="340"/>
      <c r="AA259" s="341"/>
      <c r="AB259" s="1" t="s">
        <v>867</v>
      </c>
    </row>
    <row r="260" spans="1:28" ht="15" x14ac:dyDescent="0.25">
      <c r="A260" s="320"/>
      <c r="B260" s="321"/>
      <c r="C260" s="323"/>
      <c r="D260" s="324">
        <v>44652</v>
      </c>
      <c r="E260" s="317" t="s">
        <v>894</v>
      </c>
      <c r="F260" s="317" t="s">
        <v>894</v>
      </c>
      <c r="G260" s="325"/>
      <c r="H260" s="26"/>
      <c r="I260" s="326"/>
      <c r="J260" s="327"/>
      <c r="K260" s="328"/>
      <c r="L260" s="329"/>
      <c r="M260" s="330"/>
      <c r="N260" s="331"/>
      <c r="O260" s="332"/>
      <c r="P260" s="333"/>
      <c r="Q260" s="334">
        <v>801524</v>
      </c>
      <c r="R260" s="335"/>
      <c r="S260" s="336"/>
      <c r="T260" s="335"/>
      <c r="U260" s="337"/>
      <c r="V260" s="338">
        <f t="shared" si="31"/>
        <v>801524</v>
      </c>
      <c r="W260" s="337"/>
      <c r="X260" s="337" t="s">
        <v>36</v>
      </c>
      <c r="Y260" s="339">
        <v>56590687</v>
      </c>
      <c r="Z260" s="340"/>
      <c r="AA260" s="341"/>
      <c r="AB260" s="1" t="s">
        <v>867</v>
      </c>
    </row>
    <row r="261" spans="1:28" ht="15" x14ac:dyDescent="0.25">
      <c r="A261" s="320"/>
      <c r="B261" s="321"/>
      <c r="C261" s="323"/>
      <c r="D261" s="324">
        <v>44652</v>
      </c>
      <c r="E261" s="317" t="s">
        <v>895</v>
      </c>
      <c r="F261" s="317" t="s">
        <v>895</v>
      </c>
      <c r="G261" s="325"/>
      <c r="H261" s="26"/>
      <c r="I261" s="326"/>
      <c r="J261" s="327"/>
      <c r="K261" s="328"/>
      <c r="L261" s="329"/>
      <c r="M261" s="330"/>
      <c r="N261" s="331"/>
      <c r="O261" s="332"/>
      <c r="P261" s="333"/>
      <c r="Q261" s="334">
        <v>31019.24</v>
      </c>
      <c r="R261" s="335"/>
      <c r="S261" s="336"/>
      <c r="T261" s="335"/>
      <c r="U261" s="337"/>
      <c r="V261" s="338">
        <f t="shared" si="31"/>
        <v>31019.24</v>
      </c>
      <c r="W261" s="337"/>
      <c r="X261" s="337" t="s">
        <v>36</v>
      </c>
      <c r="Y261" s="339"/>
      <c r="Z261" s="340"/>
      <c r="AA261" s="341"/>
      <c r="AB261" s="1" t="s">
        <v>867</v>
      </c>
    </row>
    <row r="262" spans="1:28" ht="15" x14ac:dyDescent="0.25">
      <c r="A262" s="320"/>
      <c r="B262" s="321"/>
      <c r="C262" s="323"/>
      <c r="D262" s="324">
        <v>44652</v>
      </c>
      <c r="E262" s="317" t="s">
        <v>896</v>
      </c>
      <c r="F262" s="317" t="s">
        <v>896</v>
      </c>
      <c r="G262" s="325"/>
      <c r="H262" s="26"/>
      <c r="I262" s="326"/>
      <c r="J262" s="327"/>
      <c r="K262" s="328"/>
      <c r="L262" s="329"/>
      <c r="M262" s="330"/>
      <c r="N262" s="331"/>
      <c r="O262" s="332"/>
      <c r="P262" s="333"/>
      <c r="Q262" s="334">
        <v>1397781</v>
      </c>
      <c r="R262" s="335"/>
      <c r="S262" s="336"/>
      <c r="T262" s="335"/>
      <c r="U262" s="337"/>
      <c r="V262" s="338">
        <f t="shared" si="31"/>
        <v>1397781</v>
      </c>
      <c r="W262" s="337"/>
      <c r="X262" s="337" t="s">
        <v>36</v>
      </c>
      <c r="Y262" s="339"/>
      <c r="Z262" s="340"/>
      <c r="AA262" s="341"/>
      <c r="AB262" s="1" t="s">
        <v>867</v>
      </c>
    </row>
    <row r="263" spans="1:28" ht="15" x14ac:dyDescent="0.25">
      <c r="A263" s="320"/>
      <c r="B263" s="321"/>
      <c r="C263" s="323"/>
      <c r="D263" s="324">
        <v>44652</v>
      </c>
      <c r="E263" s="317" t="s">
        <v>895</v>
      </c>
      <c r="F263" s="317" t="s">
        <v>895</v>
      </c>
      <c r="G263" s="325"/>
      <c r="H263" s="26"/>
      <c r="I263" s="326"/>
      <c r="J263" s="327"/>
      <c r="K263" s="328"/>
      <c r="L263" s="329"/>
      <c r="M263" s="330"/>
      <c r="N263" s="331"/>
      <c r="O263" s="332"/>
      <c r="P263" s="333"/>
      <c r="Q263" s="334">
        <v>37682.730000000003</v>
      </c>
      <c r="R263" s="335"/>
      <c r="S263" s="336"/>
      <c r="T263" s="335"/>
      <c r="U263" s="337"/>
      <c r="V263" s="338">
        <f t="shared" ref="V263:V325" si="40">Q263+S263+U263</f>
        <v>37682.730000000003</v>
      </c>
      <c r="W263" s="337"/>
      <c r="X263" s="337" t="s">
        <v>36</v>
      </c>
      <c r="Y263" s="339"/>
      <c r="Z263" s="340"/>
      <c r="AA263" s="341"/>
      <c r="AB263" s="1" t="s">
        <v>867</v>
      </c>
    </row>
    <row r="264" spans="1:28" ht="15" x14ac:dyDescent="0.25">
      <c r="A264" s="320"/>
      <c r="B264" s="321"/>
      <c r="C264" s="323"/>
      <c r="D264" s="324">
        <v>44652</v>
      </c>
      <c r="E264" s="317" t="s">
        <v>896</v>
      </c>
      <c r="F264" s="317" t="s">
        <v>896</v>
      </c>
      <c r="G264" s="325"/>
      <c r="H264" s="26"/>
      <c r="I264" s="326"/>
      <c r="J264" s="327"/>
      <c r="K264" s="328"/>
      <c r="L264" s="329"/>
      <c r="M264" s="330"/>
      <c r="N264" s="331"/>
      <c r="O264" s="332"/>
      <c r="P264" s="333"/>
      <c r="Q264" s="334">
        <v>1698049</v>
      </c>
      <c r="R264" s="335"/>
      <c r="S264" s="336"/>
      <c r="T264" s="335"/>
      <c r="U264" s="337"/>
      <c r="V264" s="338">
        <f t="shared" si="40"/>
        <v>1698049</v>
      </c>
      <c r="W264" s="337"/>
      <c r="X264" s="337" t="s">
        <v>36</v>
      </c>
      <c r="Y264" s="339"/>
      <c r="Z264" s="340"/>
      <c r="AA264" s="341"/>
      <c r="AB264" s="1" t="s">
        <v>867</v>
      </c>
    </row>
    <row r="265" spans="1:28" ht="15" x14ac:dyDescent="0.25">
      <c r="A265" s="320"/>
      <c r="B265" s="321"/>
      <c r="C265" s="323"/>
      <c r="D265" s="324">
        <v>44652</v>
      </c>
      <c r="E265" s="317" t="s">
        <v>895</v>
      </c>
      <c r="F265" s="317" t="s">
        <v>895</v>
      </c>
      <c r="G265" s="325"/>
      <c r="H265" s="26"/>
      <c r="I265" s="326"/>
      <c r="J265" s="327"/>
      <c r="K265" s="328"/>
      <c r="L265" s="329"/>
      <c r="M265" s="330"/>
      <c r="N265" s="331"/>
      <c r="O265" s="332"/>
      <c r="P265" s="333"/>
      <c r="Q265" s="334">
        <v>8707.93</v>
      </c>
      <c r="R265" s="335"/>
      <c r="S265" s="336"/>
      <c r="T265" s="335"/>
      <c r="U265" s="337"/>
      <c r="V265" s="338">
        <f t="shared" si="40"/>
        <v>8707.93</v>
      </c>
      <c r="W265" s="337"/>
      <c r="X265" s="337" t="s">
        <v>36</v>
      </c>
      <c r="Y265" s="339"/>
      <c r="Z265" s="340"/>
      <c r="AA265" s="341"/>
      <c r="AB265" s="1" t="s">
        <v>867</v>
      </c>
    </row>
    <row r="266" spans="1:28" ht="15" x14ac:dyDescent="0.25">
      <c r="A266" s="320"/>
      <c r="B266" s="321"/>
      <c r="C266" s="323"/>
      <c r="D266" s="324">
        <v>44652</v>
      </c>
      <c r="E266" s="317" t="s">
        <v>896</v>
      </c>
      <c r="F266" s="317" t="s">
        <v>896</v>
      </c>
      <c r="G266" s="325"/>
      <c r="H266" s="26"/>
      <c r="I266" s="326"/>
      <c r="J266" s="327"/>
      <c r="K266" s="328"/>
      <c r="L266" s="329"/>
      <c r="M266" s="330"/>
      <c r="N266" s="331"/>
      <c r="O266" s="332"/>
      <c r="P266" s="333"/>
      <c r="Q266" s="334">
        <v>392395</v>
      </c>
      <c r="R266" s="335"/>
      <c r="S266" s="336"/>
      <c r="T266" s="335"/>
      <c r="U266" s="337"/>
      <c r="V266" s="338">
        <f t="shared" si="40"/>
        <v>392395</v>
      </c>
      <c r="W266" s="337"/>
      <c r="X266" s="337" t="s">
        <v>36</v>
      </c>
      <c r="Y266" s="339"/>
      <c r="Z266" s="340"/>
      <c r="AA266" s="341"/>
      <c r="AB266" s="1" t="s">
        <v>867</v>
      </c>
    </row>
    <row r="267" spans="1:28" ht="15" x14ac:dyDescent="0.25">
      <c r="A267" s="320"/>
      <c r="B267" s="321"/>
      <c r="C267" s="323"/>
      <c r="D267" s="324">
        <v>44652</v>
      </c>
      <c r="E267" s="317" t="s">
        <v>895</v>
      </c>
      <c r="F267" s="317" t="s">
        <v>895</v>
      </c>
      <c r="G267" s="325"/>
      <c r="H267" s="26"/>
      <c r="I267" s="326"/>
      <c r="J267" s="327"/>
      <c r="K267" s="328"/>
      <c r="L267" s="329"/>
      <c r="M267" s="330"/>
      <c r="N267" s="331"/>
      <c r="O267" s="332"/>
      <c r="P267" s="333"/>
      <c r="Q267" s="334">
        <v>39240.6</v>
      </c>
      <c r="R267" s="335"/>
      <c r="S267" s="336"/>
      <c r="T267" s="335"/>
      <c r="U267" s="337"/>
      <c r="V267" s="338">
        <f t="shared" si="40"/>
        <v>39240.6</v>
      </c>
      <c r="W267" s="337"/>
      <c r="X267" s="337" t="s">
        <v>36</v>
      </c>
      <c r="Y267" s="339"/>
      <c r="Z267" s="340"/>
      <c r="AA267" s="341"/>
      <c r="AB267" s="1" t="s">
        <v>867</v>
      </c>
    </row>
    <row r="268" spans="1:28" ht="15" x14ac:dyDescent="0.25">
      <c r="A268" s="320"/>
      <c r="B268" s="321"/>
      <c r="C268" s="323"/>
      <c r="D268" s="324">
        <v>44652</v>
      </c>
      <c r="E268" s="317" t="s">
        <v>896</v>
      </c>
      <c r="F268" s="317" t="s">
        <v>896</v>
      </c>
      <c r="G268" s="325"/>
      <c r="H268" s="26"/>
      <c r="I268" s="326"/>
      <c r="J268" s="327"/>
      <c r="K268" s="328"/>
      <c r="L268" s="329"/>
      <c r="M268" s="330"/>
      <c r="N268" s="331"/>
      <c r="O268" s="332"/>
      <c r="P268" s="333"/>
      <c r="Q268" s="334">
        <v>1768250</v>
      </c>
      <c r="R268" s="335"/>
      <c r="S268" s="336"/>
      <c r="T268" s="335"/>
      <c r="U268" s="337"/>
      <c r="V268" s="338">
        <f t="shared" si="40"/>
        <v>1768250</v>
      </c>
      <c r="W268" s="337"/>
      <c r="X268" s="337" t="s">
        <v>36</v>
      </c>
      <c r="Y268" s="339"/>
      <c r="Z268" s="340"/>
      <c r="AA268" s="341"/>
      <c r="AB268" s="1" t="s">
        <v>867</v>
      </c>
    </row>
    <row r="269" spans="1:28" ht="15" x14ac:dyDescent="0.25">
      <c r="A269" s="320"/>
      <c r="B269" s="321"/>
      <c r="C269" s="323"/>
      <c r="D269" s="324">
        <v>44652</v>
      </c>
      <c r="E269" s="317" t="s">
        <v>895</v>
      </c>
      <c r="F269" s="317" t="s">
        <v>895</v>
      </c>
      <c r="G269" s="325"/>
      <c r="H269" s="26"/>
      <c r="I269" s="326"/>
      <c r="J269" s="327"/>
      <c r="K269" s="328"/>
      <c r="L269" s="329"/>
      <c r="M269" s="330"/>
      <c r="N269" s="331"/>
      <c r="O269" s="332"/>
      <c r="P269" s="333"/>
      <c r="Q269" s="334">
        <v>7620.77</v>
      </c>
      <c r="R269" s="335"/>
      <c r="S269" s="336"/>
      <c r="T269" s="335"/>
      <c r="U269" s="337"/>
      <c r="V269" s="338">
        <f t="shared" si="40"/>
        <v>7620.77</v>
      </c>
      <c r="W269" s="337"/>
      <c r="X269" s="337" t="s">
        <v>36</v>
      </c>
      <c r="Y269" s="339"/>
      <c r="Z269" s="340"/>
      <c r="AA269" s="341"/>
      <c r="AB269" s="1" t="s">
        <v>867</v>
      </c>
    </row>
    <row r="270" spans="1:28" ht="15" x14ac:dyDescent="0.25">
      <c r="A270" s="320"/>
      <c r="B270" s="321"/>
      <c r="C270" s="323"/>
      <c r="D270" s="324">
        <v>44652</v>
      </c>
      <c r="E270" s="317" t="s">
        <v>896</v>
      </c>
      <c r="F270" s="317" t="s">
        <v>896</v>
      </c>
      <c r="G270" s="325"/>
      <c r="H270" s="26"/>
      <c r="I270" s="326"/>
      <c r="J270" s="327"/>
      <c r="K270" s="328"/>
      <c r="L270" s="329"/>
      <c r="M270" s="330"/>
      <c r="N270" s="331"/>
      <c r="O270" s="332"/>
      <c r="P270" s="333"/>
      <c r="Q270" s="334">
        <v>343405</v>
      </c>
      <c r="R270" s="335"/>
      <c r="S270" s="336"/>
      <c r="T270" s="335"/>
      <c r="U270" s="337"/>
      <c r="V270" s="338">
        <f t="shared" si="40"/>
        <v>343405</v>
      </c>
      <c r="W270" s="337"/>
      <c r="X270" s="337" t="s">
        <v>36</v>
      </c>
      <c r="Y270" s="339"/>
      <c r="Z270" s="340"/>
      <c r="AA270" s="341"/>
      <c r="AB270" s="1" t="s">
        <v>867</v>
      </c>
    </row>
    <row r="271" spans="1:28" ht="15" x14ac:dyDescent="0.25">
      <c r="A271" s="320"/>
      <c r="B271" s="321"/>
      <c r="C271" s="323"/>
      <c r="D271" s="324">
        <v>44652</v>
      </c>
      <c r="E271" s="317" t="s">
        <v>895</v>
      </c>
      <c r="F271" s="317" t="s">
        <v>895</v>
      </c>
      <c r="G271" s="325"/>
      <c r="H271" s="26"/>
      <c r="I271" s="326"/>
      <c r="J271" s="327"/>
      <c r="K271" s="328"/>
      <c r="L271" s="329"/>
      <c r="M271" s="330"/>
      <c r="N271" s="331"/>
      <c r="O271" s="332"/>
      <c r="P271" s="333"/>
      <c r="Q271" s="334">
        <v>124826.31</v>
      </c>
      <c r="R271" s="335"/>
      <c r="S271" s="336"/>
      <c r="T271" s="335"/>
      <c r="U271" s="337"/>
      <c r="V271" s="338">
        <f t="shared" si="40"/>
        <v>124826.31</v>
      </c>
      <c r="W271" s="337"/>
      <c r="X271" s="337" t="s">
        <v>36</v>
      </c>
      <c r="Y271" s="339"/>
      <c r="Z271" s="340"/>
      <c r="AA271" s="341"/>
      <c r="AB271" s="1" t="s">
        <v>867</v>
      </c>
    </row>
    <row r="272" spans="1:28" ht="15" x14ac:dyDescent="0.25">
      <c r="A272" s="320"/>
      <c r="B272" s="321"/>
      <c r="C272" s="323"/>
      <c r="D272" s="324">
        <v>44652</v>
      </c>
      <c r="E272" s="317" t="s">
        <v>896</v>
      </c>
      <c r="F272" s="317" t="s">
        <v>896</v>
      </c>
      <c r="G272" s="325"/>
      <c r="H272" s="26"/>
      <c r="I272" s="326"/>
      <c r="J272" s="327"/>
      <c r="K272" s="328"/>
      <c r="L272" s="329"/>
      <c r="M272" s="330"/>
      <c r="N272" s="331"/>
      <c r="O272" s="332"/>
      <c r="P272" s="333"/>
      <c r="Q272" s="334">
        <v>5624889</v>
      </c>
      <c r="R272" s="335"/>
      <c r="S272" s="336"/>
      <c r="T272" s="335"/>
      <c r="U272" s="337"/>
      <c r="V272" s="338">
        <f t="shared" si="40"/>
        <v>5624889</v>
      </c>
      <c r="W272" s="337"/>
      <c r="X272" s="337" t="s">
        <v>36</v>
      </c>
      <c r="Y272" s="339"/>
      <c r="Z272" s="340"/>
      <c r="AA272" s="341"/>
      <c r="AB272" s="1" t="s">
        <v>867</v>
      </c>
    </row>
    <row r="273" spans="1:28" ht="15" x14ac:dyDescent="0.25">
      <c r="A273" s="320"/>
      <c r="B273" s="321"/>
      <c r="C273" s="323"/>
      <c r="D273" s="324">
        <v>44655</v>
      </c>
      <c r="E273" s="317" t="s">
        <v>897</v>
      </c>
      <c r="F273" s="317" t="s">
        <v>897</v>
      </c>
      <c r="G273" s="325"/>
      <c r="H273" s="26"/>
      <c r="I273" s="326"/>
      <c r="J273" s="327"/>
      <c r="K273" s="328"/>
      <c r="L273" s="329"/>
      <c r="M273" s="330"/>
      <c r="N273" s="331"/>
      <c r="O273" s="332"/>
      <c r="P273" s="333"/>
      <c r="Q273" s="334">
        <v>57894</v>
      </c>
      <c r="R273" s="335"/>
      <c r="S273" s="336"/>
      <c r="T273" s="335"/>
      <c r="U273" s="337"/>
      <c r="V273" s="338">
        <f t="shared" si="40"/>
        <v>57894</v>
      </c>
      <c r="W273" s="337"/>
      <c r="X273" s="337" t="s">
        <v>36</v>
      </c>
      <c r="Y273" s="339"/>
      <c r="Z273" s="340"/>
      <c r="AA273" s="341"/>
      <c r="AB273" s="1" t="s">
        <v>867</v>
      </c>
    </row>
    <row r="274" spans="1:28" ht="15" x14ac:dyDescent="0.25">
      <c r="A274" s="320"/>
      <c r="B274" s="321"/>
      <c r="C274" s="323"/>
      <c r="D274" s="324">
        <v>44655</v>
      </c>
      <c r="E274" s="317" t="s">
        <v>898</v>
      </c>
      <c r="F274" s="317" t="s">
        <v>898</v>
      </c>
      <c r="G274" s="325"/>
      <c r="H274" s="26"/>
      <c r="I274" s="326"/>
      <c r="J274" s="327"/>
      <c r="K274" s="328"/>
      <c r="L274" s="329"/>
      <c r="M274" s="330"/>
      <c r="N274" s="331"/>
      <c r="O274" s="332"/>
      <c r="P274" s="333"/>
      <c r="Q274" s="334">
        <v>20542</v>
      </c>
      <c r="R274" s="335"/>
      <c r="S274" s="336"/>
      <c r="T274" s="335"/>
      <c r="U274" s="337"/>
      <c r="V274" s="338">
        <f t="shared" si="40"/>
        <v>20542</v>
      </c>
      <c r="W274" s="337"/>
      <c r="X274" s="337" t="s">
        <v>36</v>
      </c>
      <c r="Y274" s="339"/>
      <c r="Z274" s="340"/>
      <c r="AA274" s="341"/>
      <c r="AB274" s="1" t="s">
        <v>867</v>
      </c>
    </row>
    <row r="275" spans="1:28" ht="15" x14ac:dyDescent="0.25">
      <c r="A275" s="320"/>
      <c r="B275" s="321"/>
      <c r="C275" s="323"/>
      <c r="D275" s="324">
        <v>44656</v>
      </c>
      <c r="E275" s="317" t="s">
        <v>899</v>
      </c>
      <c r="F275" s="317" t="s">
        <v>899</v>
      </c>
      <c r="G275" s="325"/>
      <c r="H275" s="26"/>
      <c r="I275" s="326"/>
      <c r="J275" s="327"/>
      <c r="K275" s="328"/>
      <c r="L275" s="329"/>
      <c r="M275" s="330"/>
      <c r="N275" s="331"/>
      <c r="O275" s="332"/>
      <c r="P275" s="333"/>
      <c r="Q275" s="334">
        <v>85057</v>
      </c>
      <c r="R275" s="335"/>
      <c r="S275" s="336"/>
      <c r="T275" s="335"/>
      <c r="U275" s="337"/>
      <c r="V275" s="338">
        <f t="shared" si="40"/>
        <v>85057</v>
      </c>
      <c r="W275" s="337"/>
      <c r="X275" s="337" t="s">
        <v>36</v>
      </c>
      <c r="Y275" s="339">
        <v>56590689</v>
      </c>
      <c r="Z275" s="340"/>
      <c r="AA275" s="341"/>
      <c r="AB275" s="1" t="s">
        <v>867</v>
      </c>
    </row>
    <row r="276" spans="1:28" ht="15" x14ac:dyDescent="0.25">
      <c r="A276" s="320"/>
      <c r="B276" s="321"/>
      <c r="C276" s="323"/>
      <c r="D276" s="324">
        <v>44657</v>
      </c>
      <c r="E276" s="317" t="s">
        <v>837</v>
      </c>
      <c r="F276" s="317" t="s">
        <v>837</v>
      </c>
      <c r="G276" s="325"/>
      <c r="H276" s="26"/>
      <c r="I276" s="326"/>
      <c r="J276" s="327"/>
      <c r="K276" s="328"/>
      <c r="L276" s="329"/>
      <c r="M276" s="330"/>
      <c r="N276" s="331"/>
      <c r="O276" s="332"/>
      <c r="P276" s="333"/>
      <c r="Q276" s="334">
        <v>27935</v>
      </c>
      <c r="R276" s="335"/>
      <c r="S276" s="336"/>
      <c r="T276" s="335"/>
      <c r="U276" s="337"/>
      <c r="V276" s="338">
        <f t="shared" si="40"/>
        <v>27935</v>
      </c>
      <c r="W276" s="337"/>
      <c r="X276" s="337" t="s">
        <v>36</v>
      </c>
      <c r="Y276" s="339">
        <v>56590685</v>
      </c>
      <c r="Z276" s="340"/>
      <c r="AA276" s="341"/>
      <c r="AB276" s="1" t="s">
        <v>867</v>
      </c>
    </row>
    <row r="277" spans="1:28" ht="15" x14ac:dyDescent="0.25">
      <c r="A277" s="320"/>
      <c r="B277" s="321"/>
      <c r="C277" s="323"/>
      <c r="D277" s="324">
        <v>44657</v>
      </c>
      <c r="E277" s="317" t="s">
        <v>900</v>
      </c>
      <c r="F277" s="317" t="s">
        <v>900</v>
      </c>
      <c r="G277" s="325"/>
      <c r="H277" s="26"/>
      <c r="I277" s="326"/>
      <c r="J277" s="327"/>
      <c r="K277" s="328"/>
      <c r="L277" s="329"/>
      <c r="M277" s="330"/>
      <c r="N277" s="331"/>
      <c r="O277" s="332"/>
      <c r="P277" s="333"/>
      <c r="Q277" s="334">
        <v>461306</v>
      </c>
      <c r="R277" s="335"/>
      <c r="S277" s="336"/>
      <c r="T277" s="335"/>
      <c r="U277" s="337"/>
      <c r="V277" s="338">
        <f t="shared" si="40"/>
        <v>461306</v>
      </c>
      <c r="W277" s="337"/>
      <c r="X277" s="337" t="s">
        <v>36</v>
      </c>
      <c r="Y277" s="339">
        <v>56590690</v>
      </c>
      <c r="Z277" s="340"/>
      <c r="AA277" s="341"/>
      <c r="AB277" s="1" t="s">
        <v>867</v>
      </c>
    </row>
    <row r="278" spans="1:28" ht="15" x14ac:dyDescent="0.25">
      <c r="A278" s="320"/>
      <c r="B278" s="321"/>
      <c r="C278" s="323"/>
      <c r="D278" s="324">
        <v>44663</v>
      </c>
      <c r="E278" s="317" t="s">
        <v>842</v>
      </c>
      <c r="F278" s="317" t="s">
        <v>842</v>
      </c>
      <c r="G278" s="325"/>
      <c r="H278" s="26"/>
      <c r="I278" s="326"/>
      <c r="J278" s="327"/>
      <c r="K278" s="328"/>
      <c r="L278" s="329"/>
      <c r="M278" s="330"/>
      <c r="N278" s="331"/>
      <c r="O278" s="332"/>
      <c r="P278" s="333"/>
      <c r="Q278" s="334">
        <v>83954</v>
      </c>
      <c r="R278" s="335"/>
      <c r="S278" s="336"/>
      <c r="T278" s="335"/>
      <c r="U278" s="337"/>
      <c r="V278" s="338">
        <f t="shared" si="40"/>
        <v>83954</v>
      </c>
      <c r="W278" s="337"/>
      <c r="X278" s="337" t="s">
        <v>36</v>
      </c>
      <c r="Y278" s="339">
        <v>56590693</v>
      </c>
      <c r="Z278" s="340"/>
      <c r="AA278" s="341"/>
      <c r="AB278" s="1" t="s">
        <v>867</v>
      </c>
    </row>
    <row r="279" spans="1:28" ht="15" x14ac:dyDescent="0.25">
      <c r="A279" s="320"/>
      <c r="B279" s="321"/>
      <c r="C279" s="323"/>
      <c r="D279" s="324">
        <v>44663</v>
      </c>
      <c r="E279" s="317" t="s">
        <v>901</v>
      </c>
      <c r="F279" s="317" t="s">
        <v>901</v>
      </c>
      <c r="G279" s="325"/>
      <c r="H279" s="26"/>
      <c r="I279" s="326"/>
      <c r="J279" s="327"/>
      <c r="K279" s="328"/>
      <c r="L279" s="329"/>
      <c r="M279" s="330"/>
      <c r="N279" s="331"/>
      <c r="O279" s="332"/>
      <c r="P279" s="333"/>
      <c r="Q279" s="334">
        <v>214494</v>
      </c>
      <c r="R279" s="335"/>
      <c r="S279" s="336"/>
      <c r="T279" s="335"/>
      <c r="U279" s="337"/>
      <c r="V279" s="338">
        <f t="shared" si="40"/>
        <v>214494</v>
      </c>
      <c r="W279" s="337"/>
      <c r="X279" s="337" t="s">
        <v>36</v>
      </c>
      <c r="Y279" s="339">
        <v>56590694</v>
      </c>
      <c r="Z279" s="340"/>
      <c r="AA279" s="341"/>
      <c r="AB279" s="1" t="s">
        <v>867</v>
      </c>
    </row>
    <row r="280" spans="1:28" ht="15" x14ac:dyDescent="0.25">
      <c r="A280" s="320"/>
      <c r="B280" s="321"/>
      <c r="C280" s="323"/>
      <c r="D280" s="324">
        <v>44663</v>
      </c>
      <c r="E280" s="317" t="s">
        <v>902</v>
      </c>
      <c r="F280" s="317" t="s">
        <v>902</v>
      </c>
      <c r="G280" s="325"/>
      <c r="H280" s="26"/>
      <c r="I280" s="326"/>
      <c r="J280" s="327"/>
      <c r="K280" s="328"/>
      <c r="L280" s="329"/>
      <c r="M280" s="330"/>
      <c r="N280" s="331"/>
      <c r="O280" s="332"/>
      <c r="P280" s="333"/>
      <c r="Q280" s="342">
        <v>0</v>
      </c>
      <c r="R280" s="335"/>
      <c r="S280" s="336"/>
      <c r="T280" s="335"/>
      <c r="U280" s="337"/>
      <c r="V280" s="338">
        <f t="shared" si="40"/>
        <v>0</v>
      </c>
      <c r="W280" s="337"/>
      <c r="X280" s="337" t="s">
        <v>36</v>
      </c>
      <c r="Y280" s="339">
        <v>48074268</v>
      </c>
      <c r="Z280" s="340"/>
      <c r="AA280" s="341"/>
      <c r="AB280" s="1" t="s">
        <v>867</v>
      </c>
    </row>
    <row r="281" spans="1:28" ht="15" x14ac:dyDescent="0.25">
      <c r="A281" s="320"/>
      <c r="B281" s="321"/>
      <c r="C281" s="323"/>
      <c r="D281" s="324">
        <v>44663</v>
      </c>
      <c r="E281" s="317" t="s">
        <v>903</v>
      </c>
      <c r="F281" s="317" t="s">
        <v>903</v>
      </c>
      <c r="G281" s="325"/>
      <c r="H281" s="26"/>
      <c r="I281" s="326"/>
      <c r="J281" s="327"/>
      <c r="K281" s="328"/>
      <c r="L281" s="329"/>
      <c r="M281" s="330"/>
      <c r="N281" s="331"/>
      <c r="O281" s="332"/>
      <c r="P281" s="333"/>
      <c r="Q281" s="334">
        <v>91859</v>
      </c>
      <c r="R281" s="335"/>
      <c r="S281" s="336"/>
      <c r="T281" s="335"/>
      <c r="U281" s="337"/>
      <c r="V281" s="338">
        <f t="shared" si="40"/>
        <v>91859</v>
      </c>
      <c r="W281" s="337"/>
      <c r="X281" s="337" t="s">
        <v>36</v>
      </c>
      <c r="Y281" s="339">
        <v>56590691</v>
      </c>
      <c r="Z281" s="340"/>
      <c r="AA281" s="341"/>
      <c r="AB281" s="1" t="s">
        <v>867</v>
      </c>
    </row>
    <row r="282" spans="1:28" ht="15" x14ac:dyDescent="0.25">
      <c r="A282" s="320"/>
      <c r="B282" s="321"/>
      <c r="C282" s="323"/>
      <c r="D282" s="324">
        <v>44665</v>
      </c>
      <c r="E282" s="317" t="s">
        <v>837</v>
      </c>
      <c r="F282" s="317" t="s">
        <v>837</v>
      </c>
      <c r="G282" s="325"/>
      <c r="H282" s="26"/>
      <c r="I282" s="326"/>
      <c r="J282" s="327"/>
      <c r="K282" s="328"/>
      <c r="L282" s="329"/>
      <c r="M282" s="330"/>
      <c r="N282" s="331"/>
      <c r="O282" s="332"/>
      <c r="P282" s="333"/>
      <c r="Q282" s="334">
        <v>100000000</v>
      </c>
      <c r="R282" s="335"/>
      <c r="S282" s="336"/>
      <c r="T282" s="335"/>
      <c r="U282" s="337"/>
      <c r="V282" s="338">
        <f t="shared" si="40"/>
        <v>100000000</v>
      </c>
      <c r="W282" s="337"/>
      <c r="X282" s="337" t="s">
        <v>36</v>
      </c>
      <c r="Y282" s="339">
        <v>56590695</v>
      </c>
      <c r="Z282" s="340"/>
      <c r="AA282" s="341"/>
      <c r="AB282" s="1" t="s">
        <v>867</v>
      </c>
    </row>
    <row r="283" spans="1:28" ht="15" x14ac:dyDescent="0.25">
      <c r="A283" s="320"/>
      <c r="B283" s="321"/>
      <c r="C283" s="323"/>
      <c r="D283" s="324">
        <v>44665</v>
      </c>
      <c r="E283" s="317" t="s">
        <v>837</v>
      </c>
      <c r="F283" s="317" t="s">
        <v>837</v>
      </c>
      <c r="G283" s="325"/>
      <c r="H283" s="26"/>
      <c r="I283" s="326"/>
      <c r="J283" s="327"/>
      <c r="K283" s="328"/>
      <c r="L283" s="329"/>
      <c r="M283" s="330"/>
      <c r="N283" s="331"/>
      <c r="O283" s="332"/>
      <c r="P283" s="333"/>
      <c r="Q283" s="334">
        <v>10302</v>
      </c>
      <c r="R283" s="335"/>
      <c r="S283" s="336"/>
      <c r="T283" s="335"/>
      <c r="U283" s="337"/>
      <c r="V283" s="338">
        <f t="shared" si="40"/>
        <v>10302</v>
      </c>
      <c r="W283" s="337"/>
      <c r="X283" s="337" t="s">
        <v>36</v>
      </c>
      <c r="Y283" s="339">
        <v>56590692</v>
      </c>
      <c r="Z283" s="340"/>
      <c r="AA283" s="341"/>
      <c r="AB283" s="1" t="s">
        <v>867</v>
      </c>
    </row>
    <row r="284" spans="1:28" ht="15" x14ac:dyDescent="0.25">
      <c r="A284" s="320"/>
      <c r="B284" s="321"/>
      <c r="C284" s="323"/>
      <c r="D284" s="324">
        <v>44666</v>
      </c>
      <c r="E284" s="317" t="s">
        <v>904</v>
      </c>
      <c r="F284" s="317" t="s">
        <v>904</v>
      </c>
      <c r="G284" s="325"/>
      <c r="H284" s="26"/>
      <c r="I284" s="326"/>
      <c r="J284" s="327"/>
      <c r="K284" s="328"/>
      <c r="L284" s="329"/>
      <c r="M284" s="330"/>
      <c r="N284" s="331"/>
      <c r="O284" s="332"/>
      <c r="P284" s="333"/>
      <c r="Q284" s="334">
        <v>172150</v>
      </c>
      <c r="R284" s="335"/>
      <c r="S284" s="336"/>
      <c r="T284" s="335"/>
      <c r="U284" s="337"/>
      <c r="V284" s="338">
        <f t="shared" si="40"/>
        <v>172150</v>
      </c>
      <c r="W284" s="337"/>
      <c r="X284" s="337" t="s">
        <v>36</v>
      </c>
      <c r="Y284" s="339">
        <v>56590669</v>
      </c>
      <c r="Z284" s="340"/>
      <c r="AA284" s="341"/>
      <c r="AB284" s="1" t="s">
        <v>867</v>
      </c>
    </row>
    <row r="285" spans="1:28" ht="15" x14ac:dyDescent="0.25">
      <c r="A285" s="320"/>
      <c r="B285" s="321"/>
      <c r="C285" s="323"/>
      <c r="D285" s="324">
        <v>44666</v>
      </c>
      <c r="E285" s="317" t="s">
        <v>905</v>
      </c>
      <c r="F285" s="317" t="s">
        <v>905</v>
      </c>
      <c r="G285" s="325"/>
      <c r="H285" s="26"/>
      <c r="I285" s="326"/>
      <c r="J285" s="327"/>
      <c r="K285" s="328"/>
      <c r="L285" s="329"/>
      <c r="M285" s="330"/>
      <c r="N285" s="331"/>
      <c r="O285" s="332"/>
      <c r="P285" s="333"/>
      <c r="Q285" s="334">
        <v>2685560.19</v>
      </c>
      <c r="R285" s="335"/>
      <c r="S285" s="336"/>
      <c r="T285" s="335"/>
      <c r="U285" s="337"/>
      <c r="V285" s="338">
        <f t="shared" si="40"/>
        <v>2685560.19</v>
      </c>
      <c r="W285" s="337"/>
      <c r="X285" s="337" t="s">
        <v>36</v>
      </c>
      <c r="Y285" s="339"/>
      <c r="Z285" s="340"/>
      <c r="AA285" s="341"/>
      <c r="AB285" s="1" t="s">
        <v>867</v>
      </c>
    </row>
    <row r="286" spans="1:28" ht="23.25" x14ac:dyDescent="0.25">
      <c r="A286" s="320"/>
      <c r="B286" s="321"/>
      <c r="C286" s="323"/>
      <c r="D286" s="324">
        <v>44666</v>
      </c>
      <c r="E286" s="317" t="s">
        <v>906</v>
      </c>
      <c r="F286" s="317" t="s">
        <v>906</v>
      </c>
      <c r="G286" s="325"/>
      <c r="H286" s="26"/>
      <c r="I286" s="326"/>
      <c r="J286" s="327"/>
      <c r="K286" s="328"/>
      <c r="L286" s="329"/>
      <c r="M286" s="330"/>
      <c r="N286" s="331"/>
      <c r="O286" s="332"/>
      <c r="P286" s="333"/>
      <c r="Q286" s="334">
        <v>1000000</v>
      </c>
      <c r="R286" s="335"/>
      <c r="S286" s="336"/>
      <c r="T286" s="335"/>
      <c r="U286" s="337"/>
      <c r="V286" s="338">
        <f t="shared" si="40"/>
        <v>1000000</v>
      </c>
      <c r="W286" s="337"/>
      <c r="X286" s="337" t="s">
        <v>36</v>
      </c>
      <c r="Y286" s="339"/>
      <c r="Z286" s="340"/>
      <c r="AA286" s="341"/>
      <c r="AB286" s="1" t="s">
        <v>867</v>
      </c>
    </row>
    <row r="287" spans="1:28" ht="23.25" x14ac:dyDescent="0.25">
      <c r="A287" s="320"/>
      <c r="B287" s="321"/>
      <c r="C287" s="323"/>
      <c r="D287" s="324">
        <v>44666</v>
      </c>
      <c r="E287" s="317" t="s">
        <v>907</v>
      </c>
      <c r="F287" s="317" t="s">
        <v>907</v>
      </c>
      <c r="G287" s="325"/>
      <c r="H287" s="26"/>
      <c r="I287" s="326"/>
      <c r="J287" s="327"/>
      <c r="K287" s="328"/>
      <c r="L287" s="329"/>
      <c r="M287" s="330"/>
      <c r="N287" s="331"/>
      <c r="O287" s="332"/>
      <c r="P287" s="333"/>
      <c r="Q287" s="334">
        <v>202565</v>
      </c>
      <c r="R287" s="335"/>
      <c r="S287" s="336"/>
      <c r="T287" s="335"/>
      <c r="U287" s="337"/>
      <c r="V287" s="338">
        <f t="shared" si="40"/>
        <v>202565</v>
      </c>
      <c r="W287" s="337"/>
      <c r="X287" s="337" t="s">
        <v>36</v>
      </c>
      <c r="Y287" s="339"/>
      <c r="Z287" s="340"/>
      <c r="AA287" s="341"/>
      <c r="AB287" s="1" t="s">
        <v>867</v>
      </c>
    </row>
    <row r="288" spans="1:28" ht="15" x14ac:dyDescent="0.25">
      <c r="A288" s="320"/>
      <c r="B288" s="321"/>
      <c r="C288" s="323"/>
      <c r="D288" s="324">
        <v>44667</v>
      </c>
      <c r="E288" s="317" t="s">
        <v>837</v>
      </c>
      <c r="F288" s="317" t="s">
        <v>837</v>
      </c>
      <c r="G288" s="325"/>
      <c r="H288" s="26"/>
      <c r="I288" s="326"/>
      <c r="J288" s="327"/>
      <c r="K288" s="328"/>
      <c r="L288" s="329"/>
      <c r="M288" s="330"/>
      <c r="N288" s="331"/>
      <c r="O288" s="332"/>
      <c r="P288" s="333"/>
      <c r="Q288" s="334">
        <v>27604915</v>
      </c>
      <c r="R288" s="335"/>
      <c r="S288" s="336"/>
      <c r="T288" s="335"/>
      <c r="U288" s="337"/>
      <c r="V288" s="338">
        <f t="shared" si="40"/>
        <v>27604915</v>
      </c>
      <c r="W288" s="337"/>
      <c r="X288" s="337" t="s">
        <v>36</v>
      </c>
      <c r="Y288" s="339">
        <v>56590696</v>
      </c>
      <c r="Z288" s="340"/>
      <c r="AA288" s="341"/>
      <c r="AB288" s="1" t="s">
        <v>867</v>
      </c>
    </row>
    <row r="289" spans="1:28" ht="15" x14ac:dyDescent="0.25">
      <c r="A289" s="320"/>
      <c r="B289" s="321"/>
      <c r="C289" s="323"/>
      <c r="D289" s="324">
        <v>44670</v>
      </c>
      <c r="E289" s="317" t="s">
        <v>908</v>
      </c>
      <c r="F289" s="317" t="s">
        <v>908</v>
      </c>
      <c r="G289" s="325"/>
      <c r="H289" s="26"/>
      <c r="I289" s="326"/>
      <c r="J289" s="327"/>
      <c r="K289" s="328"/>
      <c r="L289" s="329"/>
      <c r="M289" s="330"/>
      <c r="N289" s="331"/>
      <c r="O289" s="332"/>
      <c r="P289" s="333"/>
      <c r="Q289" s="334">
        <v>35000</v>
      </c>
      <c r="R289" s="335"/>
      <c r="S289" s="336"/>
      <c r="T289" s="335"/>
      <c r="U289" s="337"/>
      <c r="V289" s="338">
        <f t="shared" si="40"/>
        <v>35000</v>
      </c>
      <c r="W289" s="337"/>
      <c r="X289" s="337" t="s">
        <v>36</v>
      </c>
      <c r="Y289" s="339"/>
      <c r="Z289" s="340"/>
      <c r="AA289" s="341"/>
      <c r="AB289" s="1" t="s">
        <v>867</v>
      </c>
    </row>
    <row r="290" spans="1:28" ht="23.25" x14ac:dyDescent="0.25">
      <c r="A290" s="320"/>
      <c r="B290" s="321"/>
      <c r="C290" s="323"/>
      <c r="D290" s="324">
        <v>44670</v>
      </c>
      <c r="E290" s="317" t="s">
        <v>909</v>
      </c>
      <c r="F290" s="317" t="s">
        <v>909</v>
      </c>
      <c r="G290" s="325"/>
      <c r="H290" s="26"/>
      <c r="I290" s="326"/>
      <c r="J290" s="327"/>
      <c r="K290" s="328"/>
      <c r="L290" s="329"/>
      <c r="M290" s="330"/>
      <c r="N290" s="331"/>
      <c r="O290" s="332"/>
      <c r="P290" s="333"/>
      <c r="Q290" s="334">
        <v>1000000</v>
      </c>
      <c r="R290" s="335"/>
      <c r="S290" s="336"/>
      <c r="T290" s="335"/>
      <c r="U290" s="337"/>
      <c r="V290" s="338">
        <f t="shared" si="40"/>
        <v>1000000</v>
      </c>
      <c r="W290" s="337"/>
      <c r="X290" s="337" t="s">
        <v>36</v>
      </c>
      <c r="Y290" s="339"/>
      <c r="Z290" s="340"/>
      <c r="AA290" s="341"/>
      <c r="AB290" s="1" t="s">
        <v>867</v>
      </c>
    </row>
    <row r="291" spans="1:28" ht="23.25" x14ac:dyDescent="0.25">
      <c r="A291" s="320"/>
      <c r="B291" s="321"/>
      <c r="C291" s="323"/>
      <c r="D291" s="324">
        <v>44670</v>
      </c>
      <c r="E291" s="317" t="s">
        <v>910</v>
      </c>
      <c r="F291" s="317" t="s">
        <v>910</v>
      </c>
      <c r="G291" s="325"/>
      <c r="H291" s="26"/>
      <c r="I291" s="326"/>
      <c r="J291" s="327"/>
      <c r="K291" s="328"/>
      <c r="L291" s="329"/>
      <c r="M291" s="330"/>
      <c r="N291" s="331"/>
      <c r="O291" s="332"/>
      <c r="P291" s="333"/>
      <c r="Q291" s="334">
        <v>1000000</v>
      </c>
      <c r="R291" s="335"/>
      <c r="S291" s="336"/>
      <c r="T291" s="335"/>
      <c r="U291" s="337"/>
      <c r="V291" s="338">
        <f t="shared" si="40"/>
        <v>1000000</v>
      </c>
      <c r="W291" s="337"/>
      <c r="X291" s="337" t="s">
        <v>36</v>
      </c>
      <c r="Y291" s="339"/>
      <c r="Z291" s="340"/>
      <c r="AA291" s="341"/>
      <c r="AB291" s="1" t="s">
        <v>867</v>
      </c>
    </row>
    <row r="292" spans="1:28" ht="23.25" x14ac:dyDescent="0.25">
      <c r="A292" s="320"/>
      <c r="B292" s="321"/>
      <c r="C292" s="323"/>
      <c r="D292" s="324">
        <v>44670</v>
      </c>
      <c r="E292" s="317" t="s">
        <v>911</v>
      </c>
      <c r="F292" s="317" t="s">
        <v>911</v>
      </c>
      <c r="G292" s="325"/>
      <c r="H292" s="26"/>
      <c r="I292" s="326"/>
      <c r="J292" s="327"/>
      <c r="K292" s="328"/>
      <c r="L292" s="329"/>
      <c r="M292" s="330"/>
      <c r="N292" s="331"/>
      <c r="O292" s="332"/>
      <c r="P292" s="333"/>
      <c r="Q292" s="334">
        <v>873825</v>
      </c>
      <c r="R292" s="335"/>
      <c r="S292" s="336"/>
      <c r="T292" s="335"/>
      <c r="U292" s="337"/>
      <c r="V292" s="338">
        <f t="shared" si="40"/>
        <v>873825</v>
      </c>
      <c r="W292" s="337"/>
      <c r="X292" s="337" t="s">
        <v>36</v>
      </c>
      <c r="Y292" s="339"/>
      <c r="Z292" s="340"/>
      <c r="AA292" s="341"/>
      <c r="AB292" s="1" t="s">
        <v>867</v>
      </c>
    </row>
    <row r="293" spans="1:28" ht="23.25" x14ac:dyDescent="0.25">
      <c r="A293" s="320"/>
      <c r="B293" s="321"/>
      <c r="C293" s="323"/>
      <c r="D293" s="324">
        <v>44670</v>
      </c>
      <c r="E293" s="317" t="s">
        <v>912</v>
      </c>
      <c r="F293" s="317" t="s">
        <v>912</v>
      </c>
      <c r="G293" s="325"/>
      <c r="H293" s="26"/>
      <c r="I293" s="326"/>
      <c r="J293" s="327"/>
      <c r="K293" s="328"/>
      <c r="L293" s="329"/>
      <c r="M293" s="330"/>
      <c r="N293" s="331"/>
      <c r="O293" s="332"/>
      <c r="P293" s="333"/>
      <c r="Q293" s="334">
        <v>60635</v>
      </c>
      <c r="R293" s="335"/>
      <c r="S293" s="336"/>
      <c r="T293" s="335"/>
      <c r="U293" s="337"/>
      <c r="V293" s="338">
        <f t="shared" si="40"/>
        <v>60635</v>
      </c>
      <c r="W293" s="337"/>
      <c r="X293" s="337" t="s">
        <v>36</v>
      </c>
      <c r="Y293" s="339"/>
      <c r="Z293" s="340"/>
      <c r="AA293" s="341"/>
      <c r="AB293" s="1" t="s">
        <v>867</v>
      </c>
    </row>
    <row r="294" spans="1:28" ht="15" x14ac:dyDescent="0.25">
      <c r="A294" s="320"/>
      <c r="B294" s="321"/>
      <c r="C294" s="323"/>
      <c r="D294" s="324">
        <v>44671</v>
      </c>
      <c r="E294" s="317" t="s">
        <v>913</v>
      </c>
      <c r="F294" s="317" t="s">
        <v>913</v>
      </c>
      <c r="G294" s="325"/>
      <c r="H294" s="26"/>
      <c r="I294" s="326"/>
      <c r="J294" s="327"/>
      <c r="K294" s="328"/>
      <c r="L294" s="329"/>
      <c r="M294" s="330"/>
      <c r="N294" s="331"/>
      <c r="O294" s="332"/>
      <c r="P294" s="333"/>
      <c r="Q294" s="334">
        <v>532441</v>
      </c>
      <c r="R294" s="335"/>
      <c r="S294" s="336"/>
      <c r="T294" s="335"/>
      <c r="U294" s="337"/>
      <c r="V294" s="338">
        <f t="shared" si="40"/>
        <v>532441</v>
      </c>
      <c r="W294" s="337"/>
      <c r="X294" s="337" t="s">
        <v>36</v>
      </c>
      <c r="Y294" s="339">
        <v>56590661</v>
      </c>
      <c r="Z294" s="340"/>
      <c r="AA294" s="341"/>
      <c r="AB294" s="1" t="s">
        <v>867</v>
      </c>
    </row>
    <row r="295" spans="1:28" ht="15" x14ac:dyDescent="0.25">
      <c r="A295" s="320"/>
      <c r="B295" s="321"/>
      <c r="C295" s="323"/>
      <c r="D295" s="324">
        <v>44671</v>
      </c>
      <c r="E295" s="317" t="s">
        <v>914</v>
      </c>
      <c r="F295" s="317" t="s">
        <v>914</v>
      </c>
      <c r="G295" s="325"/>
      <c r="H295" s="26"/>
      <c r="I295" s="326"/>
      <c r="J295" s="327"/>
      <c r="K295" s="328"/>
      <c r="L295" s="329"/>
      <c r="M295" s="330"/>
      <c r="N295" s="331"/>
      <c r="O295" s="332"/>
      <c r="P295" s="333"/>
      <c r="Q295" s="334">
        <v>19780</v>
      </c>
      <c r="R295" s="335"/>
      <c r="S295" s="336"/>
      <c r="T295" s="335"/>
      <c r="U295" s="337"/>
      <c r="V295" s="338">
        <f t="shared" si="40"/>
        <v>19780</v>
      </c>
      <c r="W295" s="337"/>
      <c r="X295" s="337" t="s">
        <v>36</v>
      </c>
      <c r="Y295" s="339">
        <v>53540898</v>
      </c>
      <c r="Z295" s="340"/>
      <c r="AA295" s="341"/>
      <c r="AB295" s="1" t="s">
        <v>867</v>
      </c>
    </row>
    <row r="296" spans="1:28" ht="15" x14ac:dyDescent="0.25">
      <c r="A296" s="320"/>
      <c r="B296" s="321"/>
      <c r="C296" s="323"/>
      <c r="D296" s="324">
        <v>44672</v>
      </c>
      <c r="E296" s="317" t="s">
        <v>893</v>
      </c>
      <c r="F296" s="317" t="s">
        <v>893</v>
      </c>
      <c r="G296" s="325"/>
      <c r="H296" s="26"/>
      <c r="I296" s="326"/>
      <c r="J296" s="327"/>
      <c r="K296" s="328"/>
      <c r="L296" s="329"/>
      <c r="M296" s="330"/>
      <c r="N296" s="331"/>
      <c r="O296" s="332"/>
      <c r="P296" s="333"/>
      <c r="Q296" s="334">
        <v>3821206</v>
      </c>
      <c r="R296" s="335"/>
      <c r="S296" s="336"/>
      <c r="T296" s="335"/>
      <c r="U296" s="337"/>
      <c r="V296" s="338">
        <f t="shared" si="40"/>
        <v>3821206</v>
      </c>
      <c r="W296" s="337"/>
      <c r="X296" s="337" t="s">
        <v>36</v>
      </c>
      <c r="Y296" s="339">
        <v>56590700</v>
      </c>
      <c r="Z296" s="340"/>
      <c r="AA296" s="341"/>
      <c r="AB296" s="1" t="s">
        <v>867</v>
      </c>
    </row>
    <row r="297" spans="1:28" ht="15" x14ac:dyDescent="0.25">
      <c r="A297" s="320"/>
      <c r="B297" s="321"/>
      <c r="C297" s="323"/>
      <c r="D297" s="324">
        <v>44672</v>
      </c>
      <c r="E297" s="317" t="s">
        <v>915</v>
      </c>
      <c r="F297" s="317" t="s">
        <v>915</v>
      </c>
      <c r="G297" s="325"/>
      <c r="H297" s="26"/>
      <c r="I297" s="326"/>
      <c r="J297" s="327"/>
      <c r="K297" s="328"/>
      <c r="L297" s="329"/>
      <c r="M297" s="330"/>
      <c r="N297" s="331"/>
      <c r="O297" s="332"/>
      <c r="P297" s="333"/>
      <c r="Q297" s="334">
        <v>32147</v>
      </c>
      <c r="R297" s="335"/>
      <c r="S297" s="336"/>
      <c r="T297" s="335"/>
      <c r="U297" s="337"/>
      <c r="V297" s="338">
        <f t="shared" si="40"/>
        <v>32147</v>
      </c>
      <c r="W297" s="337"/>
      <c r="X297" s="337" t="s">
        <v>36</v>
      </c>
      <c r="Y297" s="339">
        <v>56590697</v>
      </c>
      <c r="Z297" s="340"/>
      <c r="AA297" s="341"/>
      <c r="AB297" s="1" t="s">
        <v>867</v>
      </c>
    </row>
    <row r="298" spans="1:28" ht="15" x14ac:dyDescent="0.25">
      <c r="A298" s="320"/>
      <c r="B298" s="321"/>
      <c r="C298" s="323"/>
      <c r="D298" s="324">
        <v>44673</v>
      </c>
      <c r="E298" s="317" t="s">
        <v>837</v>
      </c>
      <c r="F298" s="317" t="s">
        <v>837</v>
      </c>
      <c r="G298" s="325"/>
      <c r="H298" s="26"/>
      <c r="I298" s="326"/>
      <c r="J298" s="327"/>
      <c r="K298" s="328"/>
      <c r="L298" s="329"/>
      <c r="M298" s="330"/>
      <c r="N298" s="331"/>
      <c r="O298" s="332"/>
      <c r="P298" s="333"/>
      <c r="Q298" s="334">
        <v>28641</v>
      </c>
      <c r="R298" s="335"/>
      <c r="S298" s="336"/>
      <c r="T298" s="335"/>
      <c r="U298" s="337"/>
      <c r="V298" s="338">
        <f t="shared" si="40"/>
        <v>28641</v>
      </c>
      <c r="W298" s="337"/>
      <c r="X298" s="337" t="s">
        <v>36</v>
      </c>
      <c r="Y298" s="339">
        <v>56590702</v>
      </c>
      <c r="Z298" s="340"/>
      <c r="AA298" s="341"/>
      <c r="AB298" s="1" t="s">
        <v>867</v>
      </c>
    </row>
    <row r="299" spans="1:28" ht="15" x14ac:dyDescent="0.25">
      <c r="A299" s="320"/>
      <c r="B299" s="321"/>
      <c r="C299" s="323"/>
      <c r="D299" s="324">
        <v>44674</v>
      </c>
      <c r="E299" s="317" t="s">
        <v>916</v>
      </c>
      <c r="F299" s="317" t="s">
        <v>916</v>
      </c>
      <c r="G299" s="325"/>
      <c r="H299" s="26"/>
      <c r="I299" s="326"/>
      <c r="J299" s="327"/>
      <c r="K299" s="328"/>
      <c r="L299" s="329"/>
      <c r="M299" s="330"/>
      <c r="N299" s="331"/>
      <c r="O299" s="332"/>
      <c r="P299" s="333"/>
      <c r="Q299" s="334">
        <v>6322</v>
      </c>
      <c r="R299" s="335"/>
      <c r="S299" s="336"/>
      <c r="T299" s="335"/>
      <c r="U299" s="337"/>
      <c r="V299" s="338">
        <f t="shared" si="40"/>
        <v>6322</v>
      </c>
      <c r="W299" s="337"/>
      <c r="X299" s="337" t="s">
        <v>36</v>
      </c>
      <c r="Y299" s="339">
        <v>56590671</v>
      </c>
      <c r="Z299" s="340"/>
      <c r="AA299" s="341"/>
      <c r="AB299" s="1" t="s">
        <v>867</v>
      </c>
    </row>
    <row r="300" spans="1:28" ht="15" x14ac:dyDescent="0.25">
      <c r="A300" s="320"/>
      <c r="B300" s="321"/>
      <c r="C300" s="323"/>
      <c r="D300" s="324">
        <v>44676</v>
      </c>
      <c r="E300" s="317" t="s">
        <v>842</v>
      </c>
      <c r="F300" s="317" t="s">
        <v>842</v>
      </c>
      <c r="G300" s="325"/>
      <c r="H300" s="26"/>
      <c r="I300" s="326"/>
      <c r="J300" s="327"/>
      <c r="K300" s="328"/>
      <c r="L300" s="329"/>
      <c r="M300" s="330"/>
      <c r="N300" s="331"/>
      <c r="O300" s="332"/>
      <c r="P300" s="333"/>
      <c r="Q300" s="334">
        <v>33000</v>
      </c>
      <c r="R300" s="335"/>
      <c r="S300" s="336"/>
      <c r="T300" s="335"/>
      <c r="U300" s="337"/>
      <c r="V300" s="338">
        <f t="shared" si="40"/>
        <v>33000</v>
      </c>
      <c r="W300" s="337"/>
      <c r="X300" s="337" t="s">
        <v>36</v>
      </c>
      <c r="Y300" s="339">
        <v>56590704</v>
      </c>
      <c r="Z300" s="340"/>
      <c r="AA300" s="341"/>
      <c r="AB300" s="1" t="s">
        <v>867</v>
      </c>
    </row>
    <row r="301" spans="1:28" ht="15" x14ac:dyDescent="0.25">
      <c r="A301" s="320"/>
      <c r="B301" s="321"/>
      <c r="C301" s="323"/>
      <c r="D301" s="324">
        <v>44676</v>
      </c>
      <c r="E301" s="317" t="s">
        <v>842</v>
      </c>
      <c r="F301" s="317" t="s">
        <v>842</v>
      </c>
      <c r="G301" s="325"/>
      <c r="H301" s="26"/>
      <c r="I301" s="326"/>
      <c r="J301" s="327"/>
      <c r="K301" s="328"/>
      <c r="L301" s="329"/>
      <c r="M301" s="330"/>
      <c r="N301" s="331"/>
      <c r="O301" s="332"/>
      <c r="P301" s="333"/>
      <c r="Q301" s="334">
        <v>9072</v>
      </c>
      <c r="R301" s="335"/>
      <c r="S301" s="336"/>
      <c r="T301" s="335"/>
      <c r="U301" s="337"/>
      <c r="V301" s="338">
        <f t="shared" si="40"/>
        <v>9072</v>
      </c>
      <c r="W301" s="337"/>
      <c r="X301" s="337" t="s">
        <v>36</v>
      </c>
      <c r="Y301" s="339">
        <v>56590703</v>
      </c>
      <c r="Z301" s="340"/>
      <c r="AA301" s="341"/>
      <c r="AB301" s="1" t="s">
        <v>867</v>
      </c>
    </row>
    <row r="302" spans="1:28" ht="15" x14ac:dyDescent="0.25">
      <c r="A302" s="320"/>
      <c r="B302" s="321"/>
      <c r="C302" s="323"/>
      <c r="D302" s="324">
        <v>44676</v>
      </c>
      <c r="E302" s="317" t="s">
        <v>917</v>
      </c>
      <c r="F302" s="317" t="s">
        <v>917</v>
      </c>
      <c r="G302" s="325"/>
      <c r="H302" s="26"/>
      <c r="I302" s="326"/>
      <c r="J302" s="327"/>
      <c r="K302" s="328"/>
      <c r="L302" s="329"/>
      <c r="M302" s="330"/>
      <c r="N302" s="331"/>
      <c r="O302" s="332"/>
      <c r="P302" s="333"/>
      <c r="Q302" s="334">
        <v>94182.77</v>
      </c>
      <c r="R302" s="335"/>
      <c r="S302" s="336"/>
      <c r="T302" s="335"/>
      <c r="U302" s="337"/>
      <c r="V302" s="338">
        <f t="shared" si="40"/>
        <v>94182.77</v>
      </c>
      <c r="W302" s="337"/>
      <c r="X302" s="337" t="s">
        <v>36</v>
      </c>
      <c r="Y302" s="339"/>
      <c r="Z302" s="340"/>
      <c r="AA302" s="341"/>
      <c r="AB302" s="1" t="s">
        <v>867</v>
      </c>
    </row>
    <row r="303" spans="1:28" ht="15" x14ac:dyDescent="0.25">
      <c r="A303" s="320"/>
      <c r="B303" s="321"/>
      <c r="C303" s="323"/>
      <c r="D303" s="324">
        <v>44676</v>
      </c>
      <c r="E303" s="317" t="s">
        <v>918</v>
      </c>
      <c r="F303" s="317" t="s">
        <v>918</v>
      </c>
      <c r="G303" s="325"/>
      <c r="H303" s="26"/>
      <c r="I303" s="326"/>
      <c r="J303" s="327"/>
      <c r="K303" s="328"/>
      <c r="L303" s="329"/>
      <c r="M303" s="330"/>
      <c r="N303" s="331"/>
      <c r="O303" s="332"/>
      <c r="P303" s="333"/>
      <c r="Q303" s="334">
        <v>304292.67</v>
      </c>
      <c r="R303" s="335"/>
      <c r="S303" s="336"/>
      <c r="T303" s="335"/>
      <c r="U303" s="337"/>
      <c r="V303" s="338">
        <f t="shared" si="40"/>
        <v>304292.67</v>
      </c>
      <c r="W303" s="337"/>
      <c r="X303" s="337" t="s">
        <v>36</v>
      </c>
      <c r="Y303" s="339"/>
      <c r="Z303" s="340"/>
      <c r="AA303" s="341"/>
      <c r="AB303" s="1" t="s">
        <v>867</v>
      </c>
    </row>
    <row r="304" spans="1:28" ht="23.25" x14ac:dyDescent="0.25">
      <c r="A304" s="320"/>
      <c r="B304" s="321"/>
      <c r="C304" s="323"/>
      <c r="D304" s="324">
        <v>44678</v>
      </c>
      <c r="E304" s="317" t="s">
        <v>919</v>
      </c>
      <c r="F304" s="317" t="s">
        <v>919</v>
      </c>
      <c r="G304" s="325"/>
      <c r="H304" s="26"/>
      <c r="I304" s="326"/>
      <c r="J304" s="327"/>
      <c r="K304" s="328"/>
      <c r="L304" s="329"/>
      <c r="M304" s="330"/>
      <c r="N304" s="331"/>
      <c r="O304" s="332"/>
      <c r="P304" s="333"/>
      <c r="Q304" s="334">
        <v>3324077</v>
      </c>
      <c r="R304" s="335"/>
      <c r="S304" s="336"/>
      <c r="T304" s="335"/>
      <c r="U304" s="337"/>
      <c r="V304" s="338">
        <f t="shared" si="40"/>
        <v>3324077</v>
      </c>
      <c r="W304" s="337"/>
      <c r="X304" s="337" t="s">
        <v>36</v>
      </c>
      <c r="Y304" s="339">
        <v>56590710</v>
      </c>
      <c r="Z304" s="340"/>
      <c r="AA304" s="341"/>
      <c r="AB304" s="1" t="s">
        <v>867</v>
      </c>
    </row>
    <row r="305" spans="1:28" ht="15" x14ac:dyDescent="0.25">
      <c r="A305" s="320"/>
      <c r="B305" s="321"/>
      <c r="C305" s="323"/>
      <c r="D305" s="324">
        <v>44678</v>
      </c>
      <c r="E305" s="317" t="s">
        <v>920</v>
      </c>
      <c r="F305" s="317" t="s">
        <v>920</v>
      </c>
      <c r="G305" s="325"/>
      <c r="H305" s="26"/>
      <c r="I305" s="326"/>
      <c r="J305" s="327"/>
      <c r="K305" s="328"/>
      <c r="L305" s="329"/>
      <c r="M305" s="330"/>
      <c r="N305" s="331"/>
      <c r="O305" s="332"/>
      <c r="P305" s="333"/>
      <c r="Q305" s="334">
        <v>144715</v>
      </c>
      <c r="R305" s="335"/>
      <c r="S305" s="336"/>
      <c r="T305" s="335"/>
      <c r="U305" s="337"/>
      <c r="V305" s="338">
        <f t="shared" si="40"/>
        <v>144715</v>
      </c>
      <c r="W305" s="337"/>
      <c r="X305" s="337" t="s">
        <v>36</v>
      </c>
      <c r="Y305" s="339"/>
      <c r="Z305" s="340"/>
      <c r="AA305" s="341"/>
      <c r="AB305" s="1" t="s">
        <v>867</v>
      </c>
    </row>
    <row r="306" spans="1:28" ht="23.25" x14ac:dyDescent="0.25">
      <c r="A306" s="320"/>
      <c r="B306" s="321"/>
      <c r="C306" s="323"/>
      <c r="D306" s="324">
        <v>44678</v>
      </c>
      <c r="E306" s="317" t="s">
        <v>921</v>
      </c>
      <c r="F306" s="317" t="s">
        <v>921</v>
      </c>
      <c r="G306" s="325"/>
      <c r="H306" s="26"/>
      <c r="I306" s="326"/>
      <c r="J306" s="327"/>
      <c r="K306" s="328"/>
      <c r="L306" s="329"/>
      <c r="M306" s="330"/>
      <c r="N306" s="331"/>
      <c r="O306" s="332"/>
      <c r="P306" s="333"/>
      <c r="Q306" s="334">
        <v>966401</v>
      </c>
      <c r="R306" s="335"/>
      <c r="S306" s="336"/>
      <c r="T306" s="335"/>
      <c r="U306" s="337"/>
      <c r="V306" s="338">
        <f t="shared" si="40"/>
        <v>966401</v>
      </c>
      <c r="W306" s="337"/>
      <c r="X306" s="337" t="s">
        <v>36</v>
      </c>
      <c r="Y306" s="339"/>
      <c r="Z306" s="340"/>
      <c r="AA306" s="341"/>
      <c r="AB306" s="1" t="s">
        <v>867</v>
      </c>
    </row>
    <row r="307" spans="1:28" ht="15" x14ac:dyDescent="0.25">
      <c r="A307" s="320"/>
      <c r="B307" s="321"/>
      <c r="C307" s="323"/>
      <c r="D307" s="324">
        <v>44679</v>
      </c>
      <c r="E307" s="317" t="s">
        <v>922</v>
      </c>
      <c r="F307" s="317" t="s">
        <v>922</v>
      </c>
      <c r="G307" s="325"/>
      <c r="H307" s="26"/>
      <c r="I307" s="326"/>
      <c r="J307" s="327"/>
      <c r="K307" s="328"/>
      <c r="L307" s="329"/>
      <c r="M307" s="330"/>
      <c r="N307" s="331"/>
      <c r="O307" s="332"/>
      <c r="P307" s="333"/>
      <c r="Q307" s="334">
        <v>27078</v>
      </c>
      <c r="R307" s="335"/>
      <c r="S307" s="336"/>
      <c r="T307" s="335"/>
      <c r="U307" s="337"/>
      <c r="V307" s="338">
        <f t="shared" si="40"/>
        <v>27078</v>
      </c>
      <c r="W307" s="337"/>
      <c r="X307" s="337" t="s">
        <v>36</v>
      </c>
      <c r="Y307" s="339"/>
      <c r="Z307" s="340"/>
      <c r="AA307" s="341"/>
      <c r="AB307" s="1" t="s">
        <v>867</v>
      </c>
    </row>
    <row r="308" spans="1:28" ht="23.25" x14ac:dyDescent="0.25">
      <c r="A308" s="320"/>
      <c r="B308" s="321"/>
      <c r="C308" s="323"/>
      <c r="D308" s="324">
        <v>44679</v>
      </c>
      <c r="E308" s="317" t="s">
        <v>923</v>
      </c>
      <c r="F308" s="317" t="s">
        <v>923</v>
      </c>
      <c r="G308" s="325"/>
      <c r="H308" s="26"/>
      <c r="I308" s="326"/>
      <c r="J308" s="327"/>
      <c r="K308" s="328"/>
      <c r="L308" s="329"/>
      <c r="M308" s="330"/>
      <c r="N308" s="331"/>
      <c r="O308" s="332"/>
      <c r="P308" s="333"/>
      <c r="Q308" s="334">
        <v>25770</v>
      </c>
      <c r="R308" s="335"/>
      <c r="S308" s="336"/>
      <c r="T308" s="335"/>
      <c r="U308" s="337"/>
      <c r="V308" s="338">
        <f t="shared" si="40"/>
        <v>25770</v>
      </c>
      <c r="W308" s="337"/>
      <c r="X308" s="337" t="s">
        <v>36</v>
      </c>
      <c r="Y308" s="339"/>
      <c r="Z308" s="340"/>
      <c r="AA308" s="341"/>
      <c r="AB308" s="1" t="s">
        <v>867</v>
      </c>
    </row>
    <row r="309" spans="1:28" ht="15" x14ac:dyDescent="0.25">
      <c r="A309" s="320"/>
      <c r="B309" s="321"/>
      <c r="C309" s="323"/>
      <c r="D309" s="324">
        <v>44679</v>
      </c>
      <c r="E309" s="317" t="s">
        <v>924</v>
      </c>
      <c r="F309" s="317" t="s">
        <v>924</v>
      </c>
      <c r="G309" s="325"/>
      <c r="H309" s="26"/>
      <c r="I309" s="326"/>
      <c r="J309" s="327"/>
      <c r="K309" s="328"/>
      <c r="L309" s="329"/>
      <c r="M309" s="330"/>
      <c r="N309" s="331"/>
      <c r="O309" s="332"/>
      <c r="P309" s="333"/>
      <c r="Q309" s="334">
        <v>10032</v>
      </c>
      <c r="R309" s="335"/>
      <c r="S309" s="336"/>
      <c r="T309" s="335"/>
      <c r="U309" s="337"/>
      <c r="V309" s="338">
        <f t="shared" si="40"/>
        <v>10032</v>
      </c>
      <c r="W309" s="337"/>
      <c r="X309" s="337" t="s">
        <v>36</v>
      </c>
      <c r="Y309" s="339"/>
      <c r="Z309" s="340"/>
      <c r="AA309" s="341"/>
      <c r="AB309" s="1" t="s">
        <v>867</v>
      </c>
    </row>
    <row r="310" spans="1:28" ht="15" x14ac:dyDescent="0.25">
      <c r="A310" s="320"/>
      <c r="B310" s="321"/>
      <c r="C310" s="323"/>
      <c r="D310" s="324">
        <v>44679</v>
      </c>
      <c r="E310" s="317" t="s">
        <v>925</v>
      </c>
      <c r="F310" s="317" t="s">
        <v>925</v>
      </c>
      <c r="G310" s="325"/>
      <c r="H310" s="26"/>
      <c r="I310" s="326"/>
      <c r="J310" s="327"/>
      <c r="K310" s="328"/>
      <c r="L310" s="329"/>
      <c r="M310" s="330"/>
      <c r="N310" s="331"/>
      <c r="O310" s="332"/>
      <c r="P310" s="333"/>
      <c r="Q310" s="334">
        <v>2806</v>
      </c>
      <c r="R310" s="335"/>
      <c r="S310" s="336"/>
      <c r="T310" s="335"/>
      <c r="U310" s="337"/>
      <c r="V310" s="338">
        <f t="shared" si="40"/>
        <v>2806</v>
      </c>
      <c r="W310" s="337"/>
      <c r="X310" s="337" t="s">
        <v>36</v>
      </c>
      <c r="Y310" s="339"/>
      <c r="Z310" s="340"/>
      <c r="AA310" s="341"/>
      <c r="AB310" s="1" t="s">
        <v>867</v>
      </c>
    </row>
    <row r="311" spans="1:28" ht="15" x14ac:dyDescent="0.25">
      <c r="A311" s="320"/>
      <c r="B311" s="321"/>
      <c r="C311" s="323"/>
      <c r="D311" s="324">
        <v>44679</v>
      </c>
      <c r="E311" s="317" t="s">
        <v>926</v>
      </c>
      <c r="F311" s="317" t="s">
        <v>926</v>
      </c>
      <c r="G311" s="325"/>
      <c r="H311" s="26"/>
      <c r="I311" s="326"/>
      <c r="J311" s="327"/>
      <c r="K311" s="328"/>
      <c r="L311" s="329"/>
      <c r="M311" s="330"/>
      <c r="N311" s="331"/>
      <c r="O311" s="332"/>
      <c r="P311" s="333"/>
      <c r="Q311" s="334">
        <v>9609</v>
      </c>
      <c r="R311" s="335"/>
      <c r="S311" s="336"/>
      <c r="T311" s="335"/>
      <c r="U311" s="337"/>
      <c r="V311" s="338">
        <f t="shared" si="40"/>
        <v>9609</v>
      </c>
      <c r="W311" s="337"/>
      <c r="X311" s="337" t="s">
        <v>36</v>
      </c>
      <c r="Y311" s="339"/>
      <c r="Z311" s="340"/>
      <c r="AA311" s="341"/>
      <c r="AB311" s="1" t="s">
        <v>867</v>
      </c>
    </row>
    <row r="312" spans="1:28" ht="15" x14ac:dyDescent="0.25">
      <c r="A312" s="320"/>
      <c r="B312" s="321"/>
      <c r="C312" s="323"/>
      <c r="D312" s="324">
        <v>44679</v>
      </c>
      <c r="E312" s="317" t="s">
        <v>927</v>
      </c>
      <c r="F312" s="317" t="s">
        <v>927</v>
      </c>
      <c r="G312" s="325"/>
      <c r="H312" s="26"/>
      <c r="I312" s="326"/>
      <c r="J312" s="327"/>
      <c r="K312" s="328"/>
      <c r="L312" s="329"/>
      <c r="M312" s="330"/>
      <c r="N312" s="331"/>
      <c r="O312" s="332"/>
      <c r="P312" s="333"/>
      <c r="Q312" s="334">
        <v>2179</v>
      </c>
      <c r="R312" s="335"/>
      <c r="S312" s="336"/>
      <c r="T312" s="335"/>
      <c r="U312" s="337"/>
      <c r="V312" s="338">
        <f t="shared" si="40"/>
        <v>2179</v>
      </c>
      <c r="W312" s="337"/>
      <c r="X312" s="337" t="s">
        <v>36</v>
      </c>
      <c r="Y312" s="339"/>
      <c r="Z312" s="340"/>
      <c r="AA312" s="341"/>
      <c r="AB312" s="1" t="s">
        <v>867</v>
      </c>
    </row>
    <row r="313" spans="1:28" ht="23.25" x14ac:dyDescent="0.25">
      <c r="A313" s="320"/>
      <c r="B313" s="321"/>
      <c r="C313" s="323"/>
      <c r="D313" s="324">
        <v>44679</v>
      </c>
      <c r="E313" s="317" t="s">
        <v>928</v>
      </c>
      <c r="F313" s="317" t="s">
        <v>928</v>
      </c>
      <c r="G313" s="325"/>
      <c r="H313" s="26"/>
      <c r="I313" s="326"/>
      <c r="J313" s="327"/>
      <c r="K313" s="328"/>
      <c r="L313" s="329"/>
      <c r="M313" s="330"/>
      <c r="N313" s="331"/>
      <c r="O313" s="332"/>
      <c r="P313" s="333"/>
      <c r="Q313" s="334">
        <v>12051</v>
      </c>
      <c r="R313" s="335"/>
      <c r="S313" s="336"/>
      <c r="T313" s="335"/>
      <c r="U313" s="337"/>
      <c r="V313" s="338">
        <f t="shared" si="40"/>
        <v>12051</v>
      </c>
      <c r="W313" s="337"/>
      <c r="X313" s="337" t="s">
        <v>36</v>
      </c>
      <c r="Y313" s="339"/>
      <c r="Z313" s="340"/>
      <c r="AA313" s="341"/>
      <c r="AB313" s="1" t="s">
        <v>867</v>
      </c>
    </row>
    <row r="314" spans="1:28" ht="15" x14ac:dyDescent="0.25">
      <c r="A314" s="320"/>
      <c r="B314" s="321"/>
      <c r="C314" s="323"/>
      <c r="D314" s="324">
        <v>44679</v>
      </c>
      <c r="E314" s="317" t="s">
        <v>929</v>
      </c>
      <c r="F314" s="317" t="s">
        <v>929</v>
      </c>
      <c r="G314" s="325"/>
      <c r="H314" s="26"/>
      <c r="I314" s="326"/>
      <c r="J314" s="327"/>
      <c r="K314" s="328"/>
      <c r="L314" s="329"/>
      <c r="M314" s="330"/>
      <c r="N314" s="331"/>
      <c r="O314" s="332"/>
      <c r="P314" s="333"/>
      <c r="Q314" s="334">
        <v>11455</v>
      </c>
      <c r="R314" s="335"/>
      <c r="S314" s="336"/>
      <c r="T314" s="335"/>
      <c r="U314" s="337"/>
      <c r="V314" s="338">
        <f t="shared" si="40"/>
        <v>11455</v>
      </c>
      <c r="W314" s="337"/>
      <c r="X314" s="337" t="s">
        <v>36</v>
      </c>
      <c r="Y314" s="339"/>
      <c r="Z314" s="340"/>
      <c r="AA314" s="341"/>
      <c r="AB314" s="1" t="s">
        <v>867</v>
      </c>
    </row>
    <row r="315" spans="1:28" ht="15" x14ac:dyDescent="0.25">
      <c r="A315" s="320"/>
      <c r="B315" s="321"/>
      <c r="C315" s="323"/>
      <c r="D315" s="324">
        <v>44679</v>
      </c>
      <c r="E315" s="317" t="s">
        <v>930</v>
      </c>
      <c r="F315" s="317" t="s">
        <v>930</v>
      </c>
      <c r="G315" s="325"/>
      <c r="H315" s="26"/>
      <c r="I315" s="326"/>
      <c r="J315" s="327"/>
      <c r="K315" s="328"/>
      <c r="L315" s="329"/>
      <c r="M315" s="330"/>
      <c r="N315" s="331"/>
      <c r="O315" s="332"/>
      <c r="P315" s="333"/>
      <c r="Q315" s="334">
        <v>48187</v>
      </c>
      <c r="R315" s="335"/>
      <c r="S315" s="336"/>
      <c r="T315" s="335"/>
      <c r="U315" s="337"/>
      <c r="V315" s="338">
        <f t="shared" si="40"/>
        <v>48187</v>
      </c>
      <c r="W315" s="337"/>
      <c r="X315" s="337" t="s">
        <v>36</v>
      </c>
      <c r="Y315" s="339"/>
      <c r="Z315" s="340"/>
      <c r="AA315" s="341"/>
      <c r="AB315" s="1" t="s">
        <v>867</v>
      </c>
    </row>
    <row r="316" spans="1:28" ht="15" x14ac:dyDescent="0.25">
      <c r="A316" s="320"/>
      <c r="B316" s="321"/>
      <c r="C316" s="323"/>
      <c r="D316" s="324">
        <v>44680</v>
      </c>
      <c r="E316" s="317" t="s">
        <v>837</v>
      </c>
      <c r="F316" s="317" t="s">
        <v>837</v>
      </c>
      <c r="G316" s="325"/>
      <c r="H316" s="26"/>
      <c r="I316" s="326"/>
      <c r="J316" s="327"/>
      <c r="K316" s="328"/>
      <c r="L316" s="329"/>
      <c r="M316" s="330"/>
      <c r="N316" s="331"/>
      <c r="O316" s="332"/>
      <c r="P316" s="333"/>
      <c r="Q316" s="334">
        <v>63480</v>
      </c>
      <c r="R316" s="335"/>
      <c r="S316" s="336"/>
      <c r="T316" s="335"/>
      <c r="U316" s="337"/>
      <c r="V316" s="338">
        <f t="shared" si="40"/>
        <v>63480</v>
      </c>
      <c r="W316" s="337"/>
      <c r="X316" s="337" t="s">
        <v>36</v>
      </c>
      <c r="Y316" s="339">
        <v>56590698</v>
      </c>
      <c r="Z316" s="340"/>
      <c r="AA316" s="341"/>
      <c r="AB316" s="1" t="s">
        <v>867</v>
      </c>
    </row>
    <row r="317" spans="1:28" ht="15" x14ac:dyDescent="0.25">
      <c r="A317" s="320"/>
      <c r="B317" s="321"/>
      <c r="C317" s="323"/>
      <c r="D317" s="324">
        <v>44680</v>
      </c>
      <c r="E317" s="317" t="s">
        <v>837</v>
      </c>
      <c r="F317" s="317" t="s">
        <v>837</v>
      </c>
      <c r="G317" s="325"/>
      <c r="H317" s="26"/>
      <c r="I317" s="326"/>
      <c r="J317" s="327"/>
      <c r="K317" s="328"/>
      <c r="L317" s="329"/>
      <c r="M317" s="330"/>
      <c r="N317" s="331"/>
      <c r="O317" s="332"/>
      <c r="P317" s="333"/>
      <c r="Q317" s="334">
        <v>115515</v>
      </c>
      <c r="R317" s="335"/>
      <c r="S317" s="336"/>
      <c r="T317" s="335"/>
      <c r="U317" s="337"/>
      <c r="V317" s="338">
        <f t="shared" si="40"/>
        <v>115515</v>
      </c>
      <c r="W317" s="337"/>
      <c r="X317" s="337" t="s">
        <v>36</v>
      </c>
      <c r="Y317" s="339">
        <v>56590699</v>
      </c>
      <c r="Z317" s="340"/>
      <c r="AA317" s="341"/>
      <c r="AB317" s="1" t="s">
        <v>867</v>
      </c>
    </row>
    <row r="318" spans="1:28" ht="15" x14ac:dyDescent="0.25">
      <c r="A318" s="320"/>
      <c r="B318" s="321"/>
      <c r="C318" s="323"/>
      <c r="D318" s="324">
        <v>44680</v>
      </c>
      <c r="E318" s="317" t="s">
        <v>931</v>
      </c>
      <c r="F318" s="317" t="s">
        <v>931</v>
      </c>
      <c r="G318" s="325"/>
      <c r="H318" s="26"/>
      <c r="I318" s="326"/>
      <c r="J318" s="327"/>
      <c r="K318" s="328"/>
      <c r="L318" s="329"/>
      <c r="M318" s="330"/>
      <c r="N318" s="331"/>
      <c r="O318" s="332"/>
      <c r="P318" s="333"/>
      <c r="Q318" s="334">
        <v>5467392</v>
      </c>
      <c r="R318" s="335"/>
      <c r="S318" s="336"/>
      <c r="T318" s="335"/>
      <c r="U318" s="337"/>
      <c r="V318" s="338">
        <f t="shared" si="40"/>
        <v>5467392</v>
      </c>
      <c r="W318" s="337"/>
      <c r="X318" s="337" t="s">
        <v>36</v>
      </c>
      <c r="Y318" s="339">
        <v>56590712</v>
      </c>
      <c r="Z318" s="340"/>
      <c r="AA318" s="341"/>
      <c r="AB318" s="1" t="s">
        <v>867</v>
      </c>
    </row>
    <row r="319" spans="1:28" ht="15" x14ac:dyDescent="0.25">
      <c r="A319" s="320"/>
      <c r="B319" s="321"/>
      <c r="C319" s="323"/>
      <c r="D319" s="324">
        <v>44680</v>
      </c>
      <c r="E319" s="317" t="s">
        <v>893</v>
      </c>
      <c r="F319" s="317" t="s">
        <v>893</v>
      </c>
      <c r="G319" s="325"/>
      <c r="H319" s="26"/>
      <c r="I319" s="326"/>
      <c r="J319" s="327"/>
      <c r="K319" s="328"/>
      <c r="L319" s="329"/>
      <c r="M319" s="330"/>
      <c r="N319" s="331"/>
      <c r="O319" s="332"/>
      <c r="P319" s="333"/>
      <c r="Q319" s="334">
        <v>795842</v>
      </c>
      <c r="R319" s="335"/>
      <c r="S319" s="336"/>
      <c r="T319" s="335"/>
      <c r="U319" s="337"/>
      <c r="V319" s="338">
        <f t="shared" si="40"/>
        <v>795842</v>
      </c>
      <c r="W319" s="337"/>
      <c r="X319" s="337" t="s">
        <v>36</v>
      </c>
      <c r="Y319" s="339">
        <v>56590713</v>
      </c>
      <c r="Z319" s="340"/>
      <c r="AA319" s="341"/>
      <c r="AB319" s="1" t="s">
        <v>867</v>
      </c>
    </row>
    <row r="320" spans="1:28" ht="15" x14ac:dyDescent="0.25">
      <c r="A320" s="320"/>
      <c r="B320" s="321"/>
      <c r="C320" s="323"/>
      <c r="D320" s="324">
        <v>44680</v>
      </c>
      <c r="E320" s="317" t="s">
        <v>932</v>
      </c>
      <c r="F320" s="317" t="s">
        <v>932</v>
      </c>
      <c r="G320" s="325"/>
      <c r="H320" s="26"/>
      <c r="I320" s="326"/>
      <c r="J320" s="327"/>
      <c r="K320" s="328"/>
      <c r="L320" s="329"/>
      <c r="M320" s="330"/>
      <c r="N320" s="331"/>
      <c r="O320" s="332"/>
      <c r="P320" s="333"/>
      <c r="Q320" s="334">
        <v>8065291</v>
      </c>
      <c r="R320" s="335"/>
      <c r="S320" s="336"/>
      <c r="T320" s="335"/>
      <c r="U320" s="337"/>
      <c r="V320" s="338">
        <f t="shared" si="40"/>
        <v>8065291</v>
      </c>
      <c r="W320" s="337"/>
      <c r="X320" s="337" t="s">
        <v>36</v>
      </c>
      <c r="Y320" s="339">
        <v>56590715</v>
      </c>
      <c r="Z320" s="340"/>
      <c r="AA320" s="341"/>
      <c r="AB320" s="1" t="s">
        <v>867</v>
      </c>
    </row>
    <row r="321" spans="1:28" x14ac:dyDescent="0.2">
      <c r="A321" s="20">
        <v>184</v>
      </c>
      <c r="B321" s="21">
        <v>44673</v>
      </c>
      <c r="C321" s="22">
        <v>44652</v>
      </c>
      <c r="D321" s="246">
        <v>44694</v>
      </c>
      <c r="E321" s="23" t="s">
        <v>31</v>
      </c>
      <c r="F321" s="43" t="s">
        <v>403</v>
      </c>
      <c r="G321" s="76" t="s">
        <v>33</v>
      </c>
      <c r="H321" s="26" t="s">
        <v>34</v>
      </c>
      <c r="I321" s="24" t="s">
        <v>33</v>
      </c>
      <c r="J321" s="76" t="s">
        <v>239</v>
      </c>
      <c r="K321" s="103"/>
      <c r="L321" s="78">
        <v>82353</v>
      </c>
      <c r="M321" s="79">
        <v>208659</v>
      </c>
      <c r="N321" s="80">
        <v>0</v>
      </c>
      <c r="O321" s="31">
        <f t="shared" si="37"/>
        <v>0</v>
      </c>
      <c r="P321" s="31">
        <v>0</v>
      </c>
      <c r="Q321" s="32">
        <f t="shared" si="34"/>
        <v>208659</v>
      </c>
      <c r="R321" s="81"/>
      <c r="S321" s="34">
        <f>-Q321*R321</f>
        <v>0</v>
      </c>
      <c r="T321" s="81"/>
      <c r="U321" s="35">
        <f>-O321*T321</f>
        <v>0</v>
      </c>
      <c r="V321" s="32">
        <f t="shared" si="40"/>
        <v>208659</v>
      </c>
      <c r="W321" s="36" t="s">
        <v>59</v>
      </c>
      <c r="X321" s="35" t="s">
        <v>36</v>
      </c>
      <c r="Y321" s="37" t="s">
        <v>380</v>
      </c>
      <c r="Z321" s="48" t="s">
        <v>380</v>
      </c>
      <c r="AA321" s="37"/>
    </row>
    <row r="322" spans="1:28" x14ac:dyDescent="0.2">
      <c r="A322" s="20">
        <v>208</v>
      </c>
      <c r="B322" s="131">
        <v>44703</v>
      </c>
      <c r="C322" s="22">
        <v>44687</v>
      </c>
      <c r="D322" s="246">
        <v>44704</v>
      </c>
      <c r="E322" s="157" t="s">
        <v>461</v>
      </c>
      <c r="F322" s="157" t="s">
        <v>491</v>
      </c>
      <c r="G322" s="24" t="s">
        <v>33</v>
      </c>
      <c r="H322" s="6"/>
      <c r="I322" s="24" t="s">
        <v>33</v>
      </c>
      <c r="J322" s="26" t="s">
        <v>239</v>
      </c>
      <c r="K322" s="159">
        <v>44680</v>
      </c>
      <c r="L322" s="114">
        <v>1477</v>
      </c>
      <c r="M322" s="160">
        <v>166321</v>
      </c>
      <c r="N322" s="161">
        <v>0</v>
      </c>
      <c r="O322" s="31">
        <f t="shared" si="37"/>
        <v>0</v>
      </c>
      <c r="P322" s="31">
        <v>0</v>
      </c>
      <c r="Q322" s="35">
        <f t="shared" si="34"/>
        <v>166321</v>
      </c>
      <c r="R322" s="165">
        <v>4.4999999999999998E-2</v>
      </c>
      <c r="S322" s="34">
        <f>Q322*-4.5%</f>
        <v>-7484.4449999999997</v>
      </c>
      <c r="T322" s="343"/>
      <c r="U322" s="35">
        <f>O322*-20%</f>
        <v>0</v>
      </c>
      <c r="V322" s="32">
        <f t="shared" si="40"/>
        <v>158836.55499999999</v>
      </c>
      <c r="W322" s="220" t="s">
        <v>59</v>
      </c>
      <c r="X322" s="35" t="s">
        <v>36</v>
      </c>
      <c r="Y322" s="234" t="s">
        <v>33</v>
      </c>
      <c r="Z322" s="233" t="s">
        <v>33</v>
      </c>
      <c r="AA322" s="148">
        <v>0</v>
      </c>
    </row>
    <row r="323" spans="1:28" hidden="1" x14ac:dyDescent="0.2">
      <c r="A323" s="20">
        <v>126</v>
      </c>
      <c r="B323" s="21">
        <v>44621</v>
      </c>
      <c r="C323" s="97">
        <v>44638</v>
      </c>
      <c r="D323" s="246">
        <v>44707</v>
      </c>
      <c r="E323" s="43" t="s">
        <v>340</v>
      </c>
      <c r="F323" s="43" t="s">
        <v>341</v>
      </c>
      <c r="G323" s="76" t="s">
        <v>33</v>
      </c>
      <c r="H323" s="26" t="s">
        <v>34</v>
      </c>
      <c r="I323" s="24" t="s">
        <v>33</v>
      </c>
      <c r="J323" s="76">
        <v>303415</v>
      </c>
      <c r="K323" s="103">
        <v>44615</v>
      </c>
      <c r="L323" s="78">
        <v>1395</v>
      </c>
      <c r="M323" s="79">
        <v>38500</v>
      </c>
      <c r="N323" s="80">
        <v>0</v>
      </c>
      <c r="O323" s="31">
        <f t="shared" si="37"/>
        <v>0</v>
      </c>
      <c r="P323" s="31">
        <v>0</v>
      </c>
      <c r="Q323" s="32">
        <f t="shared" si="34"/>
        <v>38500</v>
      </c>
      <c r="R323" s="81">
        <v>0</v>
      </c>
      <c r="S323" s="34">
        <f>-Q323*R323</f>
        <v>0</v>
      </c>
      <c r="T323" s="81"/>
      <c r="U323" s="35">
        <v>0</v>
      </c>
      <c r="V323" s="32">
        <f t="shared" si="40"/>
        <v>38500</v>
      </c>
      <c r="W323" s="100" t="s">
        <v>35</v>
      </c>
      <c r="X323" s="35" t="s">
        <v>102</v>
      </c>
      <c r="Y323" s="37" t="s">
        <v>342</v>
      </c>
      <c r="Z323" s="37" t="s">
        <v>33</v>
      </c>
      <c r="AA323" s="37"/>
    </row>
    <row r="324" spans="1:28" x14ac:dyDescent="0.2">
      <c r="A324" s="20">
        <v>209</v>
      </c>
      <c r="B324" s="131">
        <v>44703</v>
      </c>
      <c r="C324" s="22">
        <v>44708</v>
      </c>
      <c r="D324" s="246">
        <v>44711</v>
      </c>
      <c r="E324" s="23" t="s">
        <v>492</v>
      </c>
      <c r="F324" s="23" t="s">
        <v>493</v>
      </c>
      <c r="G324" s="24" t="s">
        <v>33</v>
      </c>
      <c r="H324" s="6"/>
      <c r="I324" s="24" t="s">
        <v>33</v>
      </c>
      <c r="J324" s="24">
        <v>303552</v>
      </c>
      <c r="K324" s="27">
        <v>44526</v>
      </c>
      <c r="L324" s="74">
        <v>138</v>
      </c>
      <c r="M324" s="29">
        <v>141920</v>
      </c>
      <c r="N324" s="132">
        <v>0</v>
      </c>
      <c r="O324" s="31">
        <f t="shared" si="37"/>
        <v>0</v>
      </c>
      <c r="P324" s="31">
        <v>0</v>
      </c>
      <c r="Q324" s="35">
        <f t="shared" si="34"/>
        <v>141920</v>
      </c>
      <c r="R324" s="109">
        <v>7.4999999999999997E-2</v>
      </c>
      <c r="S324" s="34">
        <v>-10692</v>
      </c>
      <c r="T324" s="110"/>
      <c r="U324" s="35">
        <v>-7920</v>
      </c>
      <c r="V324" s="32">
        <f t="shared" si="40"/>
        <v>123308</v>
      </c>
      <c r="W324" s="37" t="s">
        <v>59</v>
      </c>
      <c r="X324" s="35" t="s">
        <v>36</v>
      </c>
      <c r="Y324" s="234" t="s">
        <v>33</v>
      </c>
      <c r="Z324" s="152" t="s">
        <v>33</v>
      </c>
      <c r="AA324" s="148">
        <v>0</v>
      </c>
    </row>
    <row r="325" spans="1:28" x14ac:dyDescent="0.2">
      <c r="A325" s="20">
        <v>210</v>
      </c>
      <c r="B325" s="131">
        <v>44703</v>
      </c>
      <c r="C325" s="22">
        <v>44711</v>
      </c>
      <c r="D325" s="246">
        <v>44711</v>
      </c>
      <c r="E325" s="23" t="s">
        <v>494</v>
      </c>
      <c r="F325" s="23" t="s">
        <v>495</v>
      </c>
      <c r="G325" s="24" t="s">
        <v>33</v>
      </c>
      <c r="H325" s="6"/>
      <c r="I325" s="24" t="s">
        <v>33</v>
      </c>
      <c r="J325" s="24">
        <v>303555</v>
      </c>
      <c r="K325" s="27">
        <v>44705</v>
      </c>
      <c r="L325" s="26" t="s">
        <v>496</v>
      </c>
      <c r="M325" s="29">
        <v>361313.4</v>
      </c>
      <c r="N325" s="132">
        <v>0</v>
      </c>
      <c r="O325" s="31">
        <f t="shared" si="37"/>
        <v>0</v>
      </c>
      <c r="P325" s="31">
        <v>0</v>
      </c>
      <c r="Q325" s="35">
        <f t="shared" si="34"/>
        <v>361313.4</v>
      </c>
      <c r="R325" s="109">
        <v>0.08</v>
      </c>
      <c r="S325" s="34">
        <f>Q325*-8%</f>
        <v>-28905.072000000004</v>
      </c>
      <c r="T325" s="110"/>
      <c r="U325" s="35">
        <f>O325*-T325</f>
        <v>0</v>
      </c>
      <c r="V325" s="32">
        <f t="shared" si="40"/>
        <v>332408.32800000004</v>
      </c>
      <c r="W325" s="37" t="s">
        <v>59</v>
      </c>
      <c r="X325" s="35" t="s">
        <v>36</v>
      </c>
      <c r="Y325" s="37"/>
      <c r="Z325" s="152" t="s">
        <v>33</v>
      </c>
      <c r="AA325" s="148">
        <v>0</v>
      </c>
    </row>
    <row r="326" spans="1:28" x14ac:dyDescent="0.2">
      <c r="A326" s="20">
        <v>215</v>
      </c>
      <c r="B326" s="131">
        <v>44703</v>
      </c>
      <c r="C326" s="22">
        <v>44711</v>
      </c>
      <c r="D326" s="246">
        <v>44711</v>
      </c>
      <c r="E326" s="23" t="s">
        <v>97</v>
      </c>
      <c r="F326" s="23" t="s">
        <v>501</v>
      </c>
      <c r="G326" s="20" t="s">
        <v>33</v>
      </c>
      <c r="H326" s="6"/>
      <c r="I326" s="20" t="s">
        <v>33</v>
      </c>
      <c r="J326" s="78">
        <v>303557</v>
      </c>
      <c r="K326" s="27">
        <v>44681</v>
      </c>
      <c r="L326" s="20" t="s">
        <v>33</v>
      </c>
      <c r="M326" s="38">
        <v>166453</v>
      </c>
      <c r="N326" s="132">
        <v>0</v>
      </c>
      <c r="O326" s="31">
        <f t="shared" si="37"/>
        <v>0</v>
      </c>
      <c r="P326" s="31">
        <v>0</v>
      </c>
      <c r="Q326" s="35">
        <f t="shared" si="34"/>
        <v>166453</v>
      </c>
      <c r="R326" s="109"/>
      <c r="S326" s="34">
        <f>Q326*-R326</f>
        <v>0</v>
      </c>
      <c r="T326" s="110"/>
      <c r="U326" s="35">
        <f>O326*-T326</f>
        <v>0</v>
      </c>
      <c r="V326" s="32">
        <v>166453</v>
      </c>
      <c r="W326" s="35" t="s">
        <v>59</v>
      </c>
      <c r="X326" s="35" t="s">
        <v>36</v>
      </c>
      <c r="Y326" s="37" t="s">
        <v>33</v>
      </c>
      <c r="Z326" s="152" t="s">
        <v>33</v>
      </c>
      <c r="AA326" s="138">
        <f>V326+V327</f>
        <v>338170</v>
      </c>
    </row>
    <row r="327" spans="1:28" x14ac:dyDescent="0.2">
      <c r="A327" s="20">
        <v>216</v>
      </c>
      <c r="B327" s="131">
        <v>44703</v>
      </c>
      <c r="C327" s="22">
        <v>44711</v>
      </c>
      <c r="D327" s="246">
        <v>44711</v>
      </c>
      <c r="E327" s="23" t="s">
        <v>97</v>
      </c>
      <c r="F327" s="23" t="s">
        <v>501</v>
      </c>
      <c r="G327" s="20" t="s">
        <v>33</v>
      </c>
      <c r="H327" s="6"/>
      <c r="I327" s="20" t="s">
        <v>33</v>
      </c>
      <c r="J327" s="78">
        <v>303557</v>
      </c>
      <c r="K327" s="27">
        <v>44650</v>
      </c>
      <c r="L327" s="20" t="s">
        <v>33</v>
      </c>
      <c r="M327" s="38">
        <v>171717</v>
      </c>
      <c r="N327" s="132">
        <v>0</v>
      </c>
      <c r="O327" s="31">
        <f t="shared" si="37"/>
        <v>0</v>
      </c>
      <c r="P327" s="31">
        <v>0</v>
      </c>
      <c r="Q327" s="35">
        <f t="shared" si="34"/>
        <v>171717</v>
      </c>
      <c r="R327" s="109"/>
      <c r="S327" s="34">
        <v>0</v>
      </c>
      <c r="T327" s="110"/>
      <c r="U327" s="35">
        <f>O327*-T327</f>
        <v>0</v>
      </c>
      <c r="V327" s="32">
        <f t="shared" ref="V327:V423" si="41">Q327+S327+U327</f>
        <v>171717</v>
      </c>
      <c r="W327" s="35" t="s">
        <v>59</v>
      </c>
      <c r="X327" s="35" t="s">
        <v>36</v>
      </c>
      <c r="Y327" s="37" t="s">
        <v>33</v>
      </c>
      <c r="Z327" s="152" t="s">
        <v>33</v>
      </c>
      <c r="AA327" s="138"/>
    </row>
    <row r="328" spans="1:28" ht="15" x14ac:dyDescent="0.25">
      <c r="A328" s="344"/>
      <c r="B328" s="345"/>
      <c r="C328" s="346"/>
      <c r="D328" s="347">
        <v>44693</v>
      </c>
      <c r="E328" s="348" t="s">
        <v>837</v>
      </c>
      <c r="F328" s="348" t="s">
        <v>837</v>
      </c>
      <c r="G328" s="344"/>
      <c r="H328" s="6"/>
      <c r="I328" s="344"/>
      <c r="J328" s="349"/>
      <c r="K328" s="350"/>
      <c r="L328" s="344"/>
      <c r="M328" s="351"/>
      <c r="N328" s="352"/>
      <c r="O328" s="353"/>
      <c r="P328" s="353"/>
      <c r="Q328" s="354">
        <v>3715694</v>
      </c>
      <c r="R328" s="355"/>
      <c r="S328" s="356"/>
      <c r="T328" s="357"/>
      <c r="U328" s="358"/>
      <c r="V328" s="359">
        <f t="shared" si="41"/>
        <v>3715694</v>
      </c>
      <c r="W328" s="358"/>
      <c r="X328" s="358" t="s">
        <v>36</v>
      </c>
      <c r="Y328" s="360">
        <v>56590711</v>
      </c>
      <c r="Z328" s="361"/>
      <c r="AA328" s="362"/>
      <c r="AB328" s="1" t="s">
        <v>867</v>
      </c>
    </row>
    <row r="329" spans="1:28" ht="15" x14ac:dyDescent="0.25">
      <c r="A329" s="344"/>
      <c r="B329" s="345"/>
      <c r="C329" s="346"/>
      <c r="D329" s="347">
        <v>44693</v>
      </c>
      <c r="E329" s="348" t="s">
        <v>933</v>
      </c>
      <c r="F329" s="348" t="s">
        <v>933</v>
      </c>
      <c r="G329" s="344"/>
      <c r="H329" s="6"/>
      <c r="I329" s="344"/>
      <c r="J329" s="349"/>
      <c r="K329" s="350"/>
      <c r="L329" s="344"/>
      <c r="M329" s="351"/>
      <c r="N329" s="352"/>
      <c r="O329" s="353"/>
      <c r="P329" s="353"/>
      <c r="Q329" s="354">
        <v>66667</v>
      </c>
      <c r="R329" s="355"/>
      <c r="S329" s="356"/>
      <c r="T329" s="357"/>
      <c r="U329" s="358"/>
      <c r="V329" s="359">
        <f t="shared" si="41"/>
        <v>66667</v>
      </c>
      <c r="W329" s="358"/>
      <c r="X329" s="358" t="s">
        <v>36</v>
      </c>
      <c r="Y329" s="360"/>
      <c r="Z329" s="361"/>
      <c r="AA329" s="362"/>
      <c r="AB329" s="1" t="s">
        <v>867</v>
      </c>
    </row>
    <row r="330" spans="1:28" ht="15" x14ac:dyDescent="0.25">
      <c r="A330" s="344"/>
      <c r="B330" s="345"/>
      <c r="C330" s="346"/>
      <c r="D330" s="347">
        <v>44693</v>
      </c>
      <c r="E330" s="348" t="s">
        <v>901</v>
      </c>
      <c r="F330" s="348" t="s">
        <v>901</v>
      </c>
      <c r="G330" s="344"/>
      <c r="H330" s="6"/>
      <c r="I330" s="344"/>
      <c r="J330" s="349"/>
      <c r="K330" s="350"/>
      <c r="L330" s="344"/>
      <c r="M330" s="351"/>
      <c r="N330" s="352"/>
      <c r="O330" s="353"/>
      <c r="P330" s="353"/>
      <c r="Q330" s="354">
        <v>300424</v>
      </c>
      <c r="R330" s="355"/>
      <c r="S330" s="356"/>
      <c r="T330" s="357"/>
      <c r="U330" s="358"/>
      <c r="V330" s="359">
        <f t="shared" si="41"/>
        <v>300424</v>
      </c>
      <c r="W330" s="358"/>
      <c r="X330" s="358" t="s">
        <v>36</v>
      </c>
      <c r="Y330" s="360">
        <v>56590716</v>
      </c>
      <c r="Z330" s="361"/>
      <c r="AA330" s="362"/>
      <c r="AB330" s="1" t="s">
        <v>867</v>
      </c>
    </row>
    <row r="331" spans="1:28" ht="15" x14ac:dyDescent="0.25">
      <c r="A331" s="344"/>
      <c r="B331" s="345"/>
      <c r="C331" s="346"/>
      <c r="D331" s="347">
        <v>44694</v>
      </c>
      <c r="E331" s="348" t="s">
        <v>837</v>
      </c>
      <c r="F331" s="348" t="s">
        <v>837</v>
      </c>
      <c r="G331" s="344"/>
      <c r="H331" s="6"/>
      <c r="I331" s="344"/>
      <c r="J331" s="349"/>
      <c r="K331" s="350"/>
      <c r="L331" s="344"/>
      <c r="M331" s="351"/>
      <c r="N331" s="352"/>
      <c r="O331" s="353"/>
      <c r="P331" s="353"/>
      <c r="Q331" s="354">
        <v>24960</v>
      </c>
      <c r="R331" s="355"/>
      <c r="S331" s="356"/>
      <c r="T331" s="357"/>
      <c r="U331" s="358"/>
      <c r="V331" s="359">
        <f t="shared" si="41"/>
        <v>24960</v>
      </c>
      <c r="W331" s="358"/>
      <c r="X331" s="358" t="s">
        <v>36</v>
      </c>
      <c r="Y331" s="360">
        <v>56590717</v>
      </c>
      <c r="Z331" s="361"/>
      <c r="AA331" s="362"/>
      <c r="AB331" s="1" t="s">
        <v>867</v>
      </c>
    </row>
    <row r="332" spans="1:28" ht="15" x14ac:dyDescent="0.25">
      <c r="A332" s="344"/>
      <c r="B332" s="345"/>
      <c r="C332" s="346"/>
      <c r="D332" s="347">
        <v>44694</v>
      </c>
      <c r="E332" s="348" t="s">
        <v>844</v>
      </c>
      <c r="F332" s="348" t="s">
        <v>844</v>
      </c>
      <c r="G332" s="344"/>
      <c r="H332" s="6"/>
      <c r="I332" s="344"/>
      <c r="J332" s="349"/>
      <c r="K332" s="350"/>
      <c r="L332" s="344"/>
      <c r="M332" s="351"/>
      <c r="N332" s="352"/>
      <c r="O332" s="353"/>
      <c r="P332" s="353"/>
      <c r="Q332" s="354">
        <v>828528</v>
      </c>
      <c r="R332" s="355"/>
      <c r="S332" s="356"/>
      <c r="T332" s="357"/>
      <c r="U332" s="358"/>
      <c r="V332" s="359">
        <f t="shared" si="41"/>
        <v>828528</v>
      </c>
      <c r="W332" s="358"/>
      <c r="X332" s="358" t="s">
        <v>36</v>
      </c>
      <c r="Y332" s="360">
        <v>56590714</v>
      </c>
      <c r="Z332" s="361"/>
      <c r="AA332" s="362"/>
      <c r="AB332" s="1" t="s">
        <v>867</v>
      </c>
    </row>
    <row r="333" spans="1:28" ht="15" x14ac:dyDescent="0.25">
      <c r="A333" s="344"/>
      <c r="B333" s="345"/>
      <c r="C333" s="346"/>
      <c r="D333" s="347">
        <v>44697</v>
      </c>
      <c r="E333" s="348" t="s">
        <v>837</v>
      </c>
      <c r="F333" s="348" t="s">
        <v>837</v>
      </c>
      <c r="G333" s="344"/>
      <c r="H333" s="6"/>
      <c r="I333" s="344"/>
      <c r="J333" s="349"/>
      <c r="K333" s="350"/>
      <c r="L333" s="344"/>
      <c r="M333" s="351"/>
      <c r="N333" s="352"/>
      <c r="O333" s="353"/>
      <c r="P333" s="353"/>
      <c r="Q333" s="354">
        <v>10301</v>
      </c>
      <c r="R333" s="355"/>
      <c r="S333" s="356"/>
      <c r="T333" s="357"/>
      <c r="U333" s="358"/>
      <c r="V333" s="359">
        <f t="shared" si="41"/>
        <v>10301</v>
      </c>
      <c r="W333" s="358"/>
      <c r="X333" s="358" t="s">
        <v>36</v>
      </c>
      <c r="Y333" s="360">
        <v>56590719</v>
      </c>
      <c r="Z333" s="361"/>
      <c r="AA333" s="362"/>
      <c r="AB333" s="1" t="s">
        <v>867</v>
      </c>
    </row>
    <row r="334" spans="1:28" ht="15" x14ac:dyDescent="0.25">
      <c r="A334" s="344"/>
      <c r="B334" s="345"/>
      <c r="C334" s="346"/>
      <c r="D334" s="347">
        <v>44698</v>
      </c>
      <c r="E334" s="348" t="s">
        <v>934</v>
      </c>
      <c r="F334" s="348" t="s">
        <v>934</v>
      </c>
      <c r="G334" s="344"/>
      <c r="H334" s="6"/>
      <c r="I334" s="344"/>
      <c r="J334" s="349"/>
      <c r="K334" s="350"/>
      <c r="L334" s="344"/>
      <c r="M334" s="351"/>
      <c r="N334" s="352"/>
      <c r="O334" s="353"/>
      <c r="P334" s="353"/>
      <c r="Q334" s="354">
        <v>5730</v>
      </c>
      <c r="R334" s="355"/>
      <c r="S334" s="356"/>
      <c r="T334" s="357"/>
      <c r="U334" s="358"/>
      <c r="V334" s="359">
        <f t="shared" si="41"/>
        <v>5730</v>
      </c>
      <c r="W334" s="358"/>
      <c r="X334" s="358" t="s">
        <v>36</v>
      </c>
      <c r="Y334" s="360">
        <v>56590725</v>
      </c>
      <c r="Z334" s="361"/>
      <c r="AA334" s="362"/>
      <c r="AB334" s="1" t="s">
        <v>867</v>
      </c>
    </row>
    <row r="335" spans="1:28" ht="15" x14ac:dyDescent="0.25">
      <c r="A335" s="344"/>
      <c r="B335" s="345"/>
      <c r="C335" s="346"/>
      <c r="D335" s="347">
        <v>44699</v>
      </c>
      <c r="E335" s="348" t="s">
        <v>837</v>
      </c>
      <c r="F335" s="348" t="s">
        <v>837</v>
      </c>
      <c r="G335" s="344"/>
      <c r="H335" s="6"/>
      <c r="I335" s="344"/>
      <c r="J335" s="349"/>
      <c r="K335" s="350"/>
      <c r="L335" s="344"/>
      <c r="M335" s="351"/>
      <c r="N335" s="352"/>
      <c r="O335" s="353"/>
      <c r="P335" s="353"/>
      <c r="Q335" s="354">
        <v>3442</v>
      </c>
      <c r="R335" s="355"/>
      <c r="S335" s="356"/>
      <c r="T335" s="357"/>
      <c r="U335" s="358"/>
      <c r="V335" s="359">
        <f t="shared" si="41"/>
        <v>3442</v>
      </c>
      <c r="W335" s="358"/>
      <c r="X335" s="358" t="s">
        <v>36</v>
      </c>
      <c r="Y335" s="360">
        <v>56590723</v>
      </c>
      <c r="Z335" s="361"/>
      <c r="AA335" s="362"/>
      <c r="AB335" s="1" t="s">
        <v>867</v>
      </c>
    </row>
    <row r="336" spans="1:28" ht="15" x14ac:dyDescent="0.25">
      <c r="A336" s="344"/>
      <c r="B336" s="345"/>
      <c r="C336" s="346"/>
      <c r="D336" s="347">
        <v>44699</v>
      </c>
      <c r="E336" s="348" t="s">
        <v>837</v>
      </c>
      <c r="F336" s="348" t="s">
        <v>837</v>
      </c>
      <c r="G336" s="344"/>
      <c r="H336" s="6"/>
      <c r="I336" s="344"/>
      <c r="J336" s="349"/>
      <c r="K336" s="350"/>
      <c r="L336" s="344"/>
      <c r="M336" s="351"/>
      <c r="N336" s="352"/>
      <c r="O336" s="353"/>
      <c r="P336" s="353"/>
      <c r="Q336" s="354">
        <v>141103</v>
      </c>
      <c r="R336" s="355"/>
      <c r="S336" s="356"/>
      <c r="T336" s="357"/>
      <c r="U336" s="358"/>
      <c r="V336" s="359">
        <f t="shared" si="41"/>
        <v>141103</v>
      </c>
      <c r="W336" s="358"/>
      <c r="X336" s="358" t="s">
        <v>36</v>
      </c>
      <c r="Y336" s="360">
        <v>56590724</v>
      </c>
      <c r="Z336" s="361"/>
      <c r="AA336" s="362"/>
      <c r="AB336" s="1" t="s">
        <v>867</v>
      </c>
    </row>
    <row r="337" spans="1:28" ht="15" x14ac:dyDescent="0.25">
      <c r="A337" s="344"/>
      <c r="B337" s="345"/>
      <c r="C337" s="346"/>
      <c r="D337" s="347">
        <v>44699</v>
      </c>
      <c r="E337" s="348" t="s">
        <v>837</v>
      </c>
      <c r="F337" s="348" t="s">
        <v>837</v>
      </c>
      <c r="G337" s="344"/>
      <c r="H337" s="6"/>
      <c r="I337" s="344"/>
      <c r="J337" s="349"/>
      <c r="K337" s="350"/>
      <c r="L337" s="344"/>
      <c r="M337" s="351"/>
      <c r="N337" s="352"/>
      <c r="O337" s="353"/>
      <c r="P337" s="353"/>
      <c r="Q337" s="354">
        <v>4969</v>
      </c>
      <c r="R337" s="355"/>
      <c r="S337" s="356"/>
      <c r="T337" s="357"/>
      <c r="U337" s="358"/>
      <c r="V337" s="359">
        <f t="shared" si="41"/>
        <v>4969</v>
      </c>
      <c r="W337" s="358"/>
      <c r="X337" s="358" t="s">
        <v>36</v>
      </c>
      <c r="Y337" s="360">
        <v>56590721</v>
      </c>
      <c r="Z337" s="361"/>
      <c r="AA337" s="362"/>
      <c r="AB337" s="1" t="s">
        <v>867</v>
      </c>
    </row>
    <row r="338" spans="1:28" ht="15" x14ac:dyDescent="0.25">
      <c r="A338" s="344"/>
      <c r="B338" s="345"/>
      <c r="C338" s="346"/>
      <c r="D338" s="347">
        <v>44701</v>
      </c>
      <c r="E338" s="348" t="s">
        <v>935</v>
      </c>
      <c r="F338" s="348" t="s">
        <v>935</v>
      </c>
      <c r="G338" s="344"/>
      <c r="H338" s="6"/>
      <c r="I338" s="344"/>
      <c r="J338" s="349"/>
      <c r="K338" s="350"/>
      <c r="L338" s="344"/>
      <c r="M338" s="351"/>
      <c r="N338" s="352"/>
      <c r="O338" s="353"/>
      <c r="P338" s="353"/>
      <c r="Q338" s="354">
        <v>18060</v>
      </c>
      <c r="R338" s="355"/>
      <c r="S338" s="356"/>
      <c r="T338" s="357"/>
      <c r="U338" s="358"/>
      <c r="V338" s="359">
        <f t="shared" si="41"/>
        <v>18060</v>
      </c>
      <c r="W338" s="358"/>
      <c r="X338" s="358" t="s">
        <v>36</v>
      </c>
      <c r="Y338" s="360">
        <v>56590728</v>
      </c>
      <c r="Z338" s="361"/>
      <c r="AA338" s="362"/>
      <c r="AB338" s="1" t="s">
        <v>867</v>
      </c>
    </row>
    <row r="339" spans="1:28" ht="15" x14ac:dyDescent="0.25">
      <c r="A339" s="344"/>
      <c r="B339" s="345"/>
      <c r="C339" s="346"/>
      <c r="D339" s="347">
        <v>44704</v>
      </c>
      <c r="E339" s="348" t="s">
        <v>893</v>
      </c>
      <c r="F339" s="348" t="s">
        <v>893</v>
      </c>
      <c r="G339" s="344"/>
      <c r="H339" s="6"/>
      <c r="I339" s="344"/>
      <c r="J339" s="349"/>
      <c r="K339" s="350"/>
      <c r="L339" s="344"/>
      <c r="M339" s="351"/>
      <c r="N339" s="352"/>
      <c r="O339" s="353"/>
      <c r="P339" s="353"/>
      <c r="Q339" s="354">
        <v>3447418</v>
      </c>
      <c r="R339" s="355"/>
      <c r="S339" s="356"/>
      <c r="T339" s="357"/>
      <c r="U339" s="358"/>
      <c r="V339" s="359">
        <f t="shared" si="41"/>
        <v>3447418</v>
      </c>
      <c r="W339" s="358"/>
      <c r="X339" s="358" t="s">
        <v>36</v>
      </c>
      <c r="Y339" s="360">
        <v>56590726</v>
      </c>
      <c r="Z339" s="361"/>
      <c r="AA339" s="362"/>
      <c r="AB339" s="1" t="s">
        <v>867</v>
      </c>
    </row>
    <row r="340" spans="1:28" ht="15" x14ac:dyDescent="0.25">
      <c r="A340" s="344"/>
      <c r="B340" s="345"/>
      <c r="C340" s="346"/>
      <c r="D340" s="347">
        <v>44704</v>
      </c>
      <c r="E340" s="348" t="s">
        <v>842</v>
      </c>
      <c r="F340" s="348" t="s">
        <v>842</v>
      </c>
      <c r="G340" s="344"/>
      <c r="H340" s="6"/>
      <c r="I340" s="344"/>
      <c r="J340" s="349"/>
      <c r="K340" s="350"/>
      <c r="L340" s="344"/>
      <c r="M340" s="351"/>
      <c r="N340" s="352"/>
      <c r="O340" s="353"/>
      <c r="P340" s="353"/>
      <c r="Q340" s="354">
        <v>9072</v>
      </c>
      <c r="R340" s="355"/>
      <c r="S340" s="356"/>
      <c r="T340" s="357"/>
      <c r="U340" s="358"/>
      <c r="V340" s="359">
        <f t="shared" si="41"/>
        <v>9072</v>
      </c>
      <c r="W340" s="358"/>
      <c r="X340" s="358" t="s">
        <v>36</v>
      </c>
      <c r="Y340" s="360">
        <v>56590727</v>
      </c>
      <c r="Z340" s="361"/>
      <c r="AA340" s="362"/>
      <c r="AB340" s="1" t="s">
        <v>867</v>
      </c>
    </row>
    <row r="341" spans="1:28" ht="23.25" x14ac:dyDescent="0.25">
      <c r="A341" s="344"/>
      <c r="B341" s="345"/>
      <c r="C341" s="346"/>
      <c r="D341" s="347">
        <v>44704</v>
      </c>
      <c r="E341" s="348" t="s">
        <v>936</v>
      </c>
      <c r="F341" s="348" t="s">
        <v>936</v>
      </c>
      <c r="G341" s="344"/>
      <c r="H341" s="6"/>
      <c r="I341" s="344"/>
      <c r="J341" s="349"/>
      <c r="K341" s="350"/>
      <c r="L341" s="344"/>
      <c r="M341" s="351"/>
      <c r="N341" s="352"/>
      <c r="O341" s="353"/>
      <c r="P341" s="353"/>
      <c r="Q341" s="354">
        <v>500000</v>
      </c>
      <c r="R341" s="355"/>
      <c r="S341" s="356"/>
      <c r="T341" s="357"/>
      <c r="U341" s="358"/>
      <c r="V341" s="359">
        <f t="shared" si="41"/>
        <v>500000</v>
      </c>
      <c r="W341" s="358"/>
      <c r="X341" s="358" t="s">
        <v>36</v>
      </c>
      <c r="Y341" s="360"/>
      <c r="Z341" s="361"/>
      <c r="AA341" s="362"/>
      <c r="AB341" s="1" t="s">
        <v>867</v>
      </c>
    </row>
    <row r="342" spans="1:28" ht="15" x14ac:dyDescent="0.25">
      <c r="A342" s="344"/>
      <c r="B342" s="345"/>
      <c r="C342" s="346"/>
      <c r="D342" s="347">
        <v>44704</v>
      </c>
      <c r="E342" s="348" t="s">
        <v>937</v>
      </c>
      <c r="F342" s="348" t="s">
        <v>937</v>
      </c>
      <c r="G342" s="344"/>
      <c r="H342" s="6"/>
      <c r="I342" s="344"/>
      <c r="J342" s="349"/>
      <c r="K342" s="350"/>
      <c r="L342" s="344"/>
      <c r="M342" s="351"/>
      <c r="N342" s="352"/>
      <c r="O342" s="353"/>
      <c r="P342" s="353"/>
      <c r="Q342" s="354">
        <v>21748</v>
      </c>
      <c r="R342" s="355"/>
      <c r="S342" s="356"/>
      <c r="T342" s="357"/>
      <c r="U342" s="358"/>
      <c r="V342" s="359">
        <f t="shared" si="41"/>
        <v>21748</v>
      </c>
      <c r="W342" s="358"/>
      <c r="X342" s="358" t="s">
        <v>36</v>
      </c>
      <c r="Y342" s="360"/>
      <c r="Z342" s="361"/>
      <c r="AA342" s="362"/>
      <c r="AB342" s="1" t="s">
        <v>867</v>
      </c>
    </row>
    <row r="343" spans="1:28" ht="15" x14ac:dyDescent="0.25">
      <c r="A343" s="344"/>
      <c r="B343" s="345"/>
      <c r="C343" s="346"/>
      <c r="D343" s="347">
        <v>44704</v>
      </c>
      <c r="E343" s="348" t="s">
        <v>938</v>
      </c>
      <c r="F343" s="348" t="s">
        <v>938</v>
      </c>
      <c r="G343" s="344"/>
      <c r="H343" s="6"/>
      <c r="I343" s="344"/>
      <c r="J343" s="349"/>
      <c r="K343" s="350"/>
      <c r="L343" s="344"/>
      <c r="M343" s="351"/>
      <c r="N343" s="352"/>
      <c r="O343" s="353"/>
      <c r="P343" s="353"/>
      <c r="Q343" s="354">
        <v>11650</v>
      </c>
      <c r="R343" s="355"/>
      <c r="S343" s="356"/>
      <c r="T343" s="357"/>
      <c r="U343" s="358"/>
      <c r="V343" s="359">
        <f t="shared" si="41"/>
        <v>11650</v>
      </c>
      <c r="W343" s="358"/>
      <c r="X343" s="358" t="s">
        <v>36</v>
      </c>
      <c r="Y343" s="360"/>
      <c r="Z343" s="361"/>
      <c r="AA343" s="362"/>
      <c r="AB343" s="1" t="s">
        <v>867</v>
      </c>
    </row>
    <row r="344" spans="1:28" ht="15" x14ac:dyDescent="0.25">
      <c r="A344" s="344"/>
      <c r="B344" s="345"/>
      <c r="C344" s="346"/>
      <c r="D344" s="347">
        <v>44704</v>
      </c>
      <c r="E344" s="348" t="s">
        <v>939</v>
      </c>
      <c r="F344" s="348" t="s">
        <v>939</v>
      </c>
      <c r="G344" s="344"/>
      <c r="H344" s="6"/>
      <c r="I344" s="344"/>
      <c r="J344" s="349"/>
      <c r="K344" s="350"/>
      <c r="L344" s="344"/>
      <c r="M344" s="351"/>
      <c r="N344" s="352"/>
      <c r="O344" s="353"/>
      <c r="P344" s="353"/>
      <c r="Q344" s="354">
        <v>41594</v>
      </c>
      <c r="R344" s="355"/>
      <c r="S344" s="356"/>
      <c r="T344" s="357"/>
      <c r="U344" s="358"/>
      <c r="V344" s="359">
        <f t="shared" si="41"/>
        <v>41594</v>
      </c>
      <c r="W344" s="358"/>
      <c r="X344" s="358" t="s">
        <v>36</v>
      </c>
      <c r="Y344" s="360"/>
      <c r="Z344" s="361"/>
      <c r="AA344" s="362"/>
      <c r="AB344" s="1" t="s">
        <v>867</v>
      </c>
    </row>
    <row r="345" spans="1:28" ht="15" x14ac:dyDescent="0.25">
      <c r="A345" s="344"/>
      <c r="B345" s="345"/>
      <c r="C345" s="346"/>
      <c r="D345" s="347">
        <v>44704</v>
      </c>
      <c r="E345" s="348" t="s">
        <v>940</v>
      </c>
      <c r="F345" s="348" t="s">
        <v>940</v>
      </c>
      <c r="G345" s="344"/>
      <c r="H345" s="6"/>
      <c r="I345" s="344"/>
      <c r="J345" s="349"/>
      <c r="K345" s="350"/>
      <c r="L345" s="344"/>
      <c r="M345" s="351"/>
      <c r="N345" s="352"/>
      <c r="O345" s="353"/>
      <c r="P345" s="353"/>
      <c r="Q345" s="354">
        <v>6078</v>
      </c>
      <c r="R345" s="355"/>
      <c r="S345" s="356"/>
      <c r="T345" s="357"/>
      <c r="U345" s="358"/>
      <c r="V345" s="359">
        <f t="shared" si="41"/>
        <v>6078</v>
      </c>
      <c r="W345" s="358"/>
      <c r="X345" s="358" t="s">
        <v>36</v>
      </c>
      <c r="Y345" s="360"/>
      <c r="Z345" s="361"/>
      <c r="AA345" s="362"/>
      <c r="AB345" s="1" t="s">
        <v>867</v>
      </c>
    </row>
    <row r="346" spans="1:28" ht="15" x14ac:dyDescent="0.25">
      <c r="A346" s="344"/>
      <c r="B346" s="345"/>
      <c r="C346" s="346"/>
      <c r="D346" s="347">
        <v>44704</v>
      </c>
      <c r="E346" s="348" t="s">
        <v>941</v>
      </c>
      <c r="F346" s="348" t="s">
        <v>941</v>
      </c>
      <c r="G346" s="344"/>
      <c r="H346" s="6"/>
      <c r="I346" s="344"/>
      <c r="J346" s="349"/>
      <c r="K346" s="350"/>
      <c r="L346" s="344"/>
      <c r="M346" s="351"/>
      <c r="N346" s="352"/>
      <c r="O346" s="353"/>
      <c r="P346" s="353"/>
      <c r="Q346" s="354">
        <v>21862</v>
      </c>
      <c r="R346" s="355"/>
      <c r="S346" s="356"/>
      <c r="T346" s="357"/>
      <c r="U346" s="358"/>
      <c r="V346" s="359">
        <f t="shared" si="41"/>
        <v>21862</v>
      </c>
      <c r="W346" s="358"/>
      <c r="X346" s="358" t="s">
        <v>36</v>
      </c>
      <c r="Y346" s="360"/>
      <c r="Z346" s="361"/>
      <c r="AA346" s="362"/>
      <c r="AB346" s="1" t="s">
        <v>867</v>
      </c>
    </row>
    <row r="347" spans="1:28" ht="15" x14ac:dyDescent="0.25">
      <c r="A347" s="344"/>
      <c r="B347" s="345"/>
      <c r="C347" s="346"/>
      <c r="D347" s="347">
        <v>44704</v>
      </c>
      <c r="E347" s="348" t="s">
        <v>942</v>
      </c>
      <c r="F347" s="348" t="s">
        <v>942</v>
      </c>
      <c r="G347" s="344"/>
      <c r="H347" s="6"/>
      <c r="I347" s="344"/>
      <c r="J347" s="349"/>
      <c r="K347" s="350"/>
      <c r="L347" s="344"/>
      <c r="M347" s="351"/>
      <c r="N347" s="352"/>
      <c r="O347" s="353"/>
      <c r="P347" s="353"/>
      <c r="Q347" s="354">
        <v>17127</v>
      </c>
      <c r="R347" s="355"/>
      <c r="S347" s="356"/>
      <c r="T347" s="357"/>
      <c r="U347" s="358"/>
      <c r="V347" s="359">
        <f t="shared" si="41"/>
        <v>17127</v>
      </c>
      <c r="W347" s="358"/>
      <c r="X347" s="358" t="s">
        <v>36</v>
      </c>
      <c r="Y347" s="360"/>
      <c r="Z347" s="361"/>
      <c r="AA347" s="362"/>
      <c r="AB347" s="1" t="s">
        <v>867</v>
      </c>
    </row>
    <row r="348" spans="1:28" ht="15" x14ac:dyDescent="0.25">
      <c r="A348" s="344"/>
      <c r="B348" s="345"/>
      <c r="C348" s="346"/>
      <c r="D348" s="347">
        <v>44704</v>
      </c>
      <c r="E348" s="348" t="s">
        <v>943</v>
      </c>
      <c r="F348" s="348" t="s">
        <v>943</v>
      </c>
      <c r="G348" s="344"/>
      <c r="H348" s="6"/>
      <c r="I348" s="344"/>
      <c r="J348" s="349"/>
      <c r="K348" s="350"/>
      <c r="L348" s="344"/>
      <c r="M348" s="351"/>
      <c r="N348" s="352"/>
      <c r="O348" s="353"/>
      <c r="P348" s="353"/>
      <c r="Q348" s="354">
        <v>36518</v>
      </c>
      <c r="R348" s="355"/>
      <c r="S348" s="356"/>
      <c r="T348" s="357"/>
      <c r="U348" s="358"/>
      <c r="V348" s="359">
        <f t="shared" si="41"/>
        <v>36518</v>
      </c>
      <c r="W348" s="358"/>
      <c r="X348" s="358" t="s">
        <v>36</v>
      </c>
      <c r="Y348" s="360"/>
      <c r="Z348" s="361"/>
      <c r="AA348" s="362"/>
      <c r="AB348" s="1" t="s">
        <v>867</v>
      </c>
    </row>
    <row r="349" spans="1:28" ht="15" x14ac:dyDescent="0.25">
      <c r="A349" s="344"/>
      <c r="B349" s="345"/>
      <c r="C349" s="346"/>
      <c r="D349" s="347">
        <v>44704</v>
      </c>
      <c r="E349" s="348" t="s">
        <v>944</v>
      </c>
      <c r="F349" s="348" t="s">
        <v>944</v>
      </c>
      <c r="G349" s="344"/>
      <c r="H349" s="6"/>
      <c r="I349" s="344"/>
      <c r="J349" s="349"/>
      <c r="K349" s="350"/>
      <c r="L349" s="344"/>
      <c r="M349" s="351"/>
      <c r="N349" s="352"/>
      <c r="O349" s="353"/>
      <c r="P349" s="353"/>
      <c r="Q349" s="354">
        <v>17762</v>
      </c>
      <c r="R349" s="355"/>
      <c r="S349" s="356"/>
      <c r="T349" s="357"/>
      <c r="U349" s="358"/>
      <c r="V349" s="359">
        <f t="shared" si="41"/>
        <v>17762</v>
      </c>
      <c r="W349" s="358"/>
      <c r="X349" s="358" t="s">
        <v>36</v>
      </c>
      <c r="Y349" s="360"/>
      <c r="Z349" s="361"/>
      <c r="AA349" s="362"/>
      <c r="AB349" s="1" t="s">
        <v>867</v>
      </c>
    </row>
    <row r="350" spans="1:28" ht="23.25" x14ac:dyDescent="0.25">
      <c r="A350" s="344"/>
      <c r="B350" s="345"/>
      <c r="C350" s="346"/>
      <c r="D350" s="347">
        <v>44704</v>
      </c>
      <c r="E350" s="348" t="s">
        <v>945</v>
      </c>
      <c r="F350" s="348" t="s">
        <v>945</v>
      </c>
      <c r="G350" s="344"/>
      <c r="H350" s="6"/>
      <c r="I350" s="344"/>
      <c r="J350" s="349"/>
      <c r="K350" s="350"/>
      <c r="L350" s="344"/>
      <c r="M350" s="351"/>
      <c r="N350" s="352"/>
      <c r="O350" s="353"/>
      <c r="P350" s="353"/>
      <c r="Q350" s="354">
        <v>271034</v>
      </c>
      <c r="R350" s="355"/>
      <c r="S350" s="356"/>
      <c r="T350" s="357"/>
      <c r="U350" s="358"/>
      <c r="V350" s="359">
        <f t="shared" si="41"/>
        <v>271034</v>
      </c>
      <c r="W350" s="358"/>
      <c r="X350" s="358" t="s">
        <v>36</v>
      </c>
      <c r="Y350" s="360"/>
      <c r="Z350" s="361"/>
      <c r="AA350" s="362"/>
      <c r="AB350" s="1" t="s">
        <v>867</v>
      </c>
    </row>
    <row r="351" spans="1:28" ht="15" x14ac:dyDescent="0.25">
      <c r="A351" s="344"/>
      <c r="B351" s="345"/>
      <c r="C351" s="346"/>
      <c r="D351" s="347">
        <v>44704</v>
      </c>
      <c r="E351" s="348" t="s">
        <v>946</v>
      </c>
      <c r="F351" s="348" t="s">
        <v>946</v>
      </c>
      <c r="G351" s="344"/>
      <c r="H351" s="6"/>
      <c r="I351" s="344"/>
      <c r="J351" s="349"/>
      <c r="K351" s="350"/>
      <c r="L351" s="344"/>
      <c r="M351" s="351"/>
      <c r="N351" s="352"/>
      <c r="O351" s="353"/>
      <c r="P351" s="353"/>
      <c r="Q351" s="354">
        <v>118800</v>
      </c>
      <c r="R351" s="355"/>
      <c r="S351" s="356"/>
      <c r="T351" s="357"/>
      <c r="U351" s="358"/>
      <c r="V351" s="359">
        <f t="shared" si="41"/>
        <v>118800</v>
      </c>
      <c r="W351" s="358"/>
      <c r="X351" s="358" t="s">
        <v>36</v>
      </c>
      <c r="Y351" s="360"/>
      <c r="Z351" s="361"/>
      <c r="AA351" s="362"/>
      <c r="AB351" s="1" t="s">
        <v>867</v>
      </c>
    </row>
    <row r="352" spans="1:28" ht="15" x14ac:dyDescent="0.25">
      <c r="A352" s="344"/>
      <c r="B352" s="345"/>
      <c r="C352" s="346"/>
      <c r="D352" s="347">
        <v>44704</v>
      </c>
      <c r="E352" s="348" t="s">
        <v>947</v>
      </c>
      <c r="F352" s="348" t="s">
        <v>947</v>
      </c>
      <c r="G352" s="344"/>
      <c r="H352" s="6"/>
      <c r="I352" s="344"/>
      <c r="J352" s="349"/>
      <c r="K352" s="350"/>
      <c r="L352" s="344"/>
      <c r="M352" s="351"/>
      <c r="N352" s="352"/>
      <c r="O352" s="353"/>
      <c r="P352" s="353"/>
      <c r="Q352" s="354">
        <v>32000</v>
      </c>
      <c r="R352" s="355"/>
      <c r="S352" s="356"/>
      <c r="T352" s="357"/>
      <c r="U352" s="358"/>
      <c r="V352" s="359">
        <f t="shared" si="41"/>
        <v>32000</v>
      </c>
      <c r="W352" s="358"/>
      <c r="X352" s="358" t="s">
        <v>36</v>
      </c>
      <c r="Y352" s="360"/>
      <c r="Z352" s="361"/>
      <c r="AA352" s="362"/>
      <c r="AB352" s="1" t="s">
        <v>867</v>
      </c>
    </row>
    <row r="353" spans="1:28" ht="15" x14ac:dyDescent="0.25">
      <c r="A353" s="344"/>
      <c r="B353" s="345"/>
      <c r="C353" s="346"/>
      <c r="D353" s="347">
        <v>44704</v>
      </c>
      <c r="E353" s="348" t="s">
        <v>948</v>
      </c>
      <c r="F353" s="348" t="s">
        <v>948</v>
      </c>
      <c r="G353" s="344"/>
      <c r="H353" s="6"/>
      <c r="I353" s="344"/>
      <c r="J353" s="349"/>
      <c r="K353" s="350"/>
      <c r="L353" s="344"/>
      <c r="M353" s="351"/>
      <c r="N353" s="352"/>
      <c r="O353" s="353"/>
      <c r="P353" s="353"/>
      <c r="Q353" s="354">
        <v>11500</v>
      </c>
      <c r="R353" s="355"/>
      <c r="S353" s="356"/>
      <c r="T353" s="357"/>
      <c r="U353" s="358"/>
      <c r="V353" s="359">
        <f t="shared" si="41"/>
        <v>11500</v>
      </c>
      <c r="W353" s="358"/>
      <c r="X353" s="358" t="s">
        <v>36</v>
      </c>
      <c r="Y353" s="360"/>
      <c r="Z353" s="361"/>
      <c r="AA353" s="362"/>
      <c r="AB353" s="1" t="s">
        <v>867</v>
      </c>
    </row>
    <row r="354" spans="1:28" ht="15" x14ac:dyDescent="0.25">
      <c r="A354" s="344"/>
      <c r="B354" s="345"/>
      <c r="C354" s="346"/>
      <c r="D354" s="347">
        <v>44707</v>
      </c>
      <c r="E354" s="348" t="s">
        <v>842</v>
      </c>
      <c r="F354" s="348" t="s">
        <v>842</v>
      </c>
      <c r="G354" s="344"/>
      <c r="H354" s="6"/>
      <c r="I354" s="344"/>
      <c r="J354" s="349"/>
      <c r="K354" s="350"/>
      <c r="L354" s="344"/>
      <c r="M354" s="351"/>
      <c r="N354" s="352"/>
      <c r="O354" s="353"/>
      <c r="P354" s="353"/>
      <c r="Q354" s="354">
        <v>38500</v>
      </c>
      <c r="R354" s="355"/>
      <c r="S354" s="356"/>
      <c r="T354" s="357"/>
      <c r="U354" s="358"/>
      <c r="V354" s="359">
        <f t="shared" si="41"/>
        <v>38500</v>
      </c>
      <c r="W354" s="358"/>
      <c r="X354" s="358" t="s">
        <v>36</v>
      </c>
      <c r="Y354" s="360">
        <v>56590732</v>
      </c>
      <c r="Z354" s="361"/>
      <c r="AA354" s="362"/>
      <c r="AB354" s="1" t="s">
        <v>867</v>
      </c>
    </row>
    <row r="355" spans="1:28" ht="15" x14ac:dyDescent="0.25">
      <c r="A355" s="344"/>
      <c r="B355" s="345"/>
      <c r="C355" s="346"/>
      <c r="D355" s="347">
        <v>44708</v>
      </c>
      <c r="E355" s="348" t="s">
        <v>837</v>
      </c>
      <c r="F355" s="348" t="s">
        <v>837</v>
      </c>
      <c r="G355" s="344"/>
      <c r="H355" s="6"/>
      <c r="I355" s="344"/>
      <c r="J355" s="349"/>
      <c r="K355" s="350"/>
      <c r="L355" s="344"/>
      <c r="M355" s="351"/>
      <c r="N355" s="352"/>
      <c r="O355" s="353"/>
      <c r="P355" s="353"/>
      <c r="Q355" s="354">
        <v>81016</v>
      </c>
      <c r="R355" s="355"/>
      <c r="S355" s="356"/>
      <c r="T355" s="357"/>
      <c r="U355" s="358"/>
      <c r="V355" s="359">
        <f t="shared" si="41"/>
        <v>81016</v>
      </c>
      <c r="W355" s="358"/>
      <c r="X355" s="358" t="s">
        <v>36</v>
      </c>
      <c r="Y355" s="360">
        <v>56590730</v>
      </c>
      <c r="Z355" s="361"/>
      <c r="AA355" s="362"/>
      <c r="AB355" s="1" t="s">
        <v>867</v>
      </c>
    </row>
    <row r="356" spans="1:28" ht="15" x14ac:dyDescent="0.25">
      <c r="A356" s="344"/>
      <c r="B356" s="345"/>
      <c r="C356" s="346"/>
      <c r="D356" s="347">
        <v>44708</v>
      </c>
      <c r="E356" s="348" t="s">
        <v>949</v>
      </c>
      <c r="F356" s="348" t="s">
        <v>949</v>
      </c>
      <c r="G356" s="344"/>
      <c r="H356" s="6"/>
      <c r="I356" s="344"/>
      <c r="J356" s="349"/>
      <c r="K356" s="350"/>
      <c r="L356" s="344"/>
      <c r="M356" s="351"/>
      <c r="N356" s="352"/>
      <c r="O356" s="353"/>
      <c r="P356" s="353"/>
      <c r="Q356" s="354">
        <v>10000000</v>
      </c>
      <c r="R356" s="355"/>
      <c r="S356" s="356"/>
      <c r="T356" s="357"/>
      <c r="U356" s="358"/>
      <c r="V356" s="359">
        <f t="shared" si="41"/>
        <v>10000000</v>
      </c>
      <c r="W356" s="358"/>
      <c r="X356" s="358" t="s">
        <v>36</v>
      </c>
      <c r="Y356" s="360">
        <v>56590740</v>
      </c>
      <c r="Z356" s="361"/>
      <c r="AA356" s="362"/>
      <c r="AB356" s="1" t="s">
        <v>867</v>
      </c>
    </row>
    <row r="357" spans="1:28" ht="15" x14ac:dyDescent="0.25">
      <c r="A357" s="344"/>
      <c r="B357" s="345"/>
      <c r="C357" s="346"/>
      <c r="D357" s="347">
        <v>44711</v>
      </c>
      <c r="E357" s="348" t="s">
        <v>837</v>
      </c>
      <c r="F357" s="348" t="s">
        <v>837</v>
      </c>
      <c r="G357" s="344"/>
      <c r="H357" s="6"/>
      <c r="I357" s="344"/>
      <c r="J357" s="349"/>
      <c r="K357" s="350"/>
      <c r="L357" s="344"/>
      <c r="M357" s="351"/>
      <c r="N357" s="352"/>
      <c r="O357" s="353"/>
      <c r="P357" s="353"/>
      <c r="Q357" s="354">
        <v>250000</v>
      </c>
      <c r="R357" s="355"/>
      <c r="S357" s="356"/>
      <c r="T357" s="357"/>
      <c r="U357" s="358"/>
      <c r="V357" s="359">
        <f t="shared" si="41"/>
        <v>250000</v>
      </c>
      <c r="W357" s="358"/>
      <c r="X357" s="358" t="s">
        <v>36</v>
      </c>
      <c r="Y357" s="360">
        <v>56590736</v>
      </c>
      <c r="Z357" s="361"/>
      <c r="AA357" s="362"/>
      <c r="AB357" s="1" t="s">
        <v>867</v>
      </c>
    </row>
    <row r="358" spans="1:28" ht="15" x14ac:dyDescent="0.25">
      <c r="A358" s="344"/>
      <c r="B358" s="345"/>
      <c r="C358" s="346"/>
      <c r="D358" s="347">
        <v>44712</v>
      </c>
      <c r="E358" s="348" t="s">
        <v>837</v>
      </c>
      <c r="F358" s="348" t="s">
        <v>837</v>
      </c>
      <c r="G358" s="344"/>
      <c r="H358" s="6"/>
      <c r="I358" s="344"/>
      <c r="J358" s="349"/>
      <c r="K358" s="350"/>
      <c r="L358" s="344"/>
      <c r="M358" s="351"/>
      <c r="N358" s="352"/>
      <c r="O358" s="353"/>
      <c r="P358" s="353"/>
      <c r="Q358" s="354">
        <v>2344</v>
      </c>
      <c r="R358" s="355"/>
      <c r="S358" s="356"/>
      <c r="T358" s="357"/>
      <c r="U358" s="358"/>
      <c r="V358" s="359">
        <f t="shared" si="41"/>
        <v>2344</v>
      </c>
      <c r="W358" s="358"/>
      <c r="X358" s="358" t="s">
        <v>36</v>
      </c>
      <c r="Y358" s="360">
        <v>56590731</v>
      </c>
      <c r="Z358" s="361"/>
      <c r="AA358" s="362"/>
      <c r="AB358" s="1" t="s">
        <v>867</v>
      </c>
    </row>
    <row r="359" spans="1:28" ht="15" x14ac:dyDescent="0.25">
      <c r="A359" s="344"/>
      <c r="B359" s="345"/>
      <c r="C359" s="346"/>
      <c r="D359" s="347">
        <v>44712</v>
      </c>
      <c r="E359" s="348" t="s">
        <v>837</v>
      </c>
      <c r="F359" s="348" t="s">
        <v>837</v>
      </c>
      <c r="G359" s="344"/>
      <c r="H359" s="6"/>
      <c r="I359" s="344"/>
      <c r="J359" s="349"/>
      <c r="K359" s="350"/>
      <c r="L359" s="344"/>
      <c r="M359" s="351"/>
      <c r="N359" s="352"/>
      <c r="O359" s="353"/>
      <c r="P359" s="353"/>
      <c r="Q359" s="354">
        <v>17910</v>
      </c>
      <c r="R359" s="355"/>
      <c r="S359" s="356"/>
      <c r="T359" s="357"/>
      <c r="U359" s="358"/>
      <c r="V359" s="359">
        <f t="shared" si="41"/>
        <v>17910</v>
      </c>
      <c r="W359" s="358"/>
      <c r="X359" s="358" t="s">
        <v>36</v>
      </c>
      <c r="Y359" s="360">
        <v>56590735</v>
      </c>
      <c r="Z359" s="361"/>
      <c r="AA359" s="362"/>
      <c r="AB359" s="1" t="s">
        <v>867</v>
      </c>
    </row>
    <row r="360" spans="1:28" ht="15" x14ac:dyDescent="0.25">
      <c r="A360" s="344"/>
      <c r="B360" s="345"/>
      <c r="C360" s="346"/>
      <c r="D360" s="347">
        <v>44712</v>
      </c>
      <c r="E360" s="348" t="s">
        <v>917</v>
      </c>
      <c r="F360" s="348" t="s">
        <v>917</v>
      </c>
      <c r="G360" s="344"/>
      <c r="H360" s="6"/>
      <c r="I360" s="344"/>
      <c r="J360" s="349"/>
      <c r="K360" s="350"/>
      <c r="L360" s="344"/>
      <c r="M360" s="351"/>
      <c r="N360" s="352"/>
      <c r="O360" s="353"/>
      <c r="P360" s="353"/>
      <c r="Q360" s="354">
        <v>97990.93</v>
      </c>
      <c r="R360" s="355"/>
      <c r="S360" s="356"/>
      <c r="T360" s="357"/>
      <c r="U360" s="358"/>
      <c r="V360" s="359">
        <f t="shared" si="41"/>
        <v>97990.93</v>
      </c>
      <c r="W360" s="358"/>
      <c r="X360" s="358" t="s">
        <v>36</v>
      </c>
      <c r="Y360" s="360"/>
      <c r="Z360" s="361"/>
      <c r="AA360" s="362"/>
      <c r="AB360" s="1" t="s">
        <v>867</v>
      </c>
    </row>
    <row r="361" spans="1:28" ht="15" x14ac:dyDescent="0.25">
      <c r="A361" s="344"/>
      <c r="B361" s="345"/>
      <c r="C361" s="346"/>
      <c r="D361" s="347">
        <v>44712</v>
      </c>
      <c r="E361" s="348" t="s">
        <v>918</v>
      </c>
      <c r="F361" s="348" t="s">
        <v>918</v>
      </c>
      <c r="G361" s="344"/>
      <c r="H361" s="6"/>
      <c r="I361" s="344"/>
      <c r="J361" s="349"/>
      <c r="K361" s="350"/>
      <c r="L361" s="344"/>
      <c r="M361" s="351"/>
      <c r="N361" s="352"/>
      <c r="O361" s="353"/>
      <c r="P361" s="353"/>
      <c r="Q361" s="354">
        <v>308020.56</v>
      </c>
      <c r="R361" s="355"/>
      <c r="S361" s="356"/>
      <c r="T361" s="357"/>
      <c r="U361" s="358"/>
      <c r="V361" s="359">
        <f t="shared" si="41"/>
        <v>308020.56</v>
      </c>
      <c r="W361" s="358"/>
      <c r="X361" s="358" t="s">
        <v>36</v>
      </c>
      <c r="Y361" s="360"/>
      <c r="Z361" s="361"/>
      <c r="AA361" s="362"/>
      <c r="AB361" s="1" t="s">
        <v>867</v>
      </c>
    </row>
    <row r="362" spans="1:28" ht="15" x14ac:dyDescent="0.25">
      <c r="A362" s="344"/>
      <c r="B362" s="345"/>
      <c r="C362" s="346"/>
      <c r="D362" s="347">
        <v>44712</v>
      </c>
      <c r="E362" s="348" t="s">
        <v>950</v>
      </c>
      <c r="F362" s="348" t="s">
        <v>950</v>
      </c>
      <c r="G362" s="344"/>
      <c r="H362" s="6"/>
      <c r="I362" s="344"/>
      <c r="J362" s="349"/>
      <c r="K362" s="350"/>
      <c r="L362" s="344"/>
      <c r="M362" s="351"/>
      <c r="N362" s="352"/>
      <c r="O362" s="353"/>
      <c r="P362" s="353"/>
      <c r="Q362" s="354">
        <v>807022</v>
      </c>
      <c r="R362" s="355"/>
      <c r="S362" s="356"/>
      <c r="T362" s="357"/>
      <c r="U362" s="358"/>
      <c r="V362" s="359">
        <f t="shared" si="41"/>
        <v>807022</v>
      </c>
      <c r="W362" s="358"/>
      <c r="X362" s="358" t="s">
        <v>36</v>
      </c>
      <c r="Y362" s="360"/>
      <c r="Z362" s="361"/>
      <c r="AA362" s="362"/>
      <c r="AB362" s="1" t="s">
        <v>867</v>
      </c>
    </row>
    <row r="363" spans="1:28" ht="15" x14ac:dyDescent="0.25">
      <c r="A363" s="344"/>
      <c r="B363" s="345"/>
      <c r="C363" s="346"/>
      <c r="D363" s="347">
        <v>44712</v>
      </c>
      <c r="E363" s="348" t="s">
        <v>951</v>
      </c>
      <c r="F363" s="348" t="s">
        <v>951</v>
      </c>
      <c r="G363" s="344"/>
      <c r="H363" s="6"/>
      <c r="I363" s="344"/>
      <c r="J363" s="349"/>
      <c r="K363" s="350"/>
      <c r="L363" s="344"/>
      <c r="M363" s="351"/>
      <c r="N363" s="352"/>
      <c r="O363" s="353"/>
      <c r="P363" s="353"/>
      <c r="Q363" s="354">
        <v>900000</v>
      </c>
      <c r="R363" s="355"/>
      <c r="S363" s="356"/>
      <c r="T363" s="357"/>
      <c r="U363" s="358"/>
      <c r="V363" s="359">
        <f t="shared" si="41"/>
        <v>900000</v>
      </c>
      <c r="W363" s="358"/>
      <c r="X363" s="358" t="s">
        <v>36</v>
      </c>
      <c r="Y363" s="360"/>
      <c r="Z363" s="361"/>
      <c r="AA363" s="362"/>
      <c r="AB363" s="1" t="s">
        <v>867</v>
      </c>
    </row>
    <row r="364" spans="1:28" ht="15" x14ac:dyDescent="0.25">
      <c r="A364" s="344"/>
      <c r="B364" s="345"/>
      <c r="C364" s="346"/>
      <c r="D364" s="347">
        <v>44712</v>
      </c>
      <c r="E364" s="348" t="s">
        <v>952</v>
      </c>
      <c r="F364" s="348" t="s">
        <v>952</v>
      </c>
      <c r="G364" s="344"/>
      <c r="H364" s="6"/>
      <c r="I364" s="344"/>
      <c r="J364" s="349"/>
      <c r="K364" s="350"/>
      <c r="L364" s="344"/>
      <c r="M364" s="351"/>
      <c r="N364" s="352"/>
      <c r="O364" s="353"/>
      <c r="P364" s="353"/>
      <c r="Q364" s="354">
        <v>900000</v>
      </c>
      <c r="R364" s="355"/>
      <c r="S364" s="356"/>
      <c r="T364" s="357"/>
      <c r="U364" s="358"/>
      <c r="V364" s="359">
        <f t="shared" si="41"/>
        <v>900000</v>
      </c>
      <c r="W364" s="358"/>
      <c r="X364" s="358" t="s">
        <v>36</v>
      </c>
      <c r="Y364" s="360"/>
      <c r="Z364" s="361"/>
      <c r="AA364" s="362"/>
      <c r="AB364" s="1" t="s">
        <v>867</v>
      </c>
    </row>
    <row r="365" spans="1:28" x14ac:dyDescent="0.2">
      <c r="A365" s="20">
        <v>221</v>
      </c>
      <c r="B365" s="131">
        <v>44703</v>
      </c>
      <c r="C365" s="22">
        <v>44711</v>
      </c>
      <c r="D365" s="246">
        <v>44715</v>
      </c>
      <c r="E365" s="23" t="s">
        <v>513</v>
      </c>
      <c r="F365" s="23" t="s">
        <v>514</v>
      </c>
      <c r="G365" s="20" t="s">
        <v>515</v>
      </c>
      <c r="H365" s="6"/>
      <c r="I365" s="20" t="s">
        <v>516</v>
      </c>
      <c r="J365" s="78">
        <v>303553</v>
      </c>
      <c r="K365" s="103">
        <v>44553</v>
      </c>
      <c r="L365" s="20">
        <v>2292</v>
      </c>
      <c r="M365" s="38">
        <v>1326043</v>
      </c>
      <c r="N365" s="132">
        <v>0.17</v>
      </c>
      <c r="O365" s="31">
        <f t="shared" si="37"/>
        <v>225427.31000000003</v>
      </c>
      <c r="P365" s="31">
        <v>0</v>
      </c>
      <c r="Q365" s="35">
        <f t="shared" si="34"/>
        <v>1551470.31</v>
      </c>
      <c r="R365" s="109"/>
      <c r="S365" s="34"/>
      <c r="T365" s="110"/>
      <c r="U365" s="35"/>
      <c r="V365" s="32">
        <f t="shared" si="41"/>
        <v>1551470.31</v>
      </c>
      <c r="W365" s="181" t="s">
        <v>35</v>
      </c>
      <c r="X365" s="181" t="s">
        <v>36</v>
      </c>
      <c r="Y365" s="47">
        <v>56590745</v>
      </c>
      <c r="Z365" s="152" t="s">
        <v>33</v>
      </c>
      <c r="AA365" s="138">
        <f>V365+V366</f>
        <v>3125000.9699999997</v>
      </c>
    </row>
    <row r="366" spans="1:28" x14ac:dyDescent="0.2">
      <c r="A366" s="20">
        <v>222</v>
      </c>
      <c r="B366" s="131">
        <v>44703</v>
      </c>
      <c r="C366" s="22">
        <v>44711</v>
      </c>
      <c r="D366" s="246">
        <v>44715</v>
      </c>
      <c r="E366" s="23" t="s">
        <v>513</v>
      </c>
      <c r="F366" s="23" t="s">
        <v>514</v>
      </c>
      <c r="G366" s="20" t="s">
        <v>515</v>
      </c>
      <c r="H366" s="6"/>
      <c r="I366" s="20" t="s">
        <v>516</v>
      </c>
      <c r="J366" s="78">
        <v>303553</v>
      </c>
      <c r="K366" s="103">
        <v>44553</v>
      </c>
      <c r="L366" s="20" t="s">
        <v>33</v>
      </c>
      <c r="M366" s="38">
        <v>1344898</v>
      </c>
      <c r="N366" s="132">
        <v>0.17</v>
      </c>
      <c r="O366" s="31">
        <f t="shared" si="37"/>
        <v>228632.66</v>
      </c>
      <c r="P366" s="31">
        <v>0</v>
      </c>
      <c r="Q366" s="35">
        <f t="shared" si="34"/>
        <v>1573530.66</v>
      </c>
      <c r="R366" s="109"/>
      <c r="S366" s="34"/>
      <c r="T366" s="110"/>
      <c r="U366" s="35"/>
      <c r="V366" s="32">
        <f t="shared" si="41"/>
        <v>1573530.66</v>
      </c>
      <c r="W366" s="181" t="s">
        <v>35</v>
      </c>
      <c r="X366" s="181" t="s">
        <v>36</v>
      </c>
      <c r="Y366" s="47">
        <v>56590745</v>
      </c>
      <c r="Z366" s="152" t="s">
        <v>33</v>
      </c>
      <c r="AA366" s="138"/>
    </row>
    <row r="367" spans="1:28" hidden="1" x14ac:dyDescent="0.2">
      <c r="A367" s="20">
        <v>226</v>
      </c>
      <c r="B367" s="131">
        <v>44734</v>
      </c>
      <c r="C367" s="22">
        <v>44719</v>
      </c>
      <c r="D367" s="246">
        <v>44719</v>
      </c>
      <c r="E367" s="23" t="s">
        <v>519</v>
      </c>
      <c r="F367" s="23" t="s">
        <v>520</v>
      </c>
      <c r="G367" s="24" t="s">
        <v>370</v>
      </c>
      <c r="H367" s="6"/>
      <c r="I367" s="26" t="s">
        <v>521</v>
      </c>
      <c r="J367" s="26">
        <v>303564</v>
      </c>
      <c r="K367" s="27">
        <v>44719</v>
      </c>
      <c r="L367" s="26">
        <v>2255100530</v>
      </c>
      <c r="M367" s="38">
        <v>285000</v>
      </c>
      <c r="N367" s="132">
        <v>0.15</v>
      </c>
      <c r="O367" s="31">
        <f t="shared" si="37"/>
        <v>42750</v>
      </c>
      <c r="P367" s="31">
        <v>0</v>
      </c>
      <c r="Q367" s="35">
        <f t="shared" si="34"/>
        <v>327750</v>
      </c>
      <c r="R367" s="109">
        <v>0.03</v>
      </c>
      <c r="S367" s="34">
        <f>Q367*-R367</f>
        <v>-9832.5</v>
      </c>
      <c r="T367" s="110">
        <v>0.2</v>
      </c>
      <c r="U367" s="35">
        <f>O367*-T367</f>
        <v>-8550</v>
      </c>
      <c r="V367" s="32">
        <f t="shared" si="41"/>
        <v>309367.5</v>
      </c>
      <c r="W367" s="36" t="s">
        <v>59</v>
      </c>
      <c r="X367" s="137" t="s">
        <v>222</v>
      </c>
      <c r="Y367" s="35"/>
      <c r="Z367" s="233" t="s">
        <v>33</v>
      </c>
      <c r="AA367" s="148">
        <v>0</v>
      </c>
    </row>
    <row r="368" spans="1:28" hidden="1" x14ac:dyDescent="0.2">
      <c r="A368" s="20">
        <v>227</v>
      </c>
      <c r="B368" s="131">
        <v>44734</v>
      </c>
      <c r="C368" s="22">
        <v>44722</v>
      </c>
      <c r="D368" s="246">
        <v>44721</v>
      </c>
      <c r="E368" s="23" t="s">
        <v>522</v>
      </c>
      <c r="F368" s="23" t="s">
        <v>523</v>
      </c>
      <c r="G368" s="26" t="s">
        <v>524</v>
      </c>
      <c r="H368" s="6"/>
      <c r="I368" s="26" t="s">
        <v>525</v>
      </c>
      <c r="J368" s="26">
        <v>303568</v>
      </c>
      <c r="K368" s="27">
        <v>44698</v>
      </c>
      <c r="L368" s="26" t="s">
        <v>526</v>
      </c>
      <c r="M368" s="38">
        <v>70528</v>
      </c>
      <c r="N368" s="132">
        <v>0.13</v>
      </c>
      <c r="O368" s="31">
        <f t="shared" si="37"/>
        <v>9168.64</v>
      </c>
      <c r="P368" s="31">
        <v>0</v>
      </c>
      <c r="Q368" s="35">
        <f t="shared" si="34"/>
        <v>79696.639999999999</v>
      </c>
      <c r="R368" s="109">
        <v>0.03</v>
      </c>
      <c r="S368" s="34">
        <f>Q368*-R368</f>
        <v>-2390.8991999999998</v>
      </c>
      <c r="T368" s="110">
        <v>0.2</v>
      </c>
      <c r="U368" s="35">
        <f>O368*-T368</f>
        <v>-1833.7280000000001</v>
      </c>
      <c r="V368" s="32">
        <f t="shared" si="41"/>
        <v>75472.012799999997</v>
      </c>
      <c r="W368" s="35" t="s">
        <v>59</v>
      </c>
      <c r="X368" s="35" t="s">
        <v>222</v>
      </c>
      <c r="Y368" s="35"/>
      <c r="Z368" s="152" t="s">
        <v>33</v>
      </c>
      <c r="AA368" s="148">
        <v>0</v>
      </c>
    </row>
    <row r="369" spans="1:27" hidden="1" x14ac:dyDescent="0.2">
      <c r="A369" s="20">
        <v>232</v>
      </c>
      <c r="B369" s="131">
        <v>44734</v>
      </c>
      <c r="C369" s="22">
        <v>44721</v>
      </c>
      <c r="D369" s="246">
        <v>44721</v>
      </c>
      <c r="E369" s="23" t="s">
        <v>31</v>
      </c>
      <c r="F369" s="23" t="s">
        <v>535</v>
      </c>
      <c r="G369" s="24" t="s">
        <v>33</v>
      </c>
      <c r="H369" s="6"/>
      <c r="I369" s="24" t="s">
        <v>33</v>
      </c>
      <c r="J369" s="26">
        <v>303570</v>
      </c>
      <c r="K369" s="27">
        <v>44711</v>
      </c>
      <c r="L369" s="24">
        <v>12282353</v>
      </c>
      <c r="M369" s="29">
        <v>240424</v>
      </c>
      <c r="N369" s="132">
        <v>0</v>
      </c>
      <c r="O369" s="31">
        <f t="shared" si="37"/>
        <v>0</v>
      </c>
      <c r="P369" s="31">
        <v>0</v>
      </c>
      <c r="Q369" s="35">
        <f t="shared" si="34"/>
        <v>240424</v>
      </c>
      <c r="R369" s="109"/>
      <c r="S369" s="34">
        <f>Q369*-R369</f>
        <v>0</v>
      </c>
      <c r="T369" s="110"/>
      <c r="U369" s="35">
        <f>O369*-T369</f>
        <v>0</v>
      </c>
      <c r="V369" s="32">
        <f t="shared" si="41"/>
        <v>240424</v>
      </c>
      <c r="W369" s="35" t="s">
        <v>59</v>
      </c>
      <c r="X369" s="35" t="s">
        <v>222</v>
      </c>
      <c r="Y369" s="35"/>
      <c r="Z369" s="152" t="s">
        <v>33</v>
      </c>
      <c r="AA369" s="148">
        <v>0</v>
      </c>
    </row>
    <row r="370" spans="1:27" x14ac:dyDescent="0.2">
      <c r="A370" s="20">
        <v>223</v>
      </c>
      <c r="B370" s="131">
        <v>44703</v>
      </c>
      <c r="C370" s="22">
        <v>44719</v>
      </c>
      <c r="D370" s="246">
        <v>44725</v>
      </c>
      <c r="E370" s="23" t="s">
        <v>88</v>
      </c>
      <c r="F370" s="23" t="s">
        <v>517</v>
      </c>
      <c r="G370" s="20" t="s">
        <v>276</v>
      </c>
      <c r="H370" s="6"/>
      <c r="I370" s="20" t="s">
        <v>33</v>
      </c>
      <c r="J370" s="78">
        <v>303558</v>
      </c>
      <c r="K370" s="27">
        <v>44649</v>
      </c>
      <c r="L370" s="20" t="s">
        <v>33</v>
      </c>
      <c r="M370" s="38">
        <v>40837</v>
      </c>
      <c r="N370" s="132">
        <v>0</v>
      </c>
      <c r="O370" s="31">
        <f t="shared" si="37"/>
        <v>0</v>
      </c>
      <c r="P370" s="31">
        <v>0</v>
      </c>
      <c r="Q370" s="35">
        <f t="shared" si="34"/>
        <v>40837</v>
      </c>
      <c r="R370" s="109"/>
      <c r="S370" s="34"/>
      <c r="T370" s="110"/>
      <c r="U370" s="35"/>
      <c r="V370" s="32">
        <f t="shared" si="41"/>
        <v>40837</v>
      </c>
      <c r="W370" s="181" t="s">
        <v>35</v>
      </c>
      <c r="X370" s="181" t="s">
        <v>36</v>
      </c>
      <c r="Y370" s="47" t="s">
        <v>518</v>
      </c>
      <c r="Z370" s="152" t="s">
        <v>33</v>
      </c>
      <c r="AA370" s="134">
        <f>V370+V371+V373</f>
        <v>126162</v>
      </c>
    </row>
    <row r="371" spans="1:27" x14ac:dyDescent="0.2">
      <c r="A371" s="20">
        <v>224</v>
      </c>
      <c r="B371" s="131">
        <v>44703</v>
      </c>
      <c r="C371" s="22">
        <v>44719</v>
      </c>
      <c r="D371" s="246">
        <v>44725</v>
      </c>
      <c r="E371" s="23" t="s">
        <v>88</v>
      </c>
      <c r="F371" s="23" t="s">
        <v>517</v>
      </c>
      <c r="G371" s="20" t="s">
        <v>276</v>
      </c>
      <c r="H371" s="6"/>
      <c r="I371" s="20" t="s">
        <v>33</v>
      </c>
      <c r="J371" s="78">
        <v>303558</v>
      </c>
      <c r="K371" s="27">
        <v>44646</v>
      </c>
      <c r="L371" s="20" t="s">
        <v>33</v>
      </c>
      <c r="M371" s="38">
        <v>17825</v>
      </c>
      <c r="N371" s="132">
        <v>0</v>
      </c>
      <c r="O371" s="31">
        <f t="shared" si="37"/>
        <v>0</v>
      </c>
      <c r="P371" s="31">
        <v>0</v>
      </c>
      <c r="Q371" s="35">
        <f t="shared" si="34"/>
        <v>17825</v>
      </c>
      <c r="R371" s="109"/>
      <c r="S371" s="34"/>
      <c r="T371" s="110"/>
      <c r="U371" s="35"/>
      <c r="V371" s="32">
        <f t="shared" si="41"/>
        <v>17825</v>
      </c>
      <c r="W371" s="181" t="s">
        <v>35</v>
      </c>
      <c r="X371" s="181" t="s">
        <v>36</v>
      </c>
      <c r="Y371" s="47" t="s">
        <v>518</v>
      </c>
      <c r="Z371" s="152" t="s">
        <v>33</v>
      </c>
      <c r="AA371" s="134"/>
    </row>
    <row r="372" spans="1:27" x14ac:dyDescent="0.2">
      <c r="A372" s="20"/>
      <c r="B372" s="131">
        <v>44703</v>
      </c>
      <c r="C372" s="22">
        <v>44712</v>
      </c>
      <c r="D372" s="246">
        <v>44720</v>
      </c>
      <c r="E372" s="23" t="s">
        <v>831</v>
      </c>
      <c r="F372" s="23" t="s">
        <v>832</v>
      </c>
      <c r="G372" s="20"/>
      <c r="H372" s="6"/>
      <c r="I372" s="20"/>
      <c r="J372" s="78">
        <v>303393</v>
      </c>
      <c r="K372" s="27"/>
      <c r="L372" s="20"/>
      <c r="M372" s="38">
        <v>1200169</v>
      </c>
      <c r="N372" s="132"/>
      <c r="O372" s="31"/>
      <c r="P372" s="31"/>
      <c r="Q372" s="35">
        <f t="shared" si="34"/>
        <v>1200169</v>
      </c>
      <c r="R372" s="109"/>
      <c r="S372" s="34"/>
      <c r="T372" s="110"/>
      <c r="U372" s="35"/>
      <c r="V372" s="32">
        <f t="shared" si="41"/>
        <v>1200169</v>
      </c>
      <c r="W372" s="181" t="s">
        <v>35</v>
      </c>
      <c r="X372" s="181" t="s">
        <v>36</v>
      </c>
      <c r="Y372" s="47" t="s">
        <v>833</v>
      </c>
      <c r="Z372" s="152" t="s">
        <v>33</v>
      </c>
      <c r="AA372" s="134"/>
    </row>
    <row r="373" spans="1:27" ht="15.6" customHeight="1" x14ac:dyDescent="0.2">
      <c r="A373" s="20">
        <v>225</v>
      </c>
      <c r="B373" s="131">
        <v>44703</v>
      </c>
      <c r="C373" s="22">
        <v>44719</v>
      </c>
      <c r="D373" s="246">
        <v>44725</v>
      </c>
      <c r="E373" s="23" t="s">
        <v>88</v>
      </c>
      <c r="F373" s="23" t="s">
        <v>517</v>
      </c>
      <c r="G373" s="20" t="s">
        <v>276</v>
      </c>
      <c r="H373" s="6"/>
      <c r="I373" s="20" t="s">
        <v>33</v>
      </c>
      <c r="J373" s="78">
        <v>303558</v>
      </c>
      <c r="K373" s="27">
        <v>44646</v>
      </c>
      <c r="L373" s="20" t="s">
        <v>33</v>
      </c>
      <c r="M373" s="38">
        <v>75000</v>
      </c>
      <c r="N373" s="132">
        <v>0</v>
      </c>
      <c r="O373" s="31">
        <f t="shared" ref="O373:O380" si="42">M373*N373</f>
        <v>0</v>
      </c>
      <c r="P373" s="31">
        <v>0</v>
      </c>
      <c r="Q373" s="35">
        <f t="shared" si="34"/>
        <v>75000</v>
      </c>
      <c r="R373" s="109">
        <v>0.1</v>
      </c>
      <c r="S373" s="34">
        <f t="shared" ref="S373:S378" si="43">Q373*-R373</f>
        <v>-7500</v>
      </c>
      <c r="T373" s="110"/>
      <c r="U373" s="35"/>
      <c r="V373" s="32">
        <f t="shared" si="41"/>
        <v>67500</v>
      </c>
      <c r="W373" s="181" t="s">
        <v>35</v>
      </c>
      <c r="X373" s="181" t="s">
        <v>36</v>
      </c>
      <c r="Y373" s="47"/>
      <c r="Z373" s="152" t="s">
        <v>33</v>
      </c>
      <c r="AA373" s="134"/>
    </row>
    <row r="374" spans="1:27" hidden="1" x14ac:dyDescent="0.2">
      <c r="A374" s="20">
        <v>219</v>
      </c>
      <c r="B374" s="131">
        <v>44703</v>
      </c>
      <c r="C374" s="22">
        <v>44708</v>
      </c>
      <c r="D374" s="246">
        <v>44726</v>
      </c>
      <c r="E374" s="23" t="s">
        <v>509</v>
      </c>
      <c r="F374" s="23" t="s">
        <v>510</v>
      </c>
      <c r="G374" s="24" t="s">
        <v>33</v>
      </c>
      <c r="H374" s="6"/>
      <c r="I374" s="20">
        <v>1901</v>
      </c>
      <c r="J374" s="78">
        <v>303551</v>
      </c>
      <c r="K374" s="27">
        <v>44657</v>
      </c>
      <c r="L374" s="219" t="s">
        <v>511</v>
      </c>
      <c r="M374" s="38">
        <v>36000</v>
      </c>
      <c r="N374" s="132">
        <v>0</v>
      </c>
      <c r="O374" s="31">
        <f t="shared" si="42"/>
        <v>0</v>
      </c>
      <c r="P374" s="31">
        <v>0</v>
      </c>
      <c r="Q374" s="35">
        <f t="shared" si="34"/>
        <v>36000</v>
      </c>
      <c r="R374" s="109">
        <v>4.4999999999999998E-2</v>
      </c>
      <c r="S374" s="34">
        <f t="shared" si="43"/>
        <v>-1620</v>
      </c>
      <c r="T374" s="110">
        <v>0.05</v>
      </c>
      <c r="U374" s="35">
        <v>-4200</v>
      </c>
      <c r="V374" s="32">
        <f t="shared" si="41"/>
        <v>30180</v>
      </c>
      <c r="W374" s="181" t="s">
        <v>35</v>
      </c>
      <c r="X374" s="181" t="s">
        <v>102</v>
      </c>
      <c r="Y374" s="47" t="s">
        <v>512</v>
      </c>
      <c r="Z374" s="152" t="s">
        <v>33</v>
      </c>
      <c r="AA374" s="134">
        <f>V374+V375</f>
        <v>133320</v>
      </c>
    </row>
    <row r="375" spans="1:27" hidden="1" x14ac:dyDescent="0.2">
      <c r="A375" s="20">
        <v>220</v>
      </c>
      <c r="B375" s="131">
        <v>44703</v>
      </c>
      <c r="C375" s="22">
        <v>44708</v>
      </c>
      <c r="D375" s="246">
        <v>44726</v>
      </c>
      <c r="E375" s="23" t="s">
        <v>509</v>
      </c>
      <c r="F375" s="23" t="s">
        <v>510</v>
      </c>
      <c r="G375" s="24" t="s">
        <v>33</v>
      </c>
      <c r="H375" s="6"/>
      <c r="I375" s="20">
        <v>1899</v>
      </c>
      <c r="J375" s="78">
        <v>303551</v>
      </c>
      <c r="K375" s="27">
        <v>44615</v>
      </c>
      <c r="L375" s="20">
        <v>181</v>
      </c>
      <c r="M375" s="38">
        <v>108000</v>
      </c>
      <c r="N375" s="132">
        <v>0</v>
      </c>
      <c r="O375" s="31">
        <f t="shared" si="42"/>
        <v>0</v>
      </c>
      <c r="P375" s="31">
        <v>0</v>
      </c>
      <c r="Q375" s="35">
        <f t="shared" si="34"/>
        <v>108000</v>
      </c>
      <c r="R375" s="109">
        <v>4.4999999999999998E-2</v>
      </c>
      <c r="S375" s="34">
        <f t="shared" si="43"/>
        <v>-4860</v>
      </c>
      <c r="T375" s="110"/>
      <c r="U375" s="35"/>
      <c r="V375" s="32">
        <f t="shared" si="41"/>
        <v>103140</v>
      </c>
      <c r="W375" s="181" t="s">
        <v>35</v>
      </c>
      <c r="X375" s="181" t="s">
        <v>102</v>
      </c>
      <c r="Y375" s="47" t="s">
        <v>512</v>
      </c>
      <c r="Z375" s="152" t="s">
        <v>33</v>
      </c>
      <c r="AA375" s="134"/>
    </row>
    <row r="376" spans="1:27" hidden="1" x14ac:dyDescent="0.2">
      <c r="A376" s="20">
        <v>228</v>
      </c>
      <c r="B376" s="131">
        <v>44734</v>
      </c>
      <c r="C376" s="22">
        <v>44727</v>
      </c>
      <c r="D376" s="246">
        <v>44727</v>
      </c>
      <c r="E376" s="23" t="s">
        <v>522</v>
      </c>
      <c r="F376" s="23" t="s">
        <v>527</v>
      </c>
      <c r="G376" s="26" t="s">
        <v>524</v>
      </c>
      <c r="H376" s="6"/>
      <c r="I376" s="26" t="s">
        <v>525</v>
      </c>
      <c r="J376" s="26">
        <v>303584</v>
      </c>
      <c r="K376" s="27">
        <v>44725</v>
      </c>
      <c r="L376" s="26" t="s">
        <v>528</v>
      </c>
      <c r="M376" s="38">
        <v>277980</v>
      </c>
      <c r="N376" s="132">
        <v>0.13</v>
      </c>
      <c r="O376" s="31">
        <f t="shared" si="42"/>
        <v>36137.4</v>
      </c>
      <c r="P376" s="31">
        <v>0</v>
      </c>
      <c r="Q376" s="35">
        <f t="shared" si="34"/>
        <v>314117.40000000002</v>
      </c>
      <c r="R376" s="109">
        <v>0.03</v>
      </c>
      <c r="S376" s="34">
        <f t="shared" si="43"/>
        <v>-9423.5220000000008</v>
      </c>
      <c r="T376" s="110">
        <v>0.2</v>
      </c>
      <c r="U376" s="35">
        <f>O376*-T376</f>
        <v>-7227.4800000000005</v>
      </c>
      <c r="V376" s="32">
        <f t="shared" si="41"/>
        <v>297466.39800000004</v>
      </c>
      <c r="W376" s="36" t="s">
        <v>59</v>
      </c>
      <c r="X376" s="35" t="s">
        <v>222</v>
      </c>
      <c r="Y376" s="35"/>
      <c r="Z376" s="233" t="s">
        <v>33</v>
      </c>
      <c r="AA376" s="148">
        <v>0</v>
      </c>
    </row>
    <row r="377" spans="1:27" hidden="1" x14ac:dyDescent="0.2">
      <c r="A377" s="20">
        <v>229</v>
      </c>
      <c r="B377" s="131">
        <v>44734</v>
      </c>
      <c r="C377" s="22">
        <v>44727</v>
      </c>
      <c r="D377" s="246">
        <v>44727</v>
      </c>
      <c r="E377" s="23" t="s">
        <v>529</v>
      </c>
      <c r="F377" s="23" t="s">
        <v>530</v>
      </c>
      <c r="G377" s="24" t="s">
        <v>531</v>
      </c>
      <c r="H377" s="6"/>
      <c r="I377" s="26" t="s">
        <v>532</v>
      </c>
      <c r="J377" s="26">
        <v>303582</v>
      </c>
      <c r="K377" s="27">
        <v>44636</v>
      </c>
      <c r="L377" s="26">
        <v>2509</v>
      </c>
      <c r="M377" s="38">
        <v>576000</v>
      </c>
      <c r="N377" s="132">
        <v>0.17</v>
      </c>
      <c r="O377" s="31">
        <f t="shared" si="42"/>
        <v>97920</v>
      </c>
      <c r="P377" s="31">
        <v>0</v>
      </c>
      <c r="Q377" s="35">
        <f t="shared" si="34"/>
        <v>673920</v>
      </c>
      <c r="R377" s="109">
        <v>4.4999999999999998E-2</v>
      </c>
      <c r="S377" s="34">
        <f t="shared" si="43"/>
        <v>-30326.399999999998</v>
      </c>
      <c r="T377" s="110">
        <v>0</v>
      </c>
      <c r="U377" s="35">
        <f>O377*-T377</f>
        <v>0</v>
      </c>
      <c r="V377" s="32">
        <f t="shared" si="41"/>
        <v>643593.6</v>
      </c>
      <c r="W377" s="36" t="s">
        <v>59</v>
      </c>
      <c r="X377" s="35" t="s">
        <v>222</v>
      </c>
      <c r="Y377" s="35"/>
      <c r="Z377" s="152" t="s">
        <v>33</v>
      </c>
      <c r="AA377" s="148">
        <v>0</v>
      </c>
    </row>
    <row r="378" spans="1:27" hidden="1" x14ac:dyDescent="0.2">
      <c r="A378" s="20">
        <v>230</v>
      </c>
      <c r="B378" s="131">
        <v>44734</v>
      </c>
      <c r="C378" s="22">
        <v>44727</v>
      </c>
      <c r="D378" s="246">
        <v>44727</v>
      </c>
      <c r="E378" s="43" t="s">
        <v>437</v>
      </c>
      <c r="F378" s="23" t="s">
        <v>533</v>
      </c>
      <c r="G378" s="24" t="s">
        <v>33</v>
      </c>
      <c r="H378" s="6"/>
      <c r="I378" s="26" t="s">
        <v>33</v>
      </c>
      <c r="J378" s="26">
        <v>303581</v>
      </c>
      <c r="K378" s="27">
        <v>44726</v>
      </c>
      <c r="L378" s="27" t="s">
        <v>33</v>
      </c>
      <c r="M378" s="54">
        <v>810072</v>
      </c>
      <c r="N378" s="132">
        <v>0</v>
      </c>
      <c r="O378" s="31">
        <f t="shared" si="42"/>
        <v>0</v>
      </c>
      <c r="P378" s="31">
        <v>0</v>
      </c>
      <c r="Q378" s="35">
        <f t="shared" si="34"/>
        <v>810072</v>
      </c>
      <c r="R378" s="109"/>
      <c r="S378" s="34">
        <f t="shared" si="43"/>
        <v>0</v>
      </c>
      <c r="T378" s="110"/>
      <c r="U378" s="35">
        <f>O378*-T378</f>
        <v>0</v>
      </c>
      <c r="V378" s="32">
        <f t="shared" si="41"/>
        <v>810072</v>
      </c>
      <c r="W378" s="36" t="s">
        <v>59</v>
      </c>
      <c r="X378" s="35" t="s">
        <v>222</v>
      </c>
      <c r="Y378" s="35"/>
      <c r="Z378" s="152" t="s">
        <v>33</v>
      </c>
      <c r="AA378" s="148">
        <v>0</v>
      </c>
    </row>
    <row r="379" spans="1:27" hidden="1" x14ac:dyDescent="0.2">
      <c r="A379" s="20">
        <v>217</v>
      </c>
      <c r="B379" s="131">
        <v>44703</v>
      </c>
      <c r="C379" s="22">
        <v>44706</v>
      </c>
      <c r="D379" s="246">
        <v>44735</v>
      </c>
      <c r="E379" s="23" t="s">
        <v>502</v>
      </c>
      <c r="F379" s="23" t="s">
        <v>47</v>
      </c>
      <c r="G379" s="20" t="s">
        <v>503</v>
      </c>
      <c r="H379" s="6"/>
      <c r="I379" s="20" t="s">
        <v>33</v>
      </c>
      <c r="J379" s="78">
        <v>303544</v>
      </c>
      <c r="K379" s="27">
        <v>44652</v>
      </c>
      <c r="L379" s="20" t="s">
        <v>504</v>
      </c>
      <c r="M379" s="38">
        <v>202500</v>
      </c>
      <c r="N379" s="139">
        <v>0.19500000000000001</v>
      </c>
      <c r="O379" s="31">
        <f t="shared" si="42"/>
        <v>39487.5</v>
      </c>
      <c r="P379" s="31">
        <v>36298</v>
      </c>
      <c r="Q379" s="35">
        <f t="shared" si="34"/>
        <v>278285.5</v>
      </c>
      <c r="R379" s="109">
        <v>0.03</v>
      </c>
      <c r="S379" s="34">
        <v>-7259.59</v>
      </c>
      <c r="T379" s="110"/>
      <c r="U379" s="35">
        <f>O379*-T379</f>
        <v>0</v>
      </c>
      <c r="V379" s="32">
        <f t="shared" si="41"/>
        <v>271025.90999999997</v>
      </c>
      <c r="W379" s="36" t="s">
        <v>35</v>
      </c>
      <c r="X379" s="35" t="s">
        <v>102</v>
      </c>
      <c r="Y379" s="37" t="s">
        <v>505</v>
      </c>
      <c r="Z379" s="152" t="s">
        <v>33</v>
      </c>
      <c r="AA379" s="138">
        <v>0</v>
      </c>
    </row>
    <row r="380" spans="1:27" hidden="1" x14ac:dyDescent="0.2">
      <c r="A380" s="20">
        <v>218</v>
      </c>
      <c r="B380" s="131">
        <v>44703</v>
      </c>
      <c r="C380" s="22">
        <v>44708</v>
      </c>
      <c r="D380" s="246">
        <v>44735</v>
      </c>
      <c r="E380" s="23" t="s">
        <v>120</v>
      </c>
      <c r="F380" s="23" t="s">
        <v>506</v>
      </c>
      <c r="G380" s="20" t="s">
        <v>122</v>
      </c>
      <c r="H380" s="6"/>
      <c r="I380" s="20" t="s">
        <v>33</v>
      </c>
      <c r="J380" s="78">
        <v>303549</v>
      </c>
      <c r="K380" s="27">
        <v>44652</v>
      </c>
      <c r="L380" s="20" t="s">
        <v>507</v>
      </c>
      <c r="M380" s="38">
        <v>12000</v>
      </c>
      <c r="N380" s="139">
        <v>0.19500000000000001</v>
      </c>
      <c r="O380" s="31">
        <f t="shared" si="42"/>
        <v>2340</v>
      </c>
      <c r="P380" s="31">
        <v>2151</v>
      </c>
      <c r="Q380" s="35">
        <f t="shared" si="34"/>
        <v>16491</v>
      </c>
      <c r="R380" s="109">
        <v>0.03</v>
      </c>
      <c r="S380" s="34">
        <v>-430</v>
      </c>
      <c r="T380" s="110"/>
      <c r="U380" s="35"/>
      <c r="V380" s="32">
        <f t="shared" si="41"/>
        <v>16061</v>
      </c>
      <c r="W380" s="35" t="s">
        <v>35</v>
      </c>
      <c r="X380" s="35" t="s">
        <v>102</v>
      </c>
      <c r="Y380" s="37" t="s">
        <v>508</v>
      </c>
      <c r="Z380" s="152" t="s">
        <v>33</v>
      </c>
      <c r="AA380" s="138">
        <v>0</v>
      </c>
    </row>
    <row r="381" spans="1:27" hidden="1" x14ac:dyDescent="0.2">
      <c r="A381" s="20">
        <v>235</v>
      </c>
      <c r="B381" s="55">
        <v>44764</v>
      </c>
      <c r="C381" s="56">
        <v>44749</v>
      </c>
      <c r="D381" s="246">
        <v>44749</v>
      </c>
      <c r="E381" s="57" t="s">
        <v>61</v>
      </c>
      <c r="F381" s="57" t="s">
        <v>536</v>
      </c>
      <c r="G381" s="60" t="s">
        <v>537</v>
      </c>
      <c r="H381" s="6"/>
      <c r="I381" s="25" t="s">
        <v>33</v>
      </c>
      <c r="J381" s="25" t="s">
        <v>239</v>
      </c>
      <c r="K381" s="142" t="s">
        <v>538</v>
      </c>
      <c r="L381" s="25" t="s">
        <v>539</v>
      </c>
      <c r="M381" s="62">
        <v>110000</v>
      </c>
      <c r="N381" s="141">
        <v>0.1</v>
      </c>
      <c r="O381" s="64">
        <v>2800</v>
      </c>
      <c r="P381" s="64">
        <v>0</v>
      </c>
      <c r="Q381" s="68">
        <f t="shared" si="34"/>
        <v>112800</v>
      </c>
      <c r="R381" s="116">
        <v>0.03</v>
      </c>
      <c r="S381" s="67">
        <f>Q381*-R381</f>
        <v>-3384</v>
      </c>
      <c r="T381" s="117">
        <v>0.2</v>
      </c>
      <c r="U381" s="68">
        <f t="shared" ref="U381:U393" si="44">IFERROR(O381*-T381,0)</f>
        <v>-560</v>
      </c>
      <c r="V381" s="65">
        <f t="shared" si="41"/>
        <v>108856</v>
      </c>
      <c r="W381" s="68" t="s">
        <v>59</v>
      </c>
      <c r="X381" s="68" t="s">
        <v>222</v>
      </c>
      <c r="Y381" s="70"/>
      <c r="Z381" s="145" t="s">
        <v>33</v>
      </c>
      <c r="AA381" s="242">
        <v>0</v>
      </c>
    </row>
    <row r="382" spans="1:27" hidden="1" x14ac:dyDescent="0.2">
      <c r="A382" s="20">
        <v>236</v>
      </c>
      <c r="B382" s="21">
        <v>44764</v>
      </c>
      <c r="C382" s="22">
        <v>44749</v>
      </c>
      <c r="D382" s="246">
        <v>44749</v>
      </c>
      <c r="E382" s="23" t="s">
        <v>31</v>
      </c>
      <c r="F382" s="23" t="s">
        <v>540</v>
      </c>
      <c r="G382" s="26" t="s">
        <v>541</v>
      </c>
      <c r="I382" s="26" t="s">
        <v>33</v>
      </c>
      <c r="J382" s="26">
        <v>303652</v>
      </c>
      <c r="K382" s="108">
        <v>44784</v>
      </c>
      <c r="L382" s="24" t="s">
        <v>33</v>
      </c>
      <c r="M382" s="29">
        <v>322043.08</v>
      </c>
      <c r="N382" s="132">
        <v>0</v>
      </c>
      <c r="O382" s="31">
        <f t="shared" ref="O382:O389" si="45">M382*N382</f>
        <v>0</v>
      </c>
      <c r="P382" s="31">
        <v>0</v>
      </c>
      <c r="Q382" s="35">
        <f t="shared" si="34"/>
        <v>322043.08</v>
      </c>
      <c r="R382" s="109"/>
      <c r="S382" s="34">
        <f>Q382*-R382</f>
        <v>0</v>
      </c>
      <c r="T382" s="110"/>
      <c r="U382" s="35">
        <f t="shared" si="44"/>
        <v>0</v>
      </c>
      <c r="V382" s="32">
        <f t="shared" si="41"/>
        <v>322043.08</v>
      </c>
      <c r="W382" s="36" t="s">
        <v>59</v>
      </c>
      <c r="X382" s="36" t="s">
        <v>222</v>
      </c>
      <c r="Y382" s="220"/>
      <c r="Z382" s="133" t="s">
        <v>33</v>
      </c>
      <c r="AA382" s="39">
        <v>0</v>
      </c>
    </row>
    <row r="383" spans="1:27" hidden="1" x14ac:dyDescent="0.2">
      <c r="A383" s="20">
        <v>238</v>
      </c>
      <c r="B383" s="55">
        <v>44764</v>
      </c>
      <c r="C383" s="56">
        <v>44749</v>
      </c>
      <c r="D383" s="246">
        <v>44749</v>
      </c>
      <c r="E383" s="57" t="s">
        <v>236</v>
      </c>
      <c r="F383" s="57" t="s">
        <v>543</v>
      </c>
      <c r="G383" s="25" t="s">
        <v>544</v>
      </c>
      <c r="I383" s="25" t="s">
        <v>33</v>
      </c>
      <c r="J383" s="25" t="s">
        <v>239</v>
      </c>
      <c r="K383" s="61" t="s">
        <v>545</v>
      </c>
      <c r="L383" s="144" t="s">
        <v>546</v>
      </c>
      <c r="M383" s="62">
        <v>38738</v>
      </c>
      <c r="N383" s="141">
        <v>0.17</v>
      </c>
      <c r="O383" s="64">
        <f t="shared" si="45"/>
        <v>6585.46</v>
      </c>
      <c r="P383" s="64">
        <v>0</v>
      </c>
      <c r="Q383" s="68">
        <f t="shared" si="34"/>
        <v>45323.46</v>
      </c>
      <c r="R383" s="116">
        <v>0.03</v>
      </c>
      <c r="S383" s="67">
        <v>-1645</v>
      </c>
      <c r="T383" s="117"/>
      <c r="U383" s="68">
        <f t="shared" si="44"/>
        <v>0</v>
      </c>
      <c r="V383" s="65">
        <f t="shared" si="41"/>
        <v>43678.46</v>
      </c>
      <c r="W383" s="228" t="s">
        <v>59</v>
      </c>
      <c r="X383" s="228" t="s">
        <v>222</v>
      </c>
      <c r="Y383" s="235"/>
      <c r="Z383" s="127" t="s">
        <v>33</v>
      </c>
      <c r="AA383" s="147">
        <f>V383+V384</f>
        <v>70925.041599999997</v>
      </c>
    </row>
    <row r="384" spans="1:27" hidden="1" x14ac:dyDescent="0.2">
      <c r="A384" s="20">
        <v>239</v>
      </c>
      <c r="B384" s="55">
        <v>44764</v>
      </c>
      <c r="C384" s="56">
        <v>44749</v>
      </c>
      <c r="D384" s="246">
        <v>44749</v>
      </c>
      <c r="E384" s="57" t="s">
        <v>236</v>
      </c>
      <c r="F384" s="57" t="s">
        <v>547</v>
      </c>
      <c r="G384" s="25" t="s">
        <v>544</v>
      </c>
      <c r="I384" s="25" t="s">
        <v>33</v>
      </c>
      <c r="J384" s="25" t="s">
        <v>239</v>
      </c>
      <c r="K384" s="61" t="s">
        <v>545</v>
      </c>
      <c r="L384" s="25" t="s">
        <v>546</v>
      </c>
      <c r="M384" s="62">
        <v>26881</v>
      </c>
      <c r="N384" s="141">
        <v>0.13</v>
      </c>
      <c r="O384" s="64">
        <f t="shared" si="45"/>
        <v>3494.53</v>
      </c>
      <c r="P384" s="64">
        <v>0</v>
      </c>
      <c r="Q384" s="68">
        <f t="shared" si="34"/>
        <v>30375.53</v>
      </c>
      <c r="R384" s="116">
        <v>0.08</v>
      </c>
      <c r="S384" s="67">
        <f>Q384*-R384</f>
        <v>-2430.0423999999998</v>
      </c>
      <c r="T384" s="117">
        <v>0.2</v>
      </c>
      <c r="U384" s="68">
        <f t="shared" si="44"/>
        <v>-698.90600000000006</v>
      </c>
      <c r="V384" s="65">
        <f t="shared" si="41"/>
        <v>27246.581600000001</v>
      </c>
      <c r="W384" s="227" t="s">
        <v>59</v>
      </c>
      <c r="X384" s="227" t="s">
        <v>222</v>
      </c>
      <c r="Y384" s="236"/>
      <c r="Z384" s="127" t="s">
        <v>33</v>
      </c>
      <c r="AA384" s="147"/>
    </row>
    <row r="385" spans="1:28" hidden="1" x14ac:dyDescent="0.2">
      <c r="A385" s="20">
        <v>240</v>
      </c>
      <c r="B385" s="55">
        <v>44764</v>
      </c>
      <c r="C385" s="56">
        <v>44749</v>
      </c>
      <c r="D385" s="246">
        <v>44749</v>
      </c>
      <c r="E385" s="57" t="s">
        <v>548</v>
      </c>
      <c r="F385" s="57" t="s">
        <v>549</v>
      </c>
      <c r="G385" s="25" t="s">
        <v>550</v>
      </c>
      <c r="I385" s="25">
        <v>1905</v>
      </c>
      <c r="J385" s="25" t="s">
        <v>239</v>
      </c>
      <c r="K385" s="61" t="s">
        <v>551</v>
      </c>
      <c r="L385" s="60" t="s">
        <v>552</v>
      </c>
      <c r="M385" s="62">
        <v>90000</v>
      </c>
      <c r="N385" s="141">
        <v>0.13</v>
      </c>
      <c r="O385" s="64">
        <f t="shared" si="45"/>
        <v>11700</v>
      </c>
      <c r="P385" s="64">
        <v>0</v>
      </c>
      <c r="Q385" s="68">
        <f t="shared" si="34"/>
        <v>101700</v>
      </c>
      <c r="R385" s="116">
        <v>0.03</v>
      </c>
      <c r="S385" s="67">
        <f>Q385*-R385</f>
        <v>-3051</v>
      </c>
      <c r="T385" s="117">
        <v>0.2</v>
      </c>
      <c r="U385" s="68">
        <f t="shared" si="44"/>
        <v>-2340</v>
      </c>
      <c r="V385" s="65">
        <f t="shared" si="41"/>
        <v>96309</v>
      </c>
      <c r="W385" s="68" t="s">
        <v>59</v>
      </c>
      <c r="X385" s="68" t="s">
        <v>222</v>
      </c>
      <c r="Y385" s="71"/>
      <c r="Z385" s="127" t="s">
        <v>33</v>
      </c>
      <c r="AA385" s="130">
        <v>0</v>
      </c>
    </row>
    <row r="386" spans="1:28" hidden="1" x14ac:dyDescent="0.2">
      <c r="A386" s="20">
        <v>242</v>
      </c>
      <c r="B386" s="55">
        <v>44764</v>
      </c>
      <c r="C386" s="56">
        <v>44749</v>
      </c>
      <c r="D386" s="246">
        <v>44749</v>
      </c>
      <c r="E386" s="57" t="s">
        <v>350</v>
      </c>
      <c r="F386" s="57" t="s">
        <v>554</v>
      </c>
      <c r="G386" s="25" t="s">
        <v>555</v>
      </c>
      <c r="I386" s="25" t="s">
        <v>33</v>
      </c>
      <c r="J386" s="25" t="s">
        <v>239</v>
      </c>
      <c r="K386" s="61" t="s">
        <v>556</v>
      </c>
      <c r="L386" s="60">
        <v>68</v>
      </c>
      <c r="M386" s="62">
        <v>155500</v>
      </c>
      <c r="N386" s="141">
        <v>0.15</v>
      </c>
      <c r="O386" s="64">
        <f t="shared" si="45"/>
        <v>23325</v>
      </c>
      <c r="P386" s="64">
        <v>0</v>
      </c>
      <c r="Q386" s="68">
        <f t="shared" ref="Q386:Q504" si="46">M386+O386+P386</f>
        <v>178825</v>
      </c>
      <c r="R386" s="116">
        <v>0.03</v>
      </c>
      <c r="S386" s="67">
        <f>Q386*-R386</f>
        <v>-5364.75</v>
      </c>
      <c r="T386" s="117">
        <v>0.2</v>
      </c>
      <c r="U386" s="68">
        <f t="shared" si="44"/>
        <v>-4665</v>
      </c>
      <c r="V386" s="65">
        <f t="shared" si="41"/>
        <v>168795.25</v>
      </c>
      <c r="W386" s="68" t="s">
        <v>59</v>
      </c>
      <c r="X386" s="68" t="s">
        <v>222</v>
      </c>
      <c r="Y386" s="70"/>
      <c r="Z386" s="127" t="s">
        <v>33</v>
      </c>
      <c r="AA386" s="130">
        <v>0</v>
      </c>
    </row>
    <row r="387" spans="1:28" hidden="1" x14ac:dyDescent="0.2">
      <c r="A387" s="20">
        <v>244</v>
      </c>
      <c r="B387" s="55">
        <v>44764</v>
      </c>
      <c r="C387" s="56">
        <v>44749</v>
      </c>
      <c r="D387" s="246">
        <v>44749</v>
      </c>
      <c r="E387" s="57" t="s">
        <v>61</v>
      </c>
      <c r="F387" s="57" t="s">
        <v>559</v>
      </c>
      <c r="G387" s="210" t="s">
        <v>62</v>
      </c>
      <c r="I387" s="25" t="s">
        <v>33</v>
      </c>
      <c r="J387" s="210" t="s">
        <v>239</v>
      </c>
      <c r="K387" s="61">
        <v>44614</v>
      </c>
      <c r="L387" s="60" t="s">
        <v>560</v>
      </c>
      <c r="M387" s="62">
        <v>778333</v>
      </c>
      <c r="N387" s="141">
        <v>0.15</v>
      </c>
      <c r="O387" s="64">
        <f t="shared" si="45"/>
        <v>116749.95</v>
      </c>
      <c r="P387" s="64">
        <v>0</v>
      </c>
      <c r="Q387" s="68">
        <f t="shared" si="46"/>
        <v>895082.95</v>
      </c>
      <c r="R387" s="116">
        <v>0.03</v>
      </c>
      <c r="S387" s="67">
        <f>Q387*-R387</f>
        <v>-26852.488499999996</v>
      </c>
      <c r="T387" s="117">
        <v>0.2</v>
      </c>
      <c r="U387" s="68">
        <f t="shared" si="44"/>
        <v>-23349.99</v>
      </c>
      <c r="V387" s="65">
        <f t="shared" si="41"/>
        <v>844880.47149999999</v>
      </c>
      <c r="W387" s="224" t="s">
        <v>59</v>
      </c>
      <c r="X387" s="224" t="s">
        <v>222</v>
      </c>
      <c r="Y387" s="71"/>
      <c r="Z387" s="127" t="s">
        <v>33</v>
      </c>
      <c r="AA387" s="242">
        <v>0</v>
      </c>
    </row>
    <row r="388" spans="1:28" hidden="1" x14ac:dyDescent="0.2">
      <c r="A388" s="20">
        <v>246</v>
      </c>
      <c r="B388" s="55">
        <v>44764</v>
      </c>
      <c r="C388" s="56">
        <v>44749</v>
      </c>
      <c r="D388" s="246">
        <v>44749</v>
      </c>
      <c r="E388" s="57" t="s">
        <v>42</v>
      </c>
      <c r="F388" s="57" t="s">
        <v>483</v>
      </c>
      <c r="G388" s="210" t="s">
        <v>44</v>
      </c>
      <c r="I388" s="25" t="s">
        <v>33</v>
      </c>
      <c r="J388" s="210" t="s">
        <v>239</v>
      </c>
      <c r="K388" s="61">
        <v>44614</v>
      </c>
      <c r="L388" s="60" t="s">
        <v>564</v>
      </c>
      <c r="M388" s="62">
        <v>16848</v>
      </c>
      <c r="N388" s="141">
        <v>0.15</v>
      </c>
      <c r="O388" s="64">
        <f t="shared" si="45"/>
        <v>2527.1999999999998</v>
      </c>
      <c r="P388" s="64">
        <v>105300</v>
      </c>
      <c r="Q388" s="68">
        <f t="shared" si="46"/>
        <v>124675.2</v>
      </c>
      <c r="R388" s="116">
        <v>0.03</v>
      </c>
      <c r="S388" s="67">
        <v>-581</v>
      </c>
      <c r="T388" s="117">
        <v>0.2</v>
      </c>
      <c r="U388" s="68">
        <f t="shared" si="44"/>
        <v>-505.44</v>
      </c>
      <c r="V388" s="65">
        <f t="shared" si="41"/>
        <v>123588.76</v>
      </c>
      <c r="W388" s="224" t="s">
        <v>59</v>
      </c>
      <c r="X388" s="224" t="s">
        <v>222</v>
      </c>
      <c r="Y388" s="71"/>
      <c r="Z388" s="127" t="s">
        <v>33</v>
      </c>
      <c r="AA388" s="242">
        <v>0</v>
      </c>
    </row>
    <row r="389" spans="1:28" hidden="1" x14ac:dyDescent="0.2">
      <c r="A389" s="20">
        <v>237</v>
      </c>
      <c r="B389" s="55">
        <v>44764</v>
      </c>
      <c r="C389" s="56">
        <v>44749</v>
      </c>
      <c r="D389" s="246">
        <v>44764</v>
      </c>
      <c r="E389" s="58" t="s">
        <v>346</v>
      </c>
      <c r="F389" s="57" t="s">
        <v>542</v>
      </c>
      <c r="G389" s="210" t="s">
        <v>348</v>
      </c>
      <c r="I389" s="210" t="s">
        <v>33</v>
      </c>
      <c r="J389" s="210" t="s">
        <v>239</v>
      </c>
      <c r="K389" s="61">
        <v>44682</v>
      </c>
      <c r="L389" s="60">
        <v>50</v>
      </c>
      <c r="M389" s="143">
        <v>50000</v>
      </c>
      <c r="N389" s="141">
        <v>0.15</v>
      </c>
      <c r="O389" s="64">
        <f t="shared" si="45"/>
        <v>7500</v>
      </c>
      <c r="P389" s="64">
        <v>0</v>
      </c>
      <c r="Q389" s="68">
        <f t="shared" si="46"/>
        <v>57500</v>
      </c>
      <c r="R389" s="116">
        <v>0.03</v>
      </c>
      <c r="S389" s="67">
        <f>Q389*-R389</f>
        <v>-1725</v>
      </c>
      <c r="T389" s="117">
        <v>0.2</v>
      </c>
      <c r="U389" s="68">
        <f t="shared" si="44"/>
        <v>-1500</v>
      </c>
      <c r="V389" s="65">
        <f t="shared" si="41"/>
        <v>54275</v>
      </c>
      <c r="W389" s="224" t="s">
        <v>59</v>
      </c>
      <c r="X389" s="224" t="s">
        <v>222</v>
      </c>
      <c r="Y389" s="71"/>
      <c r="Z389" s="127" t="s">
        <v>33</v>
      </c>
      <c r="AA389" s="242">
        <v>0</v>
      </c>
    </row>
    <row r="390" spans="1:28" hidden="1" x14ac:dyDescent="0.2">
      <c r="A390" s="20">
        <v>243</v>
      </c>
      <c r="B390" s="55">
        <v>44764</v>
      </c>
      <c r="C390" s="56">
        <v>44749</v>
      </c>
      <c r="D390" s="246">
        <v>44764</v>
      </c>
      <c r="E390" s="57" t="s">
        <v>61</v>
      </c>
      <c r="F390" s="57" t="s">
        <v>557</v>
      </c>
      <c r="G390" s="210" t="s">
        <v>273</v>
      </c>
      <c r="I390" s="210" t="s">
        <v>33</v>
      </c>
      <c r="J390" s="210" t="s">
        <v>239</v>
      </c>
      <c r="K390" s="61">
        <v>44740</v>
      </c>
      <c r="L390" s="215" t="s">
        <v>558</v>
      </c>
      <c r="M390" s="62">
        <v>66769</v>
      </c>
      <c r="N390" s="141">
        <v>0.13</v>
      </c>
      <c r="O390" s="64">
        <v>585</v>
      </c>
      <c r="P390" s="64">
        <v>0</v>
      </c>
      <c r="Q390" s="68">
        <f t="shared" si="46"/>
        <v>67354</v>
      </c>
      <c r="R390" s="116">
        <v>0.03</v>
      </c>
      <c r="S390" s="67">
        <v>-153</v>
      </c>
      <c r="T390" s="117">
        <v>0.2</v>
      </c>
      <c r="U390" s="68">
        <f t="shared" si="44"/>
        <v>-117</v>
      </c>
      <c r="V390" s="65">
        <f t="shared" si="41"/>
        <v>67084</v>
      </c>
      <c r="W390" s="224" t="s">
        <v>59</v>
      </c>
      <c r="X390" s="224" t="s">
        <v>222</v>
      </c>
      <c r="Y390" s="71"/>
      <c r="Z390" s="127" t="s">
        <v>33</v>
      </c>
      <c r="AA390" s="242">
        <v>0</v>
      </c>
    </row>
    <row r="391" spans="1:28" hidden="1" x14ac:dyDescent="0.2">
      <c r="A391" s="20">
        <v>245</v>
      </c>
      <c r="B391" s="55">
        <v>44764</v>
      </c>
      <c r="C391" s="56">
        <v>44749</v>
      </c>
      <c r="D391" s="246">
        <v>44764</v>
      </c>
      <c r="E391" s="57" t="s">
        <v>92</v>
      </c>
      <c r="F391" s="57" t="s">
        <v>93</v>
      </c>
      <c r="G391" s="210" t="s">
        <v>561</v>
      </c>
      <c r="I391" s="25" t="s">
        <v>33</v>
      </c>
      <c r="J391" s="210" t="s">
        <v>239</v>
      </c>
      <c r="K391" s="61" t="s">
        <v>562</v>
      </c>
      <c r="L391" s="215" t="s">
        <v>563</v>
      </c>
      <c r="M391" s="62">
        <v>2540</v>
      </c>
      <c r="N391" s="141">
        <v>0.13</v>
      </c>
      <c r="O391" s="64">
        <f>M391*N391</f>
        <v>330.2</v>
      </c>
      <c r="P391" s="64">
        <v>0</v>
      </c>
      <c r="Q391" s="68">
        <f t="shared" si="46"/>
        <v>2870.2</v>
      </c>
      <c r="R391" s="116">
        <v>0.03</v>
      </c>
      <c r="S391" s="67">
        <f>Q391*-R391</f>
        <v>-86.105999999999995</v>
      </c>
      <c r="T391" s="117"/>
      <c r="U391" s="68">
        <f t="shared" si="44"/>
        <v>0</v>
      </c>
      <c r="V391" s="65">
        <f t="shared" si="41"/>
        <v>2784.0940000000001</v>
      </c>
      <c r="W391" s="224" t="s">
        <v>59</v>
      </c>
      <c r="X391" s="224" t="s">
        <v>222</v>
      </c>
      <c r="Y391" s="70"/>
      <c r="Z391" s="127" t="s">
        <v>33</v>
      </c>
      <c r="AA391" s="242">
        <v>0</v>
      </c>
    </row>
    <row r="392" spans="1:28" hidden="1" x14ac:dyDescent="0.2">
      <c r="A392" s="20">
        <v>250</v>
      </c>
      <c r="B392" s="21">
        <v>44774</v>
      </c>
      <c r="C392" s="97">
        <v>44776</v>
      </c>
      <c r="D392" s="246">
        <v>44764</v>
      </c>
      <c r="E392" s="23" t="s">
        <v>575</v>
      </c>
      <c r="F392" s="23" t="s">
        <v>576</v>
      </c>
      <c r="G392" s="26" t="s">
        <v>33</v>
      </c>
      <c r="I392" s="24" t="s">
        <v>33</v>
      </c>
      <c r="J392" s="136">
        <v>303625</v>
      </c>
      <c r="K392" s="27">
        <v>44776</v>
      </c>
      <c r="L392" s="135" t="s">
        <v>33</v>
      </c>
      <c r="M392" s="29">
        <v>474378</v>
      </c>
      <c r="N392" s="132">
        <v>0</v>
      </c>
      <c r="O392" s="31">
        <f>M392*N392</f>
        <v>0</v>
      </c>
      <c r="P392" s="31">
        <v>0</v>
      </c>
      <c r="Q392" s="35">
        <f t="shared" si="46"/>
        <v>474378</v>
      </c>
      <c r="R392" s="33"/>
      <c r="S392" s="34">
        <f>-Q392*R392</f>
        <v>0</v>
      </c>
      <c r="T392" s="33"/>
      <c r="U392" s="35">
        <f t="shared" si="44"/>
        <v>0</v>
      </c>
      <c r="V392" s="32">
        <f t="shared" si="41"/>
        <v>474378</v>
      </c>
      <c r="W392" s="135" t="s">
        <v>35</v>
      </c>
      <c r="X392" s="135" t="s">
        <v>102</v>
      </c>
      <c r="Y392" s="24">
        <v>82029680</v>
      </c>
      <c r="Z392" s="133" t="s">
        <v>33</v>
      </c>
      <c r="AA392" s="148">
        <v>0</v>
      </c>
    </row>
    <row r="393" spans="1:28" hidden="1" x14ac:dyDescent="0.2">
      <c r="A393" s="20">
        <v>256</v>
      </c>
      <c r="B393" s="21">
        <v>44774</v>
      </c>
      <c r="C393" s="97">
        <v>44796</v>
      </c>
      <c r="D393" s="246">
        <v>44764</v>
      </c>
      <c r="E393" s="23" t="s">
        <v>148</v>
      </c>
      <c r="F393" s="23" t="s">
        <v>583</v>
      </c>
      <c r="G393" s="212" t="s">
        <v>150</v>
      </c>
      <c r="I393" s="212" t="s">
        <v>33</v>
      </c>
      <c r="J393" s="26">
        <v>303640</v>
      </c>
      <c r="K393" s="27">
        <v>44796</v>
      </c>
      <c r="L393" s="26">
        <v>22029</v>
      </c>
      <c r="M393" s="29">
        <v>454904.19</v>
      </c>
      <c r="N393" s="132">
        <v>0</v>
      </c>
      <c r="O393" s="31">
        <v>0</v>
      </c>
      <c r="P393" s="31">
        <v>0</v>
      </c>
      <c r="Q393" s="35">
        <f t="shared" si="46"/>
        <v>454904.19</v>
      </c>
      <c r="R393" s="33"/>
      <c r="S393" s="34">
        <v>0</v>
      </c>
      <c r="T393" s="33"/>
      <c r="U393" s="35">
        <f t="shared" si="44"/>
        <v>0</v>
      </c>
      <c r="V393" s="32">
        <f t="shared" si="41"/>
        <v>454904.19</v>
      </c>
      <c r="W393" s="226" t="s">
        <v>35</v>
      </c>
      <c r="X393" s="226" t="s">
        <v>102</v>
      </c>
      <c r="Y393" s="226">
        <v>82029681</v>
      </c>
      <c r="Z393" s="133" t="s">
        <v>33</v>
      </c>
      <c r="AA393" s="148">
        <v>0</v>
      </c>
    </row>
    <row r="394" spans="1:28" hidden="1" x14ac:dyDescent="0.2">
      <c r="A394" s="20">
        <v>258</v>
      </c>
      <c r="B394" s="21">
        <v>44774</v>
      </c>
      <c r="C394" s="97">
        <v>44796</v>
      </c>
      <c r="D394" s="246">
        <v>44768</v>
      </c>
      <c r="E394" s="43" t="s">
        <v>179</v>
      </c>
      <c r="F394" s="23" t="s">
        <v>585</v>
      </c>
      <c r="G394" s="211" t="s">
        <v>33</v>
      </c>
      <c r="I394" s="212" t="s">
        <v>33</v>
      </c>
      <c r="J394" s="211">
        <v>303644</v>
      </c>
      <c r="K394" s="27">
        <v>44796</v>
      </c>
      <c r="L394" s="211" t="s">
        <v>33</v>
      </c>
      <c r="M394" s="29">
        <v>42523</v>
      </c>
      <c r="N394" s="132">
        <v>0</v>
      </c>
      <c r="O394" s="31">
        <v>0</v>
      </c>
      <c r="P394" s="31">
        <v>0</v>
      </c>
      <c r="Q394" s="35">
        <f t="shared" si="46"/>
        <v>42523</v>
      </c>
      <c r="R394" s="33"/>
      <c r="S394" s="34">
        <v>0</v>
      </c>
      <c r="T394" s="33"/>
      <c r="U394" s="35">
        <v>0</v>
      </c>
      <c r="V394" s="32">
        <f t="shared" si="41"/>
        <v>42523</v>
      </c>
      <c r="W394" s="226" t="s">
        <v>35</v>
      </c>
      <c r="X394" s="226" t="s">
        <v>102</v>
      </c>
      <c r="Y394" s="226">
        <v>82029696</v>
      </c>
      <c r="Z394" s="133" t="s">
        <v>33</v>
      </c>
      <c r="AA394" s="148">
        <v>0</v>
      </c>
    </row>
    <row r="395" spans="1:28" ht="15" x14ac:dyDescent="0.25">
      <c r="A395" s="344"/>
      <c r="B395" s="363"/>
      <c r="C395" s="364"/>
      <c r="D395" s="347">
        <v>44713</v>
      </c>
      <c r="E395" s="348" t="s">
        <v>837</v>
      </c>
      <c r="F395" s="348" t="s">
        <v>837</v>
      </c>
      <c r="G395" s="365"/>
      <c r="I395" s="366"/>
      <c r="J395" s="365"/>
      <c r="K395" s="350"/>
      <c r="L395" s="365"/>
      <c r="M395" s="367"/>
      <c r="N395" s="352"/>
      <c r="O395" s="353"/>
      <c r="P395" s="353"/>
      <c r="Q395" s="354">
        <v>4810</v>
      </c>
      <c r="R395" s="368"/>
      <c r="S395" s="356"/>
      <c r="T395" s="368"/>
      <c r="U395" s="358"/>
      <c r="V395" s="359">
        <f t="shared" si="41"/>
        <v>4810</v>
      </c>
      <c r="W395" s="366"/>
      <c r="X395" s="369" t="s">
        <v>36</v>
      </c>
      <c r="Y395" s="360">
        <v>56590739</v>
      </c>
      <c r="Z395" s="361"/>
      <c r="AA395" s="370"/>
      <c r="AB395" s="1" t="s">
        <v>867</v>
      </c>
    </row>
    <row r="396" spans="1:28" ht="15" x14ac:dyDescent="0.25">
      <c r="A396" s="344"/>
      <c r="B396" s="363"/>
      <c r="C396" s="364"/>
      <c r="D396" s="347">
        <v>44719</v>
      </c>
      <c r="E396" s="348" t="s">
        <v>954</v>
      </c>
      <c r="F396" s="348" t="s">
        <v>954</v>
      </c>
      <c r="G396" s="365"/>
      <c r="I396" s="366"/>
      <c r="J396" s="365"/>
      <c r="K396" s="350"/>
      <c r="L396" s="365"/>
      <c r="M396" s="367"/>
      <c r="N396" s="352"/>
      <c r="O396" s="353"/>
      <c r="P396" s="353"/>
      <c r="Q396" s="354">
        <v>72325</v>
      </c>
      <c r="R396" s="368"/>
      <c r="S396" s="356"/>
      <c r="T396" s="368"/>
      <c r="U396" s="358"/>
      <c r="V396" s="359">
        <f t="shared" si="41"/>
        <v>72325</v>
      </c>
      <c r="W396" s="366"/>
      <c r="X396" s="369" t="s">
        <v>36</v>
      </c>
      <c r="Y396" s="360">
        <v>56590729</v>
      </c>
      <c r="Z396" s="361"/>
      <c r="AA396" s="370"/>
      <c r="AB396" s="1" t="s">
        <v>867</v>
      </c>
    </row>
    <row r="397" spans="1:28" ht="15" x14ac:dyDescent="0.25">
      <c r="A397" s="344"/>
      <c r="B397" s="363"/>
      <c r="C397" s="364"/>
      <c r="D397" s="347">
        <v>44720</v>
      </c>
      <c r="E397" s="348" t="s">
        <v>953</v>
      </c>
      <c r="F397" s="348" t="s">
        <v>953</v>
      </c>
      <c r="G397" s="365"/>
      <c r="I397" s="366"/>
      <c r="J397" s="365"/>
      <c r="K397" s="350"/>
      <c r="L397" s="365"/>
      <c r="M397" s="367"/>
      <c r="N397" s="352"/>
      <c r="O397" s="353"/>
      <c r="P397" s="353"/>
      <c r="Q397" s="354">
        <v>1761487</v>
      </c>
      <c r="R397" s="368"/>
      <c r="S397" s="356"/>
      <c r="T397" s="368"/>
      <c r="U397" s="358"/>
      <c r="V397" s="359">
        <f t="shared" si="41"/>
        <v>1761487</v>
      </c>
      <c r="W397" s="366"/>
      <c r="X397" s="369" t="s">
        <v>36</v>
      </c>
      <c r="Y397" s="360">
        <v>56590705</v>
      </c>
      <c r="Z397" s="361"/>
      <c r="AA397" s="370"/>
      <c r="AB397" s="1" t="s">
        <v>867</v>
      </c>
    </row>
    <row r="398" spans="1:28" ht="15" x14ac:dyDescent="0.25">
      <c r="A398" s="344"/>
      <c r="B398" s="363"/>
      <c r="C398" s="364"/>
      <c r="D398" s="347">
        <v>44722</v>
      </c>
      <c r="E398" s="348" t="s">
        <v>954</v>
      </c>
      <c r="F398" s="348" t="s">
        <v>954</v>
      </c>
      <c r="G398" s="365"/>
      <c r="I398" s="366"/>
      <c r="J398" s="365"/>
      <c r="K398" s="350"/>
      <c r="L398" s="365"/>
      <c r="M398" s="367"/>
      <c r="N398" s="352"/>
      <c r="O398" s="353"/>
      <c r="P398" s="353"/>
      <c r="Q398" s="354">
        <v>1922</v>
      </c>
      <c r="R398" s="368"/>
      <c r="S398" s="356"/>
      <c r="T398" s="368"/>
      <c r="U398" s="358"/>
      <c r="V398" s="359">
        <f t="shared" si="41"/>
        <v>1922</v>
      </c>
      <c r="W398" s="366"/>
      <c r="X398" s="369" t="s">
        <v>36</v>
      </c>
      <c r="Y398" s="360">
        <v>56590720</v>
      </c>
      <c r="Z398" s="361"/>
      <c r="AA398" s="370"/>
      <c r="AB398" s="1" t="s">
        <v>867</v>
      </c>
    </row>
    <row r="399" spans="1:28" ht="15" x14ac:dyDescent="0.25">
      <c r="A399" s="344"/>
      <c r="B399" s="363"/>
      <c r="C399" s="364"/>
      <c r="D399" s="347">
        <v>44722</v>
      </c>
      <c r="E399" s="348" t="s">
        <v>932</v>
      </c>
      <c r="F399" s="348" t="s">
        <v>932</v>
      </c>
      <c r="G399" s="365"/>
      <c r="I399" s="366"/>
      <c r="J399" s="365"/>
      <c r="K399" s="350"/>
      <c r="L399" s="365"/>
      <c r="M399" s="367"/>
      <c r="N399" s="352"/>
      <c r="O399" s="353"/>
      <c r="P399" s="353"/>
      <c r="Q399" s="354">
        <v>1597000</v>
      </c>
      <c r="R399" s="368"/>
      <c r="S399" s="356"/>
      <c r="T399" s="368"/>
      <c r="U399" s="358"/>
      <c r="V399" s="359">
        <f t="shared" si="41"/>
        <v>1597000</v>
      </c>
      <c r="W399" s="366"/>
      <c r="X399" s="369" t="s">
        <v>36</v>
      </c>
      <c r="Y399" s="360">
        <v>56590748</v>
      </c>
      <c r="Z399" s="361"/>
      <c r="AA399" s="370"/>
      <c r="AB399" s="1" t="s">
        <v>867</v>
      </c>
    </row>
    <row r="400" spans="1:28" ht="15" x14ac:dyDescent="0.25">
      <c r="A400" s="344"/>
      <c r="B400" s="363"/>
      <c r="C400" s="364"/>
      <c r="D400" s="347">
        <v>44726</v>
      </c>
      <c r="E400" s="348" t="s">
        <v>837</v>
      </c>
      <c r="F400" s="348" t="s">
        <v>837</v>
      </c>
      <c r="G400" s="365"/>
      <c r="I400" s="366"/>
      <c r="J400" s="365"/>
      <c r="K400" s="350"/>
      <c r="L400" s="365"/>
      <c r="M400" s="367"/>
      <c r="N400" s="352"/>
      <c r="O400" s="353"/>
      <c r="P400" s="353"/>
      <c r="Q400" s="354">
        <v>206871</v>
      </c>
      <c r="R400" s="368"/>
      <c r="S400" s="356"/>
      <c r="T400" s="368"/>
      <c r="U400" s="358"/>
      <c r="V400" s="359">
        <f t="shared" si="41"/>
        <v>206871</v>
      </c>
      <c r="W400" s="366"/>
      <c r="X400" s="369" t="s">
        <v>36</v>
      </c>
      <c r="Y400" s="360">
        <v>56590743</v>
      </c>
      <c r="Z400" s="361"/>
      <c r="AA400" s="370"/>
      <c r="AB400" s="1" t="s">
        <v>867</v>
      </c>
    </row>
    <row r="401" spans="1:28" ht="15" x14ac:dyDescent="0.25">
      <c r="A401" s="344"/>
      <c r="B401" s="363"/>
      <c r="C401" s="364"/>
      <c r="D401" s="347">
        <v>44727</v>
      </c>
      <c r="E401" s="348" t="s">
        <v>955</v>
      </c>
      <c r="F401" s="348" t="s">
        <v>955</v>
      </c>
      <c r="G401" s="365"/>
      <c r="I401" s="366"/>
      <c r="J401" s="365"/>
      <c r="K401" s="350"/>
      <c r="L401" s="365"/>
      <c r="M401" s="367"/>
      <c r="N401" s="352"/>
      <c r="O401" s="353"/>
      <c r="P401" s="353"/>
      <c r="Q401" s="354">
        <v>69893</v>
      </c>
      <c r="R401" s="368"/>
      <c r="S401" s="356"/>
      <c r="T401" s="368"/>
      <c r="U401" s="358"/>
      <c r="V401" s="359">
        <f t="shared" si="41"/>
        <v>69893</v>
      </c>
      <c r="W401" s="366"/>
      <c r="X401" s="369" t="s">
        <v>36</v>
      </c>
      <c r="Y401" s="360">
        <v>56590749</v>
      </c>
      <c r="Z401" s="361"/>
      <c r="AA401" s="370"/>
      <c r="AB401" s="1" t="s">
        <v>867</v>
      </c>
    </row>
    <row r="402" spans="1:28" ht="23.25" x14ac:dyDescent="0.25">
      <c r="A402" s="344"/>
      <c r="B402" s="363"/>
      <c r="C402" s="364"/>
      <c r="D402" s="347">
        <v>44728</v>
      </c>
      <c r="E402" s="348" t="s">
        <v>956</v>
      </c>
      <c r="F402" s="348" t="s">
        <v>956</v>
      </c>
      <c r="G402" s="365"/>
      <c r="I402" s="366"/>
      <c r="J402" s="365"/>
      <c r="K402" s="350"/>
      <c r="L402" s="365"/>
      <c r="M402" s="367"/>
      <c r="N402" s="352"/>
      <c r="O402" s="353"/>
      <c r="P402" s="353"/>
      <c r="Q402" s="354">
        <v>900000</v>
      </c>
      <c r="R402" s="368"/>
      <c r="S402" s="356"/>
      <c r="T402" s="368"/>
      <c r="U402" s="358"/>
      <c r="V402" s="359">
        <f t="shared" si="41"/>
        <v>900000</v>
      </c>
      <c r="W402" s="366"/>
      <c r="X402" s="369" t="s">
        <v>36</v>
      </c>
      <c r="Y402" s="360"/>
      <c r="Z402" s="361"/>
      <c r="AA402" s="370"/>
      <c r="AB402" s="1" t="s">
        <v>867</v>
      </c>
    </row>
    <row r="403" spans="1:28" ht="23.25" x14ac:dyDescent="0.25">
      <c r="A403" s="344"/>
      <c r="B403" s="363"/>
      <c r="C403" s="364"/>
      <c r="D403" s="347">
        <v>44728</v>
      </c>
      <c r="E403" s="348" t="s">
        <v>957</v>
      </c>
      <c r="F403" s="348" t="s">
        <v>957</v>
      </c>
      <c r="G403" s="365"/>
      <c r="I403" s="366"/>
      <c r="J403" s="365"/>
      <c r="K403" s="350"/>
      <c r="L403" s="365"/>
      <c r="M403" s="367"/>
      <c r="N403" s="352"/>
      <c r="O403" s="353"/>
      <c r="P403" s="353"/>
      <c r="Q403" s="354">
        <v>700000</v>
      </c>
      <c r="R403" s="368"/>
      <c r="S403" s="356"/>
      <c r="T403" s="368"/>
      <c r="U403" s="358"/>
      <c r="V403" s="359">
        <f t="shared" si="41"/>
        <v>700000</v>
      </c>
      <c r="W403" s="366"/>
      <c r="X403" s="369" t="s">
        <v>36</v>
      </c>
      <c r="Y403" s="360"/>
      <c r="Z403" s="361"/>
      <c r="AA403" s="370"/>
      <c r="AB403" s="1" t="s">
        <v>867</v>
      </c>
    </row>
    <row r="404" spans="1:28" ht="23.25" x14ac:dyDescent="0.25">
      <c r="A404" s="344"/>
      <c r="B404" s="363"/>
      <c r="C404" s="364"/>
      <c r="D404" s="347">
        <v>44728</v>
      </c>
      <c r="E404" s="348" t="s">
        <v>958</v>
      </c>
      <c r="F404" s="348" t="s">
        <v>958</v>
      </c>
      <c r="G404" s="365"/>
      <c r="I404" s="366"/>
      <c r="J404" s="365"/>
      <c r="K404" s="350"/>
      <c r="L404" s="365"/>
      <c r="M404" s="367"/>
      <c r="N404" s="352"/>
      <c r="O404" s="353"/>
      <c r="P404" s="353"/>
      <c r="Q404" s="354">
        <v>900000</v>
      </c>
      <c r="R404" s="368"/>
      <c r="S404" s="356"/>
      <c r="T404" s="368"/>
      <c r="U404" s="358"/>
      <c r="V404" s="359">
        <f t="shared" si="41"/>
        <v>900000</v>
      </c>
      <c r="W404" s="366"/>
      <c r="X404" s="369" t="s">
        <v>36</v>
      </c>
      <c r="Y404" s="360"/>
      <c r="Z404" s="361"/>
      <c r="AA404" s="370"/>
      <c r="AB404" s="1" t="s">
        <v>867</v>
      </c>
    </row>
    <row r="405" spans="1:28" ht="15" x14ac:dyDescent="0.25">
      <c r="A405" s="344"/>
      <c r="B405" s="363"/>
      <c r="C405" s="364"/>
      <c r="D405" s="347">
        <v>44729</v>
      </c>
      <c r="E405" s="348" t="s">
        <v>959</v>
      </c>
      <c r="F405" s="348" t="s">
        <v>959</v>
      </c>
      <c r="G405" s="365"/>
      <c r="I405" s="366"/>
      <c r="J405" s="365"/>
      <c r="K405" s="350"/>
      <c r="L405" s="365"/>
      <c r="M405" s="367"/>
      <c r="N405" s="352"/>
      <c r="O405" s="353"/>
      <c r="P405" s="353"/>
      <c r="Q405" s="354">
        <v>980432</v>
      </c>
      <c r="R405" s="368"/>
      <c r="S405" s="356"/>
      <c r="T405" s="368"/>
      <c r="U405" s="358"/>
      <c r="V405" s="359">
        <f t="shared" si="41"/>
        <v>980432</v>
      </c>
      <c r="W405" s="366"/>
      <c r="X405" s="369" t="s">
        <v>36</v>
      </c>
      <c r="Y405" s="360">
        <v>56590752</v>
      </c>
      <c r="Z405" s="361"/>
      <c r="AA405" s="370"/>
      <c r="AB405" s="1" t="s">
        <v>867</v>
      </c>
    </row>
    <row r="406" spans="1:28" ht="15" x14ac:dyDescent="0.25">
      <c r="A406" s="344"/>
      <c r="B406" s="363"/>
      <c r="C406" s="364"/>
      <c r="D406" s="347">
        <v>44732</v>
      </c>
      <c r="E406" s="348" t="s">
        <v>960</v>
      </c>
      <c r="F406" s="348" t="s">
        <v>960</v>
      </c>
      <c r="G406" s="365"/>
      <c r="I406" s="366"/>
      <c r="J406" s="365"/>
      <c r="K406" s="350"/>
      <c r="L406" s="365"/>
      <c r="M406" s="367"/>
      <c r="N406" s="352"/>
      <c r="O406" s="353"/>
      <c r="P406" s="353"/>
      <c r="Q406" s="354">
        <v>48500</v>
      </c>
      <c r="R406" s="368"/>
      <c r="S406" s="356"/>
      <c r="T406" s="368"/>
      <c r="U406" s="358"/>
      <c r="V406" s="359">
        <f t="shared" si="41"/>
        <v>48500</v>
      </c>
      <c r="W406" s="366"/>
      <c r="X406" s="369" t="s">
        <v>36</v>
      </c>
      <c r="Y406" s="360">
        <v>56590747</v>
      </c>
      <c r="Z406" s="361"/>
      <c r="AA406" s="370"/>
      <c r="AB406" s="1" t="s">
        <v>867</v>
      </c>
    </row>
    <row r="407" spans="1:28" ht="15" x14ac:dyDescent="0.25">
      <c r="A407" s="344"/>
      <c r="B407" s="363"/>
      <c r="C407" s="364"/>
      <c r="D407" s="347">
        <v>44732</v>
      </c>
      <c r="E407" s="348" t="s">
        <v>917</v>
      </c>
      <c r="F407" s="348" t="s">
        <v>917</v>
      </c>
      <c r="G407" s="365"/>
      <c r="I407" s="366"/>
      <c r="J407" s="365"/>
      <c r="K407" s="350"/>
      <c r="L407" s="365"/>
      <c r="M407" s="367"/>
      <c r="N407" s="352"/>
      <c r="O407" s="353"/>
      <c r="P407" s="353"/>
      <c r="Q407" s="354">
        <v>107004.71</v>
      </c>
      <c r="R407" s="368"/>
      <c r="S407" s="356"/>
      <c r="T407" s="368"/>
      <c r="U407" s="358"/>
      <c r="V407" s="359">
        <f t="shared" si="41"/>
        <v>107004.71</v>
      </c>
      <c r="W407" s="366"/>
      <c r="X407" s="369" t="s">
        <v>36</v>
      </c>
      <c r="Y407" s="360"/>
      <c r="Z407" s="361"/>
      <c r="AA407" s="370"/>
      <c r="AB407" s="1" t="s">
        <v>867</v>
      </c>
    </row>
    <row r="408" spans="1:28" ht="15" x14ac:dyDescent="0.25">
      <c r="A408" s="344"/>
      <c r="B408" s="363"/>
      <c r="C408" s="364"/>
      <c r="D408" s="347">
        <v>44732</v>
      </c>
      <c r="E408" s="348" t="s">
        <v>918</v>
      </c>
      <c r="F408" s="348" t="s">
        <v>918</v>
      </c>
      <c r="G408" s="365"/>
      <c r="I408" s="366"/>
      <c r="J408" s="365"/>
      <c r="K408" s="350"/>
      <c r="L408" s="365"/>
      <c r="M408" s="367"/>
      <c r="N408" s="352"/>
      <c r="O408" s="353"/>
      <c r="P408" s="353"/>
      <c r="Q408" s="354">
        <v>302770.62</v>
      </c>
      <c r="R408" s="368"/>
      <c r="S408" s="356"/>
      <c r="T408" s="368"/>
      <c r="U408" s="358"/>
      <c r="V408" s="359">
        <f t="shared" si="41"/>
        <v>302770.62</v>
      </c>
      <c r="W408" s="366"/>
      <c r="X408" s="369" t="s">
        <v>36</v>
      </c>
      <c r="Y408" s="360"/>
      <c r="Z408" s="361"/>
      <c r="AA408" s="370"/>
      <c r="AB408" s="1" t="s">
        <v>867</v>
      </c>
    </row>
    <row r="409" spans="1:28" ht="15" x14ac:dyDescent="0.25">
      <c r="A409" s="344"/>
      <c r="B409" s="363"/>
      <c r="C409" s="364"/>
      <c r="D409" s="347">
        <v>44733</v>
      </c>
      <c r="E409" s="348" t="s">
        <v>893</v>
      </c>
      <c r="F409" s="348" t="s">
        <v>893</v>
      </c>
      <c r="G409" s="365"/>
      <c r="I409" s="366"/>
      <c r="J409" s="365"/>
      <c r="K409" s="350"/>
      <c r="L409" s="365"/>
      <c r="M409" s="367"/>
      <c r="N409" s="352"/>
      <c r="O409" s="353"/>
      <c r="P409" s="353"/>
      <c r="Q409" s="354">
        <v>2284077</v>
      </c>
      <c r="R409" s="368"/>
      <c r="S409" s="356"/>
      <c r="T409" s="368"/>
      <c r="U409" s="358"/>
      <c r="V409" s="359">
        <f t="shared" si="41"/>
        <v>2284077</v>
      </c>
      <c r="W409" s="366"/>
      <c r="X409" s="369" t="s">
        <v>36</v>
      </c>
      <c r="Y409" s="360">
        <v>56590750</v>
      </c>
      <c r="Z409" s="361"/>
      <c r="AA409" s="370"/>
      <c r="AB409" s="1" t="s">
        <v>867</v>
      </c>
    </row>
    <row r="410" spans="1:28" ht="15" x14ac:dyDescent="0.25">
      <c r="A410" s="344"/>
      <c r="B410" s="363"/>
      <c r="C410" s="364"/>
      <c r="D410" s="347">
        <v>44736</v>
      </c>
      <c r="E410" s="348" t="s">
        <v>961</v>
      </c>
      <c r="F410" s="348" t="s">
        <v>961</v>
      </c>
      <c r="G410" s="365"/>
      <c r="I410" s="366"/>
      <c r="J410" s="365"/>
      <c r="K410" s="350"/>
      <c r="L410" s="365"/>
      <c r="M410" s="367"/>
      <c r="N410" s="352"/>
      <c r="O410" s="353"/>
      <c r="P410" s="353"/>
      <c r="Q410" s="354">
        <v>201872</v>
      </c>
      <c r="R410" s="368"/>
      <c r="S410" s="356"/>
      <c r="T410" s="368"/>
      <c r="U410" s="358"/>
      <c r="V410" s="359">
        <f t="shared" si="41"/>
        <v>201872</v>
      </c>
      <c r="W410" s="366"/>
      <c r="X410" s="369" t="s">
        <v>36</v>
      </c>
      <c r="Y410" s="360">
        <v>56590751</v>
      </c>
      <c r="Z410" s="361"/>
      <c r="AA410" s="370"/>
      <c r="AB410" s="1" t="s">
        <v>867</v>
      </c>
    </row>
    <row r="411" spans="1:28" ht="15" x14ac:dyDescent="0.25">
      <c r="A411" s="344"/>
      <c r="B411" s="363"/>
      <c r="C411" s="364"/>
      <c r="D411" s="347">
        <v>44740</v>
      </c>
      <c r="E411" s="348" t="s">
        <v>962</v>
      </c>
      <c r="F411" s="348" t="s">
        <v>962</v>
      </c>
      <c r="G411" s="365"/>
      <c r="I411" s="366"/>
      <c r="J411" s="365"/>
      <c r="K411" s="350"/>
      <c r="L411" s="365"/>
      <c r="M411" s="367"/>
      <c r="N411" s="352"/>
      <c r="O411" s="353"/>
      <c r="P411" s="353"/>
      <c r="Q411" s="354">
        <v>500949</v>
      </c>
      <c r="R411" s="368"/>
      <c r="S411" s="356"/>
      <c r="T411" s="368"/>
      <c r="U411" s="358"/>
      <c r="V411" s="359">
        <f t="shared" si="41"/>
        <v>500949</v>
      </c>
      <c r="W411" s="366"/>
      <c r="X411" s="369" t="s">
        <v>36</v>
      </c>
      <c r="Y411" s="360">
        <v>56590755</v>
      </c>
      <c r="Z411" s="361"/>
      <c r="AA411" s="370"/>
      <c r="AB411" s="1" t="s">
        <v>867</v>
      </c>
    </row>
    <row r="412" spans="1:28" ht="15" x14ac:dyDescent="0.25">
      <c r="A412" s="344"/>
      <c r="B412" s="363"/>
      <c r="C412" s="364"/>
      <c r="D412" s="347">
        <v>44740</v>
      </c>
      <c r="E412" s="348" t="s">
        <v>949</v>
      </c>
      <c r="F412" s="348" t="s">
        <v>949</v>
      </c>
      <c r="G412" s="365"/>
      <c r="I412" s="366"/>
      <c r="J412" s="365"/>
      <c r="K412" s="350"/>
      <c r="L412" s="365"/>
      <c r="M412" s="367"/>
      <c r="N412" s="352"/>
      <c r="O412" s="353"/>
      <c r="P412" s="353"/>
      <c r="Q412" s="354">
        <v>64000000</v>
      </c>
      <c r="R412" s="368"/>
      <c r="S412" s="356"/>
      <c r="T412" s="368"/>
      <c r="U412" s="358"/>
      <c r="V412" s="359">
        <f t="shared" si="41"/>
        <v>64000000</v>
      </c>
      <c r="W412" s="366"/>
      <c r="X412" s="369" t="s">
        <v>36</v>
      </c>
      <c r="Y412" s="360">
        <v>56590757</v>
      </c>
      <c r="Z412" s="361"/>
      <c r="AA412" s="370"/>
      <c r="AB412" s="1" t="s">
        <v>867</v>
      </c>
    </row>
    <row r="413" spans="1:28" ht="15" x14ac:dyDescent="0.25">
      <c r="A413" s="344"/>
      <c r="B413" s="363"/>
      <c r="C413" s="364"/>
      <c r="D413" s="347">
        <v>44742</v>
      </c>
      <c r="E413" s="348" t="s">
        <v>837</v>
      </c>
      <c r="F413" s="348" t="s">
        <v>837</v>
      </c>
      <c r="G413" s="365"/>
      <c r="I413" s="366"/>
      <c r="J413" s="365"/>
      <c r="K413" s="350"/>
      <c r="L413" s="365"/>
      <c r="M413" s="367"/>
      <c r="N413" s="352"/>
      <c r="O413" s="353"/>
      <c r="P413" s="353"/>
      <c r="Q413" s="354">
        <v>50000000</v>
      </c>
      <c r="R413" s="368"/>
      <c r="S413" s="356"/>
      <c r="T413" s="368"/>
      <c r="U413" s="358"/>
      <c r="V413" s="359">
        <f t="shared" si="41"/>
        <v>50000000</v>
      </c>
      <c r="W413" s="366"/>
      <c r="X413" s="369" t="s">
        <v>36</v>
      </c>
      <c r="Y413" s="360">
        <v>56590758</v>
      </c>
      <c r="Z413" s="361"/>
      <c r="AA413" s="370"/>
      <c r="AB413" s="1" t="s">
        <v>867</v>
      </c>
    </row>
    <row r="414" spans="1:28" ht="15" x14ac:dyDescent="0.25">
      <c r="A414" s="344"/>
      <c r="B414" s="363"/>
      <c r="C414" s="364"/>
      <c r="D414" s="347">
        <v>44742</v>
      </c>
      <c r="E414" s="348" t="s">
        <v>949</v>
      </c>
      <c r="F414" s="348" t="s">
        <v>949</v>
      </c>
      <c r="G414" s="365"/>
      <c r="I414" s="366"/>
      <c r="J414" s="365"/>
      <c r="K414" s="350"/>
      <c r="L414" s="365"/>
      <c r="M414" s="367"/>
      <c r="N414" s="352"/>
      <c r="O414" s="353"/>
      <c r="P414" s="353"/>
      <c r="Q414" s="354">
        <v>50000000</v>
      </c>
      <c r="R414" s="368"/>
      <c r="S414" s="356"/>
      <c r="T414" s="368"/>
      <c r="U414" s="358"/>
      <c r="V414" s="359">
        <f t="shared" si="41"/>
        <v>50000000</v>
      </c>
      <c r="W414" s="366"/>
      <c r="X414" s="369" t="s">
        <v>36</v>
      </c>
      <c r="Y414" s="360">
        <v>58372106</v>
      </c>
      <c r="Z414" s="361"/>
      <c r="AA414" s="370"/>
      <c r="AB414" s="1" t="s">
        <v>867</v>
      </c>
    </row>
    <row r="415" spans="1:28" ht="15" x14ac:dyDescent="0.25">
      <c r="A415" s="344"/>
      <c r="B415" s="363"/>
      <c r="C415" s="364"/>
      <c r="D415" s="347">
        <v>44744</v>
      </c>
      <c r="E415" s="348" t="s">
        <v>895</v>
      </c>
      <c r="F415" s="348" t="s">
        <v>895</v>
      </c>
      <c r="G415" s="365"/>
      <c r="I415" s="371"/>
      <c r="J415" s="372"/>
      <c r="K415" s="350"/>
      <c r="L415" s="373"/>
      <c r="M415" s="367"/>
      <c r="N415" s="352"/>
      <c r="O415" s="353"/>
      <c r="P415" s="353"/>
      <c r="Q415" s="354">
        <v>26451.07</v>
      </c>
      <c r="R415" s="368"/>
      <c r="S415" s="356"/>
      <c r="T415" s="368"/>
      <c r="U415" s="358"/>
      <c r="V415" s="359">
        <f t="shared" si="41"/>
        <v>26451.07</v>
      </c>
      <c r="W415" s="374"/>
      <c r="X415" s="369" t="s">
        <v>36</v>
      </c>
      <c r="Y415" s="348"/>
      <c r="Z415" s="375"/>
      <c r="AA415" s="370"/>
      <c r="AB415" s="1" t="s">
        <v>867</v>
      </c>
    </row>
    <row r="416" spans="1:28" ht="15" x14ac:dyDescent="0.25">
      <c r="A416" s="344"/>
      <c r="B416" s="363"/>
      <c r="C416" s="364"/>
      <c r="D416" s="347">
        <v>44744</v>
      </c>
      <c r="E416" s="348" t="s">
        <v>896</v>
      </c>
      <c r="F416" s="348" t="s">
        <v>896</v>
      </c>
      <c r="G416" s="365"/>
      <c r="I416" s="371"/>
      <c r="J416" s="372"/>
      <c r="K416" s="350"/>
      <c r="L416" s="373"/>
      <c r="M416" s="367"/>
      <c r="N416" s="352"/>
      <c r="O416" s="353"/>
      <c r="P416" s="353"/>
      <c r="Q416" s="354">
        <v>1148562.17</v>
      </c>
      <c r="R416" s="368"/>
      <c r="S416" s="356"/>
      <c r="T416" s="368"/>
      <c r="U416" s="358"/>
      <c r="V416" s="359">
        <f t="shared" si="41"/>
        <v>1148562.17</v>
      </c>
      <c r="W416" s="374"/>
      <c r="X416" s="369" t="s">
        <v>36</v>
      </c>
      <c r="Y416" s="348"/>
      <c r="Z416" s="375"/>
      <c r="AA416" s="370"/>
      <c r="AB416" s="1" t="s">
        <v>867</v>
      </c>
    </row>
    <row r="417" spans="1:28" ht="15" x14ac:dyDescent="0.25">
      <c r="A417" s="344"/>
      <c r="B417" s="363"/>
      <c r="C417" s="364"/>
      <c r="D417" s="347">
        <v>44757</v>
      </c>
      <c r="E417" s="348" t="s">
        <v>960</v>
      </c>
      <c r="F417" s="348" t="s">
        <v>960</v>
      </c>
      <c r="G417" s="365"/>
      <c r="I417" s="371"/>
      <c r="J417" s="372"/>
      <c r="K417" s="350"/>
      <c r="L417" s="373"/>
      <c r="M417" s="367"/>
      <c r="N417" s="352"/>
      <c r="O417" s="353"/>
      <c r="P417" s="353"/>
      <c r="Q417" s="354">
        <v>20417</v>
      </c>
      <c r="R417" s="368"/>
      <c r="S417" s="356"/>
      <c r="T417" s="368"/>
      <c r="U417" s="358"/>
      <c r="V417" s="359">
        <f t="shared" si="41"/>
        <v>20417</v>
      </c>
      <c r="W417" s="374"/>
      <c r="X417" s="369" t="s">
        <v>36</v>
      </c>
      <c r="Y417" s="376">
        <v>56590741</v>
      </c>
      <c r="Z417" s="375"/>
      <c r="AA417" s="370"/>
      <c r="AB417" s="1" t="s">
        <v>867</v>
      </c>
    </row>
    <row r="418" spans="1:28" x14ac:dyDescent="0.2">
      <c r="A418" s="20">
        <v>259</v>
      </c>
      <c r="B418" s="21">
        <v>44795</v>
      </c>
      <c r="C418" s="22">
        <v>44728</v>
      </c>
      <c r="D418" s="246">
        <v>44775</v>
      </c>
      <c r="E418" s="23" t="s">
        <v>63</v>
      </c>
      <c r="F418" s="23" t="s">
        <v>586</v>
      </c>
      <c r="G418" s="211" t="s">
        <v>33</v>
      </c>
      <c r="I418" s="135" t="s">
        <v>33</v>
      </c>
      <c r="J418" s="136" t="s">
        <v>239</v>
      </c>
      <c r="K418" s="99">
        <v>44728</v>
      </c>
      <c r="L418" s="211" t="s">
        <v>33</v>
      </c>
      <c r="M418" s="29">
        <v>177132</v>
      </c>
      <c r="N418" s="132">
        <v>0</v>
      </c>
      <c r="O418" s="31">
        <f t="shared" ref="O418:O430" si="47">M418*N418</f>
        <v>0</v>
      </c>
      <c r="P418" s="31">
        <v>0</v>
      </c>
      <c r="Q418" s="35">
        <f t="shared" si="46"/>
        <v>177132</v>
      </c>
      <c r="R418" s="33"/>
      <c r="S418" s="34">
        <f t="shared" ref="S418:S422" si="48">-Q418*R418</f>
        <v>0</v>
      </c>
      <c r="T418" s="33"/>
      <c r="U418" s="35">
        <f t="shared" ref="U418:U425" si="49">IFERROR(O418*-T418,0)</f>
        <v>0</v>
      </c>
      <c r="V418" s="32">
        <f t="shared" si="41"/>
        <v>177132</v>
      </c>
      <c r="W418" s="137" t="s">
        <v>59</v>
      </c>
      <c r="X418" s="46" t="s">
        <v>36</v>
      </c>
      <c r="Y418" s="48"/>
      <c r="Z418" s="133" t="s">
        <v>33</v>
      </c>
      <c r="AA418" s="148">
        <v>0</v>
      </c>
    </row>
    <row r="419" spans="1:28" x14ac:dyDescent="0.2">
      <c r="A419" s="20">
        <v>251</v>
      </c>
      <c r="B419" s="21">
        <v>44774</v>
      </c>
      <c r="C419" s="97">
        <v>44777</v>
      </c>
      <c r="D419" s="246">
        <v>44778</v>
      </c>
      <c r="E419" s="23" t="s">
        <v>575</v>
      </c>
      <c r="F419" s="23" t="s">
        <v>577</v>
      </c>
      <c r="G419" s="211" t="s">
        <v>33</v>
      </c>
      <c r="I419" s="135" t="s">
        <v>33</v>
      </c>
      <c r="J419" s="136">
        <v>303633</v>
      </c>
      <c r="K419" s="99">
        <v>44777</v>
      </c>
      <c r="L419" s="212" t="s">
        <v>33</v>
      </c>
      <c r="M419" s="29">
        <v>540584</v>
      </c>
      <c r="N419" s="132">
        <v>0</v>
      </c>
      <c r="O419" s="31">
        <f t="shared" si="47"/>
        <v>0</v>
      </c>
      <c r="P419" s="31">
        <v>0</v>
      </c>
      <c r="Q419" s="35">
        <f t="shared" si="46"/>
        <v>540584</v>
      </c>
      <c r="R419" s="33"/>
      <c r="S419" s="34">
        <f t="shared" si="48"/>
        <v>0</v>
      </c>
      <c r="T419" s="33"/>
      <c r="U419" s="35">
        <f t="shared" si="49"/>
        <v>0</v>
      </c>
      <c r="V419" s="32">
        <f t="shared" si="41"/>
        <v>540584</v>
      </c>
      <c r="W419" s="135" t="s">
        <v>35</v>
      </c>
      <c r="X419" s="46" t="s">
        <v>36</v>
      </c>
      <c r="Y419" s="135">
        <v>58372115</v>
      </c>
      <c r="Z419" s="133" t="s">
        <v>33</v>
      </c>
      <c r="AA419" s="148">
        <v>0</v>
      </c>
    </row>
    <row r="420" spans="1:28" x14ac:dyDescent="0.2">
      <c r="A420" s="20">
        <v>261</v>
      </c>
      <c r="B420" s="21">
        <v>44795</v>
      </c>
      <c r="C420" s="22">
        <v>44776</v>
      </c>
      <c r="D420" s="246">
        <v>44778</v>
      </c>
      <c r="E420" s="23" t="s">
        <v>81</v>
      </c>
      <c r="F420" s="23" t="s">
        <v>375</v>
      </c>
      <c r="G420" s="136" t="s">
        <v>33</v>
      </c>
      <c r="I420" s="135" t="s">
        <v>33</v>
      </c>
      <c r="J420" s="135">
        <v>303622</v>
      </c>
      <c r="K420" s="27">
        <v>44716</v>
      </c>
      <c r="L420" s="99" t="s">
        <v>33</v>
      </c>
      <c r="M420" s="54">
        <v>30352</v>
      </c>
      <c r="N420" s="132">
        <v>0</v>
      </c>
      <c r="O420" s="31">
        <f t="shared" si="47"/>
        <v>0</v>
      </c>
      <c r="P420" s="31">
        <v>0</v>
      </c>
      <c r="Q420" s="35">
        <f t="shared" si="46"/>
        <v>30352</v>
      </c>
      <c r="R420" s="33"/>
      <c r="S420" s="34">
        <f t="shared" si="48"/>
        <v>0</v>
      </c>
      <c r="T420" s="33"/>
      <c r="U420" s="35">
        <f t="shared" si="49"/>
        <v>0</v>
      </c>
      <c r="V420" s="32">
        <f t="shared" si="41"/>
        <v>30352</v>
      </c>
      <c r="W420" s="137" t="s">
        <v>59</v>
      </c>
      <c r="X420" s="46" t="s">
        <v>36</v>
      </c>
      <c r="Y420" s="48"/>
      <c r="Z420" s="133" t="s">
        <v>33</v>
      </c>
      <c r="AA420" s="148">
        <v>0</v>
      </c>
    </row>
    <row r="421" spans="1:28" x14ac:dyDescent="0.2">
      <c r="A421" s="20">
        <v>262</v>
      </c>
      <c r="B421" s="21">
        <v>44795</v>
      </c>
      <c r="C421" s="22">
        <v>44776</v>
      </c>
      <c r="D421" s="246">
        <v>44778</v>
      </c>
      <c r="E421" s="23" t="s">
        <v>241</v>
      </c>
      <c r="F421" s="23" t="s">
        <v>375</v>
      </c>
      <c r="G421" s="136" t="s">
        <v>33</v>
      </c>
      <c r="I421" s="135" t="s">
        <v>33</v>
      </c>
      <c r="J421" s="135">
        <v>303623</v>
      </c>
      <c r="K421" s="27">
        <v>44740</v>
      </c>
      <c r="L421" s="135" t="s">
        <v>33</v>
      </c>
      <c r="M421" s="29">
        <v>58716</v>
      </c>
      <c r="N421" s="132">
        <v>0</v>
      </c>
      <c r="O421" s="31">
        <f t="shared" si="47"/>
        <v>0</v>
      </c>
      <c r="P421" s="31">
        <v>0</v>
      </c>
      <c r="Q421" s="35">
        <f t="shared" si="46"/>
        <v>58716</v>
      </c>
      <c r="R421" s="33">
        <v>4.4999999999999998E-2</v>
      </c>
      <c r="S421" s="34">
        <f t="shared" si="48"/>
        <v>-2642.22</v>
      </c>
      <c r="T421" s="33"/>
      <c r="U421" s="35">
        <f t="shared" si="49"/>
        <v>0</v>
      </c>
      <c r="V421" s="32">
        <f t="shared" si="41"/>
        <v>56073.78</v>
      </c>
      <c r="W421" s="137" t="s">
        <v>59</v>
      </c>
      <c r="X421" s="46" t="s">
        <v>36</v>
      </c>
      <c r="Y421" s="48"/>
      <c r="Z421" s="133" t="s">
        <v>33</v>
      </c>
      <c r="AA421" s="148">
        <v>0</v>
      </c>
    </row>
    <row r="422" spans="1:28" x14ac:dyDescent="0.2">
      <c r="A422" s="20">
        <v>264</v>
      </c>
      <c r="B422" s="21">
        <v>44795</v>
      </c>
      <c r="C422" s="22">
        <v>44777</v>
      </c>
      <c r="D422" s="246">
        <v>44778</v>
      </c>
      <c r="E422" s="23" t="s">
        <v>234</v>
      </c>
      <c r="F422" s="43" t="s">
        <v>591</v>
      </c>
      <c r="G422" s="136" t="s">
        <v>235</v>
      </c>
      <c r="I422" s="24" t="s">
        <v>33</v>
      </c>
      <c r="J422" s="26">
        <v>303631</v>
      </c>
      <c r="K422" s="27">
        <v>44760</v>
      </c>
      <c r="L422" s="24" t="s">
        <v>592</v>
      </c>
      <c r="M422" s="29">
        <v>2200</v>
      </c>
      <c r="N422" s="132">
        <v>0.1</v>
      </c>
      <c r="O422" s="31">
        <f t="shared" si="47"/>
        <v>220</v>
      </c>
      <c r="P422" s="31">
        <v>0</v>
      </c>
      <c r="Q422" s="35">
        <f t="shared" si="46"/>
        <v>2420</v>
      </c>
      <c r="R422" s="33">
        <v>0.03</v>
      </c>
      <c r="S422" s="34">
        <f t="shared" si="48"/>
        <v>-72.599999999999994</v>
      </c>
      <c r="T422" s="33">
        <v>0.2</v>
      </c>
      <c r="U422" s="35">
        <f t="shared" si="49"/>
        <v>-44</v>
      </c>
      <c r="V422" s="32">
        <f t="shared" si="41"/>
        <v>2303.4</v>
      </c>
      <c r="W422" s="137" t="s">
        <v>59</v>
      </c>
      <c r="X422" s="46" t="s">
        <v>36</v>
      </c>
      <c r="Y422" s="48"/>
      <c r="Z422" s="133" t="s">
        <v>33</v>
      </c>
      <c r="AA422" s="148">
        <v>0</v>
      </c>
    </row>
    <row r="423" spans="1:28" hidden="1" x14ac:dyDescent="0.2">
      <c r="A423" s="20">
        <v>252</v>
      </c>
      <c r="B423" s="21">
        <v>44774</v>
      </c>
      <c r="C423" s="97">
        <v>44789</v>
      </c>
      <c r="D423" s="246">
        <v>44789</v>
      </c>
      <c r="E423" s="23" t="s">
        <v>578</v>
      </c>
      <c r="F423" s="23" t="s">
        <v>579</v>
      </c>
      <c r="G423" s="26" t="s">
        <v>33</v>
      </c>
      <c r="I423" s="24" t="s">
        <v>33</v>
      </c>
      <c r="J423" s="26">
        <v>303635</v>
      </c>
      <c r="K423" s="27">
        <v>44789</v>
      </c>
      <c r="L423" s="24" t="s">
        <v>33</v>
      </c>
      <c r="M423" s="29">
        <v>6200000</v>
      </c>
      <c r="N423" s="132">
        <v>0</v>
      </c>
      <c r="O423" s="31">
        <f t="shared" si="47"/>
        <v>0</v>
      </c>
      <c r="P423" s="31">
        <v>0</v>
      </c>
      <c r="Q423" s="35">
        <f t="shared" si="46"/>
        <v>6200000</v>
      </c>
      <c r="R423" s="33"/>
      <c r="S423" s="34">
        <v>0</v>
      </c>
      <c r="T423" s="33"/>
      <c r="U423" s="35">
        <f t="shared" si="49"/>
        <v>0</v>
      </c>
      <c r="V423" s="32">
        <f t="shared" si="41"/>
        <v>6200000</v>
      </c>
      <c r="W423" s="222" t="s">
        <v>35</v>
      </c>
      <c r="X423" s="222" t="s">
        <v>102</v>
      </c>
      <c r="Y423" s="222">
        <v>82029692</v>
      </c>
      <c r="Z423" s="133" t="s">
        <v>33</v>
      </c>
      <c r="AA423" s="39">
        <v>0</v>
      </c>
    </row>
    <row r="424" spans="1:28" x14ac:dyDescent="0.2">
      <c r="A424" s="20">
        <v>254</v>
      </c>
      <c r="B424" s="21">
        <v>44774</v>
      </c>
      <c r="C424" s="97">
        <v>44789</v>
      </c>
      <c r="D424" s="246">
        <v>44789</v>
      </c>
      <c r="E424" s="23" t="s">
        <v>578</v>
      </c>
      <c r="F424" s="23" t="s">
        <v>580</v>
      </c>
      <c r="G424" s="26" t="s">
        <v>33</v>
      </c>
      <c r="I424" s="24" t="s">
        <v>33</v>
      </c>
      <c r="J424" s="20">
        <v>303636</v>
      </c>
      <c r="K424" s="103">
        <v>44789</v>
      </c>
      <c r="L424" s="78" t="s">
        <v>33</v>
      </c>
      <c r="M424" s="29">
        <v>30000000</v>
      </c>
      <c r="N424" s="132">
        <v>0</v>
      </c>
      <c r="O424" s="31">
        <f t="shared" si="47"/>
        <v>0</v>
      </c>
      <c r="P424" s="31"/>
      <c r="Q424" s="35">
        <f t="shared" si="46"/>
        <v>30000000</v>
      </c>
      <c r="R424" s="33"/>
      <c r="S424" s="34"/>
      <c r="T424" s="33"/>
      <c r="U424" s="35">
        <f t="shared" si="49"/>
        <v>0</v>
      </c>
      <c r="V424" s="32">
        <v>30000000</v>
      </c>
      <c r="W424" s="222" t="s">
        <v>35</v>
      </c>
      <c r="X424" s="225" t="s">
        <v>36</v>
      </c>
      <c r="Y424" s="222">
        <v>58372122</v>
      </c>
      <c r="Z424" s="133" t="s">
        <v>33</v>
      </c>
      <c r="AA424" s="39">
        <v>0</v>
      </c>
    </row>
    <row r="425" spans="1:28" x14ac:dyDescent="0.2">
      <c r="A425" s="20">
        <v>253</v>
      </c>
      <c r="B425" s="21">
        <v>44774</v>
      </c>
      <c r="C425" s="97">
        <v>44789</v>
      </c>
      <c r="D425" s="246">
        <v>44790</v>
      </c>
      <c r="E425" s="23" t="s">
        <v>578</v>
      </c>
      <c r="F425" s="23" t="s">
        <v>580</v>
      </c>
      <c r="G425" s="26" t="s">
        <v>33</v>
      </c>
      <c r="I425" s="24" t="s">
        <v>33</v>
      </c>
      <c r="J425" s="20">
        <v>303636</v>
      </c>
      <c r="K425" s="103">
        <v>44789</v>
      </c>
      <c r="L425" s="78" t="s">
        <v>33</v>
      </c>
      <c r="M425" s="29">
        <v>50000000</v>
      </c>
      <c r="N425" s="132">
        <v>0</v>
      </c>
      <c r="O425" s="31">
        <f t="shared" si="47"/>
        <v>0</v>
      </c>
      <c r="P425" s="31">
        <v>0</v>
      </c>
      <c r="Q425" s="35">
        <f t="shared" si="46"/>
        <v>50000000</v>
      </c>
      <c r="R425" s="33"/>
      <c r="S425" s="34">
        <v>0</v>
      </c>
      <c r="T425" s="33"/>
      <c r="U425" s="35">
        <f t="shared" si="49"/>
        <v>0</v>
      </c>
      <c r="V425" s="32">
        <f t="shared" ref="V425:V435" si="50">Q425+S425+U425</f>
        <v>50000000</v>
      </c>
      <c r="W425" s="222" t="s">
        <v>35</v>
      </c>
      <c r="X425" s="225" t="s">
        <v>36</v>
      </c>
      <c r="Y425" s="222">
        <v>58372123</v>
      </c>
      <c r="Z425" s="133" t="s">
        <v>33</v>
      </c>
      <c r="AA425" s="39">
        <v>0</v>
      </c>
    </row>
    <row r="426" spans="1:28" hidden="1" x14ac:dyDescent="0.2">
      <c r="A426" s="20">
        <v>128</v>
      </c>
      <c r="B426" s="21">
        <v>44621</v>
      </c>
      <c r="C426" s="97">
        <v>44625</v>
      </c>
      <c r="D426" s="246">
        <v>44795</v>
      </c>
      <c r="E426" s="43" t="s">
        <v>346</v>
      </c>
      <c r="F426" s="43" t="s">
        <v>347</v>
      </c>
      <c r="G426" s="26" t="s">
        <v>348</v>
      </c>
      <c r="H426" s="213" t="s">
        <v>34</v>
      </c>
      <c r="I426" s="24" t="s">
        <v>33</v>
      </c>
      <c r="J426" s="76">
        <v>303418</v>
      </c>
      <c r="K426" s="103">
        <v>44474</v>
      </c>
      <c r="L426" s="78" t="s">
        <v>33</v>
      </c>
      <c r="M426" s="79">
        <v>100000</v>
      </c>
      <c r="N426" s="80">
        <v>0.15</v>
      </c>
      <c r="O426" s="31">
        <f t="shared" si="47"/>
        <v>15000</v>
      </c>
      <c r="P426" s="31">
        <v>0</v>
      </c>
      <c r="Q426" s="32">
        <f t="shared" si="46"/>
        <v>115000</v>
      </c>
      <c r="R426" s="81">
        <v>0.03</v>
      </c>
      <c r="S426" s="34">
        <f>-Q426*R426</f>
        <v>-3450</v>
      </c>
      <c r="T426" s="81">
        <v>0.2</v>
      </c>
      <c r="U426" s="35">
        <f>-O426*T426</f>
        <v>-3000</v>
      </c>
      <c r="V426" s="32">
        <f t="shared" si="50"/>
        <v>108550</v>
      </c>
      <c r="W426" s="221" t="s">
        <v>35</v>
      </c>
      <c r="X426" s="36" t="s">
        <v>102</v>
      </c>
      <c r="Y426" s="220" t="s">
        <v>349</v>
      </c>
      <c r="Z426" s="238" t="s">
        <v>33</v>
      </c>
      <c r="AA426" s="48"/>
    </row>
    <row r="427" spans="1:28" x14ac:dyDescent="0.2">
      <c r="A427" s="20">
        <v>263</v>
      </c>
      <c r="B427" s="21">
        <v>44795</v>
      </c>
      <c r="C427" s="22">
        <v>44777</v>
      </c>
      <c r="D427" s="246">
        <v>44795</v>
      </c>
      <c r="E427" s="23" t="s">
        <v>197</v>
      </c>
      <c r="F427" s="23" t="s">
        <v>589</v>
      </c>
      <c r="G427" s="50" t="s">
        <v>590</v>
      </c>
      <c r="I427" s="26">
        <v>1889</v>
      </c>
      <c r="J427" s="26">
        <v>303630</v>
      </c>
      <c r="K427" s="27">
        <v>44567</v>
      </c>
      <c r="L427" s="24">
        <v>54</v>
      </c>
      <c r="M427" s="29">
        <v>16490</v>
      </c>
      <c r="N427" s="132">
        <v>0</v>
      </c>
      <c r="O427" s="31">
        <f t="shared" si="47"/>
        <v>0</v>
      </c>
      <c r="P427" s="31">
        <v>0</v>
      </c>
      <c r="Q427" s="35">
        <f t="shared" si="46"/>
        <v>16490</v>
      </c>
      <c r="R427" s="33"/>
      <c r="S427" s="34">
        <f>-Q427*R427</f>
        <v>0</v>
      </c>
      <c r="T427" s="33"/>
      <c r="U427" s="35">
        <f t="shared" ref="U427:U433" si="51">IFERROR(O427*-T427,0)</f>
        <v>0</v>
      </c>
      <c r="V427" s="32">
        <f t="shared" si="50"/>
        <v>16490</v>
      </c>
      <c r="W427" s="36" t="s">
        <v>59</v>
      </c>
      <c r="X427" s="225" t="s">
        <v>36</v>
      </c>
      <c r="Y427" s="220"/>
      <c r="Z427" s="133" t="s">
        <v>33</v>
      </c>
      <c r="AA427" s="39">
        <v>0</v>
      </c>
    </row>
    <row r="428" spans="1:28" x14ac:dyDescent="0.2">
      <c r="A428" s="20">
        <v>247</v>
      </c>
      <c r="B428" s="21">
        <v>44764</v>
      </c>
      <c r="C428" s="22">
        <v>44749</v>
      </c>
      <c r="D428" s="246">
        <v>44796</v>
      </c>
      <c r="E428" s="23" t="s">
        <v>42</v>
      </c>
      <c r="F428" s="23" t="s">
        <v>565</v>
      </c>
      <c r="G428" s="26" t="s">
        <v>566</v>
      </c>
      <c r="I428" s="26" t="s">
        <v>567</v>
      </c>
      <c r="J428" s="26" t="s">
        <v>239</v>
      </c>
      <c r="K428" s="108" t="s">
        <v>568</v>
      </c>
      <c r="L428" s="26" t="s">
        <v>569</v>
      </c>
      <c r="M428" s="29">
        <v>684248</v>
      </c>
      <c r="N428" s="150">
        <v>0.17</v>
      </c>
      <c r="O428" s="31">
        <f t="shared" si="47"/>
        <v>116322.16</v>
      </c>
      <c r="P428" s="31">
        <v>0</v>
      </c>
      <c r="Q428" s="35">
        <f t="shared" si="46"/>
        <v>800570.16</v>
      </c>
      <c r="R428" s="109">
        <v>4.4999999999999998E-2</v>
      </c>
      <c r="S428" s="34">
        <f>Q428*-R428</f>
        <v>-36025.657200000001</v>
      </c>
      <c r="T428" s="110">
        <v>0</v>
      </c>
      <c r="U428" s="35">
        <f t="shared" si="51"/>
        <v>0</v>
      </c>
      <c r="V428" s="32">
        <f t="shared" si="50"/>
        <v>764544.50280000002</v>
      </c>
      <c r="W428" s="377" t="s">
        <v>59</v>
      </c>
      <c r="X428" s="377" t="s">
        <v>36</v>
      </c>
      <c r="Y428" s="378"/>
      <c r="Z428" s="133" t="s">
        <v>33</v>
      </c>
      <c r="AA428" s="379">
        <f>V428+V429</f>
        <v>869466.50280000002</v>
      </c>
    </row>
    <row r="429" spans="1:28" x14ac:dyDescent="0.2">
      <c r="A429" s="20">
        <v>248</v>
      </c>
      <c r="B429" s="21">
        <v>44764</v>
      </c>
      <c r="C429" s="22">
        <v>44749</v>
      </c>
      <c r="D429" s="246">
        <v>44796</v>
      </c>
      <c r="E429" s="23" t="s">
        <v>42</v>
      </c>
      <c r="F429" s="23" t="s">
        <v>570</v>
      </c>
      <c r="G429" s="26" t="s">
        <v>566</v>
      </c>
      <c r="I429" s="26" t="s">
        <v>571</v>
      </c>
      <c r="J429" s="26" t="s">
        <v>239</v>
      </c>
      <c r="K429" s="108" t="s">
        <v>572</v>
      </c>
      <c r="L429" s="74" t="s">
        <v>573</v>
      </c>
      <c r="M429" s="29">
        <v>104400</v>
      </c>
      <c r="N429" s="150">
        <v>0.15</v>
      </c>
      <c r="O429" s="31">
        <f t="shared" si="47"/>
        <v>15660</v>
      </c>
      <c r="P429" s="31">
        <v>0</v>
      </c>
      <c r="Q429" s="35">
        <f t="shared" si="46"/>
        <v>120060</v>
      </c>
      <c r="R429" s="109">
        <v>0.1</v>
      </c>
      <c r="S429" s="34">
        <f>Q429*-R429</f>
        <v>-12006</v>
      </c>
      <c r="T429" s="110">
        <v>0.2</v>
      </c>
      <c r="U429" s="35">
        <f t="shared" si="51"/>
        <v>-3132</v>
      </c>
      <c r="V429" s="32">
        <f t="shared" si="50"/>
        <v>104922</v>
      </c>
      <c r="W429" s="377" t="s">
        <v>59</v>
      </c>
      <c r="X429" s="377" t="s">
        <v>36</v>
      </c>
      <c r="Y429" s="378"/>
      <c r="Z429" s="133" t="s">
        <v>33</v>
      </c>
      <c r="AA429" s="380"/>
    </row>
    <row r="430" spans="1:28" x14ac:dyDescent="0.2">
      <c r="A430" s="20">
        <v>266</v>
      </c>
      <c r="B430" s="21">
        <v>44795</v>
      </c>
      <c r="C430" s="22">
        <v>44796</v>
      </c>
      <c r="D430" s="246">
        <v>44796</v>
      </c>
      <c r="E430" s="23" t="s">
        <v>38</v>
      </c>
      <c r="F430" s="23" t="s">
        <v>594</v>
      </c>
      <c r="G430" s="24" t="s">
        <v>40</v>
      </c>
      <c r="I430" s="26" t="s">
        <v>33</v>
      </c>
      <c r="J430" s="26">
        <v>303641</v>
      </c>
      <c r="K430" s="27" t="s">
        <v>33</v>
      </c>
      <c r="L430" s="26" t="s">
        <v>33</v>
      </c>
      <c r="M430" s="29">
        <v>4684</v>
      </c>
      <c r="N430" s="150">
        <v>0</v>
      </c>
      <c r="O430" s="31">
        <f t="shared" si="47"/>
        <v>0</v>
      </c>
      <c r="P430" s="31">
        <v>0</v>
      </c>
      <c r="Q430" s="35">
        <f t="shared" si="46"/>
        <v>4684</v>
      </c>
      <c r="R430" s="33"/>
      <c r="S430" s="34">
        <f>-Q430*R430</f>
        <v>0</v>
      </c>
      <c r="T430" s="33"/>
      <c r="U430" s="35">
        <f t="shared" si="51"/>
        <v>0</v>
      </c>
      <c r="V430" s="32">
        <f t="shared" si="50"/>
        <v>4684</v>
      </c>
      <c r="W430" s="137" t="s">
        <v>59</v>
      </c>
      <c r="X430" s="46" t="s">
        <v>36</v>
      </c>
      <c r="Y430" s="37"/>
      <c r="Z430" s="133" t="s">
        <v>33</v>
      </c>
      <c r="AA430" s="148">
        <v>0</v>
      </c>
    </row>
    <row r="431" spans="1:28" hidden="1" x14ac:dyDescent="0.2">
      <c r="A431" s="20">
        <v>257</v>
      </c>
      <c r="B431" s="21">
        <v>44774</v>
      </c>
      <c r="C431" s="97">
        <v>44796</v>
      </c>
      <c r="D431" s="246">
        <v>44798</v>
      </c>
      <c r="E431" s="23" t="s">
        <v>578</v>
      </c>
      <c r="F431" s="23" t="s">
        <v>584</v>
      </c>
      <c r="G431" s="26" t="s">
        <v>33</v>
      </c>
      <c r="I431" s="24" t="s">
        <v>33</v>
      </c>
      <c r="J431" s="26">
        <v>303642</v>
      </c>
      <c r="K431" s="27">
        <v>44796</v>
      </c>
      <c r="L431" s="26" t="s">
        <v>33</v>
      </c>
      <c r="M431" s="29">
        <v>2900000</v>
      </c>
      <c r="N431" s="132">
        <v>0</v>
      </c>
      <c r="O431" s="31">
        <v>0</v>
      </c>
      <c r="P431" s="31">
        <v>0</v>
      </c>
      <c r="Q431" s="35">
        <f t="shared" si="46"/>
        <v>2900000</v>
      </c>
      <c r="R431" s="33"/>
      <c r="S431" s="34">
        <v>0</v>
      </c>
      <c r="T431" s="33"/>
      <c r="U431" s="35">
        <f t="shared" si="51"/>
        <v>0</v>
      </c>
      <c r="V431" s="32">
        <f t="shared" si="50"/>
        <v>2900000</v>
      </c>
      <c r="W431" s="135" t="s">
        <v>35</v>
      </c>
      <c r="X431" s="135" t="s">
        <v>142</v>
      </c>
      <c r="Y431" s="212">
        <v>55559781</v>
      </c>
      <c r="Z431" s="133" t="s">
        <v>33</v>
      </c>
      <c r="AA431" s="148">
        <v>0</v>
      </c>
    </row>
    <row r="432" spans="1:28" x14ac:dyDescent="0.2">
      <c r="A432" s="20">
        <v>268</v>
      </c>
      <c r="B432" s="21">
        <v>44795</v>
      </c>
      <c r="C432" s="22">
        <v>44796</v>
      </c>
      <c r="D432" s="246">
        <v>44799</v>
      </c>
      <c r="E432" s="23" t="s">
        <v>187</v>
      </c>
      <c r="F432" s="23" t="s">
        <v>596</v>
      </c>
      <c r="G432" s="26" t="s">
        <v>33</v>
      </c>
      <c r="I432" s="26" t="s">
        <v>33</v>
      </c>
      <c r="J432" s="26">
        <v>303645</v>
      </c>
      <c r="K432" s="27">
        <v>44743</v>
      </c>
      <c r="L432" s="26" t="s">
        <v>597</v>
      </c>
      <c r="M432" s="29">
        <v>90000</v>
      </c>
      <c r="N432" s="150">
        <v>0.08</v>
      </c>
      <c r="O432" s="31">
        <f t="shared" ref="O432:O484" si="52">M432*N432</f>
        <v>7200</v>
      </c>
      <c r="P432" s="31">
        <v>0</v>
      </c>
      <c r="Q432" s="35">
        <f t="shared" si="46"/>
        <v>97200</v>
      </c>
      <c r="R432" s="33">
        <v>0.1</v>
      </c>
      <c r="S432" s="34">
        <f>-Q432*R432</f>
        <v>-9720</v>
      </c>
      <c r="T432" s="33">
        <v>0.2</v>
      </c>
      <c r="U432" s="35">
        <f t="shared" si="51"/>
        <v>-1440</v>
      </c>
      <c r="V432" s="32">
        <f t="shared" si="50"/>
        <v>86040</v>
      </c>
      <c r="W432" s="36" t="s">
        <v>59</v>
      </c>
      <c r="X432" s="225" t="s">
        <v>36</v>
      </c>
      <c r="Y432" s="37"/>
      <c r="Z432" s="133" t="s">
        <v>33</v>
      </c>
      <c r="AA432" s="39">
        <v>0</v>
      </c>
    </row>
    <row r="433" spans="1:28" x14ac:dyDescent="0.2">
      <c r="A433" s="20">
        <v>269</v>
      </c>
      <c r="B433" s="21">
        <v>44795</v>
      </c>
      <c r="C433" s="22">
        <v>44798</v>
      </c>
      <c r="D433" s="246">
        <v>44803</v>
      </c>
      <c r="E433" s="23" t="s">
        <v>79</v>
      </c>
      <c r="F433" s="23" t="s">
        <v>598</v>
      </c>
      <c r="G433" s="26" t="s">
        <v>33</v>
      </c>
      <c r="I433" s="26" t="s">
        <v>33</v>
      </c>
      <c r="J433" s="26">
        <v>303646</v>
      </c>
      <c r="K433" s="27" t="s">
        <v>33</v>
      </c>
      <c r="L433" s="26" t="s">
        <v>33</v>
      </c>
      <c r="M433" s="29">
        <v>750000</v>
      </c>
      <c r="N433" s="150">
        <v>0</v>
      </c>
      <c r="O433" s="31">
        <f t="shared" si="52"/>
        <v>0</v>
      </c>
      <c r="P433" s="31">
        <v>0</v>
      </c>
      <c r="Q433" s="35">
        <f t="shared" si="46"/>
        <v>750000</v>
      </c>
      <c r="R433" s="33"/>
      <c r="S433" s="34">
        <f>-Q433*R433</f>
        <v>0</v>
      </c>
      <c r="T433" s="33"/>
      <c r="U433" s="35">
        <f t="shared" si="51"/>
        <v>0</v>
      </c>
      <c r="V433" s="32">
        <f t="shared" si="50"/>
        <v>750000</v>
      </c>
      <c r="W433" s="36" t="s">
        <v>59</v>
      </c>
      <c r="X433" s="225" t="s">
        <v>36</v>
      </c>
      <c r="Y433" s="37"/>
      <c r="Z433" s="133" t="s">
        <v>33</v>
      </c>
      <c r="AA433" s="39">
        <v>0</v>
      </c>
    </row>
    <row r="434" spans="1:28" x14ac:dyDescent="0.2">
      <c r="A434" s="20">
        <v>18</v>
      </c>
      <c r="B434" s="21">
        <v>44583</v>
      </c>
      <c r="C434" s="22">
        <v>44586</v>
      </c>
      <c r="D434" s="246">
        <v>44804</v>
      </c>
      <c r="E434" s="23" t="s">
        <v>79</v>
      </c>
      <c r="F434" s="23" t="s">
        <v>79</v>
      </c>
      <c r="G434" s="24" t="s">
        <v>33</v>
      </c>
      <c r="H434" s="213" t="s">
        <v>34</v>
      </c>
      <c r="I434" s="24" t="s">
        <v>33</v>
      </c>
      <c r="J434" s="26">
        <v>303334</v>
      </c>
      <c r="K434" s="27" t="s">
        <v>33</v>
      </c>
      <c r="L434" s="27" t="s">
        <v>33</v>
      </c>
      <c r="M434" s="38">
        <v>1500000</v>
      </c>
      <c r="N434" s="30">
        <v>0</v>
      </c>
      <c r="O434" s="31">
        <f t="shared" si="52"/>
        <v>0</v>
      </c>
      <c r="P434" s="31">
        <v>0</v>
      </c>
      <c r="Q434" s="32">
        <f t="shared" si="46"/>
        <v>1500000</v>
      </c>
      <c r="R434" s="33">
        <v>0</v>
      </c>
      <c r="S434" s="34">
        <f>-Q434*R434</f>
        <v>0</v>
      </c>
      <c r="T434" s="33">
        <v>0</v>
      </c>
      <c r="U434" s="35">
        <f>-O434*T434</f>
        <v>0</v>
      </c>
      <c r="V434" s="32">
        <f t="shared" si="50"/>
        <v>1500000</v>
      </c>
      <c r="W434" s="36" t="s">
        <v>35</v>
      </c>
      <c r="X434" s="36" t="s">
        <v>36</v>
      </c>
      <c r="Y434" s="38" t="s">
        <v>33</v>
      </c>
      <c r="Z434" s="238" t="s">
        <v>33</v>
      </c>
      <c r="AA434" s="48"/>
    </row>
    <row r="435" spans="1:28" x14ac:dyDescent="0.2">
      <c r="A435" s="20">
        <v>276</v>
      </c>
      <c r="B435" s="21">
        <v>44795</v>
      </c>
      <c r="C435" s="22">
        <v>44804</v>
      </c>
      <c r="D435" s="246">
        <v>44804</v>
      </c>
      <c r="E435" s="23" t="s">
        <v>144</v>
      </c>
      <c r="F435" s="23" t="s">
        <v>607</v>
      </c>
      <c r="G435" s="24" t="s">
        <v>33</v>
      </c>
      <c r="I435" s="26" t="s">
        <v>33</v>
      </c>
      <c r="J435" s="20">
        <v>303654</v>
      </c>
      <c r="K435" s="103" t="s">
        <v>33</v>
      </c>
      <c r="L435" s="20" t="s">
        <v>33</v>
      </c>
      <c r="M435" s="29">
        <v>25000</v>
      </c>
      <c r="N435" s="132">
        <v>0</v>
      </c>
      <c r="O435" s="31">
        <f t="shared" si="52"/>
        <v>0</v>
      </c>
      <c r="P435" s="31">
        <v>0</v>
      </c>
      <c r="Q435" s="35">
        <f t="shared" si="46"/>
        <v>25000</v>
      </c>
      <c r="R435" s="33"/>
      <c r="S435" s="34">
        <f>-Q435*R435</f>
        <v>0</v>
      </c>
      <c r="T435" s="33"/>
      <c r="U435" s="35">
        <f t="shared" ref="U435:U478" si="53">IFERROR(O435*-T435,0)</f>
        <v>0</v>
      </c>
      <c r="V435" s="32">
        <f t="shared" si="50"/>
        <v>25000</v>
      </c>
      <c r="W435" s="137" t="s">
        <v>35</v>
      </c>
      <c r="X435" s="46" t="s">
        <v>36</v>
      </c>
      <c r="Y435" s="37" t="s">
        <v>608</v>
      </c>
      <c r="Z435" s="133" t="s">
        <v>33</v>
      </c>
      <c r="AA435" s="41">
        <f>V435+V436+V437</f>
        <v>3871412</v>
      </c>
    </row>
    <row r="436" spans="1:28" x14ac:dyDescent="0.2">
      <c r="A436" s="20">
        <v>277</v>
      </c>
      <c r="B436" s="21">
        <v>44795</v>
      </c>
      <c r="C436" s="22">
        <v>44804</v>
      </c>
      <c r="D436" s="246">
        <v>44820</v>
      </c>
      <c r="E436" s="23" t="s">
        <v>144</v>
      </c>
      <c r="F436" s="23" t="s">
        <v>607</v>
      </c>
      <c r="G436" s="24" t="s">
        <v>33</v>
      </c>
      <c r="I436" s="26" t="s">
        <v>33</v>
      </c>
      <c r="J436" s="20">
        <v>303654</v>
      </c>
      <c r="K436" s="103" t="s">
        <v>33</v>
      </c>
      <c r="L436" s="20" t="s">
        <v>33</v>
      </c>
      <c r="M436" s="29">
        <v>241773</v>
      </c>
      <c r="N436" s="132">
        <v>0</v>
      </c>
      <c r="O436" s="31">
        <f t="shared" si="52"/>
        <v>0</v>
      </c>
      <c r="P436" s="31"/>
      <c r="Q436" s="35">
        <f t="shared" si="46"/>
        <v>241773</v>
      </c>
      <c r="R436" s="33"/>
      <c r="S436" s="34"/>
      <c r="T436" s="33"/>
      <c r="U436" s="35">
        <f t="shared" si="53"/>
        <v>0</v>
      </c>
      <c r="V436" s="32">
        <v>241773</v>
      </c>
      <c r="W436" s="36" t="s">
        <v>35</v>
      </c>
      <c r="X436" s="225" t="s">
        <v>36</v>
      </c>
      <c r="Y436" s="37" t="s">
        <v>609</v>
      </c>
      <c r="Z436" s="133" t="s">
        <v>33</v>
      </c>
      <c r="AA436" s="243"/>
    </row>
    <row r="437" spans="1:28" x14ac:dyDescent="0.2">
      <c r="A437" s="20">
        <v>278</v>
      </c>
      <c r="B437" s="21">
        <v>44795</v>
      </c>
      <c r="C437" s="22">
        <v>44804</v>
      </c>
      <c r="D437" s="246">
        <v>44804</v>
      </c>
      <c r="E437" s="23" t="s">
        <v>144</v>
      </c>
      <c r="F437" s="23" t="s">
        <v>607</v>
      </c>
      <c r="G437" s="24" t="s">
        <v>33</v>
      </c>
      <c r="I437" s="26" t="s">
        <v>33</v>
      </c>
      <c r="J437" s="20">
        <v>303654</v>
      </c>
      <c r="K437" s="103" t="s">
        <v>33</v>
      </c>
      <c r="L437" s="20" t="s">
        <v>33</v>
      </c>
      <c r="M437" s="29">
        <v>3604639</v>
      </c>
      <c r="N437" s="132">
        <v>0</v>
      </c>
      <c r="O437" s="31">
        <f t="shared" si="52"/>
        <v>0</v>
      </c>
      <c r="P437" s="31"/>
      <c r="Q437" s="35">
        <f t="shared" si="46"/>
        <v>3604639</v>
      </c>
      <c r="R437" s="33"/>
      <c r="S437" s="34"/>
      <c r="T437" s="33"/>
      <c r="U437" s="35">
        <f t="shared" si="53"/>
        <v>0</v>
      </c>
      <c r="V437" s="32">
        <v>3604639</v>
      </c>
      <c r="W437" s="36" t="s">
        <v>35</v>
      </c>
      <c r="X437" s="181" t="s">
        <v>36</v>
      </c>
      <c r="Y437" s="37" t="s">
        <v>610</v>
      </c>
      <c r="Z437" s="133" t="s">
        <v>33</v>
      </c>
      <c r="AA437" s="243"/>
    </row>
    <row r="438" spans="1:28" ht="15" x14ac:dyDescent="0.25">
      <c r="A438" s="344"/>
      <c r="B438" s="363"/>
      <c r="C438" s="346"/>
      <c r="D438" s="347">
        <v>44774</v>
      </c>
      <c r="E438" s="348" t="s">
        <v>963</v>
      </c>
      <c r="F438" s="348" t="s">
        <v>963</v>
      </c>
      <c r="G438" s="366"/>
      <c r="I438" s="365"/>
      <c r="J438" s="344"/>
      <c r="K438" s="387"/>
      <c r="L438" s="344"/>
      <c r="M438" s="367"/>
      <c r="N438" s="352"/>
      <c r="O438" s="353"/>
      <c r="P438" s="353"/>
      <c r="Q438" s="354">
        <v>3697399</v>
      </c>
      <c r="R438" s="368"/>
      <c r="S438" s="356"/>
      <c r="T438" s="368"/>
      <c r="U438" s="358"/>
      <c r="V438" s="354">
        <v>3697399</v>
      </c>
      <c r="W438" s="358"/>
      <c r="X438" s="369" t="s">
        <v>36</v>
      </c>
      <c r="Y438" s="360">
        <v>58372111</v>
      </c>
      <c r="Z438" s="361"/>
      <c r="AA438" s="388"/>
      <c r="AB438" s="1" t="s">
        <v>867</v>
      </c>
    </row>
    <row r="439" spans="1:28" ht="15" x14ac:dyDescent="0.25">
      <c r="A439" s="344"/>
      <c r="B439" s="363"/>
      <c r="C439" s="346"/>
      <c r="D439" s="347">
        <v>44775</v>
      </c>
      <c r="E439" s="348" t="s">
        <v>842</v>
      </c>
      <c r="F439" s="348" t="s">
        <v>842</v>
      </c>
      <c r="G439" s="366"/>
      <c r="I439" s="365"/>
      <c r="J439" s="344"/>
      <c r="K439" s="387"/>
      <c r="L439" s="344"/>
      <c r="M439" s="367"/>
      <c r="N439" s="352"/>
      <c r="O439" s="353"/>
      <c r="P439" s="353"/>
      <c r="Q439" s="354">
        <v>25000</v>
      </c>
      <c r="R439" s="368"/>
      <c r="S439" s="356"/>
      <c r="T439" s="368"/>
      <c r="U439" s="358"/>
      <c r="V439" s="354">
        <v>25000</v>
      </c>
      <c r="W439" s="358"/>
      <c r="X439" s="369" t="s">
        <v>36</v>
      </c>
      <c r="Y439" s="360">
        <v>58372112</v>
      </c>
      <c r="Z439" s="361"/>
      <c r="AA439" s="388"/>
      <c r="AB439" s="1" t="s">
        <v>867</v>
      </c>
    </row>
    <row r="440" spans="1:28" ht="15" x14ac:dyDescent="0.25">
      <c r="A440" s="344"/>
      <c r="B440" s="363"/>
      <c r="C440" s="346"/>
      <c r="D440" s="347">
        <v>44775</v>
      </c>
      <c r="E440" s="348" t="s">
        <v>964</v>
      </c>
      <c r="F440" s="348" t="s">
        <v>964</v>
      </c>
      <c r="G440" s="366"/>
      <c r="I440" s="365"/>
      <c r="J440" s="344"/>
      <c r="K440" s="387"/>
      <c r="L440" s="344"/>
      <c r="M440" s="367"/>
      <c r="N440" s="352"/>
      <c r="O440" s="353"/>
      <c r="P440" s="353"/>
      <c r="Q440" s="354">
        <v>97738</v>
      </c>
      <c r="R440" s="368"/>
      <c r="S440" s="356"/>
      <c r="T440" s="368"/>
      <c r="U440" s="358"/>
      <c r="V440" s="354">
        <v>97738</v>
      </c>
      <c r="W440" s="358"/>
      <c r="X440" s="369" t="s">
        <v>36</v>
      </c>
      <c r="Y440" s="360">
        <v>58372107</v>
      </c>
      <c r="Z440" s="361"/>
      <c r="AA440" s="388"/>
      <c r="AB440" s="1" t="s">
        <v>867</v>
      </c>
    </row>
    <row r="441" spans="1:28" ht="23.25" x14ac:dyDescent="0.25">
      <c r="A441" s="344"/>
      <c r="B441" s="363"/>
      <c r="C441" s="346"/>
      <c r="D441" s="347">
        <v>44775</v>
      </c>
      <c r="E441" s="348" t="s">
        <v>965</v>
      </c>
      <c r="F441" s="348" t="s">
        <v>965</v>
      </c>
      <c r="G441" s="366"/>
      <c r="I441" s="365"/>
      <c r="J441" s="344"/>
      <c r="K441" s="387"/>
      <c r="L441" s="344"/>
      <c r="M441" s="367"/>
      <c r="N441" s="352"/>
      <c r="O441" s="353"/>
      <c r="P441" s="353"/>
      <c r="Q441" s="354">
        <v>1000000</v>
      </c>
      <c r="R441" s="368"/>
      <c r="S441" s="356"/>
      <c r="T441" s="368"/>
      <c r="U441" s="358"/>
      <c r="V441" s="354">
        <v>1000000</v>
      </c>
      <c r="W441" s="358"/>
      <c r="X441" s="369" t="s">
        <v>36</v>
      </c>
      <c r="Y441" s="360"/>
      <c r="Z441" s="361"/>
      <c r="AA441" s="388"/>
      <c r="AB441" s="1" t="s">
        <v>867</v>
      </c>
    </row>
    <row r="442" spans="1:28" ht="15" x14ac:dyDescent="0.25">
      <c r="A442" s="344"/>
      <c r="B442" s="363"/>
      <c r="C442" s="346"/>
      <c r="D442" s="347">
        <v>44776</v>
      </c>
      <c r="E442" s="348" t="s">
        <v>966</v>
      </c>
      <c r="F442" s="348" t="s">
        <v>966</v>
      </c>
      <c r="G442" s="366"/>
      <c r="I442" s="365"/>
      <c r="J442" s="344"/>
      <c r="K442" s="387"/>
      <c r="L442" s="344"/>
      <c r="M442" s="367"/>
      <c r="N442" s="352"/>
      <c r="O442" s="353"/>
      <c r="P442" s="353"/>
      <c r="Q442" s="354">
        <v>78945</v>
      </c>
      <c r="R442" s="368"/>
      <c r="S442" s="356"/>
      <c r="T442" s="368"/>
      <c r="U442" s="358"/>
      <c r="V442" s="354">
        <v>78945</v>
      </c>
      <c r="W442" s="358"/>
      <c r="X442" s="369" t="s">
        <v>36</v>
      </c>
      <c r="Y442" s="360">
        <v>56590759</v>
      </c>
      <c r="Z442" s="361"/>
      <c r="AA442" s="388"/>
      <c r="AB442" s="1" t="s">
        <v>867</v>
      </c>
    </row>
    <row r="443" spans="1:28" ht="15" x14ac:dyDescent="0.25">
      <c r="A443" s="344"/>
      <c r="B443" s="363"/>
      <c r="C443" s="346"/>
      <c r="D443" s="347">
        <v>44776</v>
      </c>
      <c r="E443" s="348" t="s">
        <v>967</v>
      </c>
      <c r="F443" s="348" t="s">
        <v>967</v>
      </c>
      <c r="G443" s="366"/>
      <c r="I443" s="365"/>
      <c r="J443" s="344"/>
      <c r="K443" s="387"/>
      <c r="L443" s="344"/>
      <c r="M443" s="367"/>
      <c r="N443" s="352"/>
      <c r="O443" s="353"/>
      <c r="P443" s="353"/>
      <c r="Q443" s="354">
        <v>330096</v>
      </c>
      <c r="R443" s="368"/>
      <c r="S443" s="356"/>
      <c r="T443" s="368"/>
      <c r="U443" s="358"/>
      <c r="V443" s="354">
        <v>330096</v>
      </c>
      <c r="W443" s="358"/>
      <c r="X443" s="369" t="s">
        <v>36</v>
      </c>
      <c r="Y443" s="360">
        <v>56590760</v>
      </c>
      <c r="Z443" s="361"/>
      <c r="AA443" s="388"/>
      <c r="AB443" s="1" t="s">
        <v>867</v>
      </c>
    </row>
    <row r="444" spans="1:28" ht="15" x14ac:dyDescent="0.25">
      <c r="A444" s="344"/>
      <c r="B444" s="363"/>
      <c r="C444" s="346"/>
      <c r="D444" s="347">
        <v>44777</v>
      </c>
      <c r="E444" s="348" t="s">
        <v>917</v>
      </c>
      <c r="F444" s="348" t="s">
        <v>917</v>
      </c>
      <c r="G444" s="366"/>
      <c r="I444" s="365"/>
      <c r="J444" s="344"/>
      <c r="K444" s="387"/>
      <c r="L444" s="344"/>
      <c r="M444" s="367"/>
      <c r="N444" s="352"/>
      <c r="O444" s="353"/>
      <c r="P444" s="353"/>
      <c r="Q444" s="354">
        <v>101828.69</v>
      </c>
      <c r="R444" s="368"/>
      <c r="S444" s="356"/>
      <c r="T444" s="368"/>
      <c r="U444" s="358"/>
      <c r="V444" s="354">
        <v>101828.69</v>
      </c>
      <c r="W444" s="358"/>
      <c r="X444" s="369" t="s">
        <v>36</v>
      </c>
      <c r="Y444" s="360"/>
      <c r="Z444" s="361"/>
      <c r="AA444" s="388"/>
      <c r="AB444" s="1" t="s">
        <v>867</v>
      </c>
    </row>
    <row r="445" spans="1:28" ht="15" x14ac:dyDescent="0.25">
      <c r="A445" s="344"/>
      <c r="B445" s="363"/>
      <c r="C445" s="346"/>
      <c r="D445" s="347">
        <v>44777</v>
      </c>
      <c r="E445" s="348" t="s">
        <v>918</v>
      </c>
      <c r="F445" s="348" t="s">
        <v>918</v>
      </c>
      <c r="G445" s="366"/>
      <c r="I445" s="365"/>
      <c r="J445" s="344"/>
      <c r="K445" s="387"/>
      <c r="L445" s="344"/>
      <c r="M445" s="367"/>
      <c r="N445" s="352"/>
      <c r="O445" s="353"/>
      <c r="P445" s="353"/>
      <c r="Q445" s="354">
        <v>307345</v>
      </c>
      <c r="R445" s="368"/>
      <c r="S445" s="356"/>
      <c r="T445" s="368"/>
      <c r="U445" s="358"/>
      <c r="V445" s="354">
        <v>307345</v>
      </c>
      <c r="W445" s="358"/>
      <c r="X445" s="369" t="s">
        <v>36</v>
      </c>
      <c r="Y445" s="360"/>
      <c r="Z445" s="361"/>
      <c r="AA445" s="388"/>
      <c r="AB445" s="1" t="s">
        <v>867</v>
      </c>
    </row>
    <row r="446" spans="1:28" ht="23.25" x14ac:dyDescent="0.25">
      <c r="A446" s="344"/>
      <c r="B446" s="363"/>
      <c r="C446" s="346"/>
      <c r="D446" s="347">
        <v>44778</v>
      </c>
      <c r="E446" s="348" t="s">
        <v>968</v>
      </c>
      <c r="F446" s="348" t="s">
        <v>968</v>
      </c>
      <c r="G446" s="366"/>
      <c r="I446" s="365"/>
      <c r="J446" s="344"/>
      <c r="K446" s="387"/>
      <c r="L446" s="344"/>
      <c r="M446" s="367"/>
      <c r="N446" s="352"/>
      <c r="O446" s="353"/>
      <c r="P446" s="353"/>
      <c r="Q446" s="354">
        <v>1000000</v>
      </c>
      <c r="R446" s="368"/>
      <c r="S446" s="356"/>
      <c r="T446" s="368"/>
      <c r="U446" s="358"/>
      <c r="V446" s="354">
        <v>1000000</v>
      </c>
      <c r="W446" s="358"/>
      <c r="X446" s="369" t="s">
        <v>36</v>
      </c>
      <c r="Y446" s="360"/>
      <c r="Z446" s="361"/>
      <c r="AA446" s="388"/>
      <c r="AB446" s="1" t="s">
        <v>867</v>
      </c>
    </row>
    <row r="447" spans="1:28" ht="23.25" x14ac:dyDescent="0.25">
      <c r="A447" s="344"/>
      <c r="B447" s="363"/>
      <c r="C447" s="346"/>
      <c r="D447" s="347">
        <v>44778</v>
      </c>
      <c r="E447" s="348" t="s">
        <v>969</v>
      </c>
      <c r="F447" s="348" t="s">
        <v>969</v>
      </c>
      <c r="G447" s="366"/>
      <c r="I447" s="365"/>
      <c r="J447" s="344"/>
      <c r="K447" s="387"/>
      <c r="L447" s="344"/>
      <c r="M447" s="367"/>
      <c r="N447" s="352"/>
      <c r="O447" s="353"/>
      <c r="P447" s="353"/>
      <c r="Q447" s="354">
        <v>510480</v>
      </c>
      <c r="R447" s="368"/>
      <c r="S447" s="356"/>
      <c r="T447" s="368"/>
      <c r="U447" s="358"/>
      <c r="V447" s="354">
        <v>510480</v>
      </c>
      <c r="W447" s="358"/>
      <c r="X447" s="369" t="s">
        <v>36</v>
      </c>
      <c r="Y447" s="360"/>
      <c r="Z447" s="361"/>
      <c r="AA447" s="388"/>
      <c r="AB447" s="1" t="s">
        <v>867</v>
      </c>
    </row>
    <row r="448" spans="1:28" ht="15" x14ac:dyDescent="0.25">
      <c r="A448" s="344"/>
      <c r="B448" s="363"/>
      <c r="C448" s="346"/>
      <c r="D448" s="347">
        <v>44778</v>
      </c>
      <c r="E448" s="348" t="s">
        <v>844</v>
      </c>
      <c r="F448" s="348" t="s">
        <v>844</v>
      </c>
      <c r="G448" s="366"/>
      <c r="I448" s="365"/>
      <c r="J448" s="344"/>
      <c r="K448" s="387"/>
      <c r="L448" s="344"/>
      <c r="M448" s="367"/>
      <c r="N448" s="352"/>
      <c r="O448" s="353"/>
      <c r="P448" s="353"/>
      <c r="Q448" s="354">
        <v>499914</v>
      </c>
      <c r="R448" s="368"/>
      <c r="S448" s="356"/>
      <c r="T448" s="368"/>
      <c r="U448" s="358"/>
      <c r="V448" s="354">
        <v>499914</v>
      </c>
      <c r="W448" s="358"/>
      <c r="X448" s="369" t="s">
        <v>36</v>
      </c>
      <c r="Y448" s="360">
        <v>58372114</v>
      </c>
      <c r="Z448" s="361"/>
      <c r="AA448" s="388"/>
      <c r="AB448" s="1" t="s">
        <v>867</v>
      </c>
    </row>
    <row r="449" spans="1:28" ht="15" x14ac:dyDescent="0.25">
      <c r="A449" s="344"/>
      <c r="B449" s="363"/>
      <c r="C449" s="346"/>
      <c r="D449" s="347">
        <v>44778</v>
      </c>
      <c r="E449" s="348" t="s">
        <v>970</v>
      </c>
      <c r="F449" s="348" t="s">
        <v>970</v>
      </c>
      <c r="G449" s="366"/>
      <c r="I449" s="365"/>
      <c r="J449" s="344"/>
      <c r="K449" s="387"/>
      <c r="L449" s="344"/>
      <c r="M449" s="367"/>
      <c r="N449" s="352"/>
      <c r="O449" s="353"/>
      <c r="P449" s="353"/>
      <c r="Q449" s="354">
        <v>46750</v>
      </c>
      <c r="R449" s="368"/>
      <c r="S449" s="356"/>
      <c r="T449" s="368"/>
      <c r="U449" s="358"/>
      <c r="V449" s="354">
        <v>46750</v>
      </c>
      <c r="W449" s="358"/>
      <c r="X449" s="369" t="s">
        <v>36</v>
      </c>
      <c r="Y449" s="360">
        <v>58372108</v>
      </c>
      <c r="Z449" s="361"/>
      <c r="AA449" s="388"/>
      <c r="AB449" s="1" t="s">
        <v>867</v>
      </c>
    </row>
    <row r="450" spans="1:28" ht="15" x14ac:dyDescent="0.25">
      <c r="A450" s="344"/>
      <c r="B450" s="363"/>
      <c r="C450" s="346"/>
      <c r="D450" s="347">
        <v>44778</v>
      </c>
      <c r="E450" s="348" t="s">
        <v>971</v>
      </c>
      <c r="F450" s="348" t="s">
        <v>971</v>
      </c>
      <c r="G450" s="366"/>
      <c r="I450" s="365"/>
      <c r="J450" s="344"/>
      <c r="K450" s="387"/>
      <c r="L450" s="344"/>
      <c r="M450" s="367"/>
      <c r="N450" s="352"/>
      <c r="O450" s="353"/>
      <c r="P450" s="353"/>
      <c r="Q450" s="354">
        <v>214745</v>
      </c>
      <c r="R450" s="368"/>
      <c r="S450" s="356"/>
      <c r="T450" s="368"/>
      <c r="U450" s="358"/>
      <c r="V450" s="354">
        <v>214745</v>
      </c>
      <c r="W450" s="358"/>
      <c r="X450" s="369" t="s">
        <v>36</v>
      </c>
      <c r="Y450" s="360">
        <v>58372109</v>
      </c>
      <c r="Z450" s="361"/>
      <c r="AA450" s="388"/>
      <c r="AB450" s="1" t="s">
        <v>867</v>
      </c>
    </row>
    <row r="451" spans="1:28" ht="15" x14ac:dyDescent="0.25">
      <c r="A451" s="344"/>
      <c r="B451" s="363"/>
      <c r="C451" s="346"/>
      <c r="D451" s="347">
        <v>44778</v>
      </c>
      <c r="E451" s="348" t="s">
        <v>972</v>
      </c>
      <c r="F451" s="348" t="s">
        <v>972</v>
      </c>
      <c r="G451" s="366"/>
      <c r="I451" s="365"/>
      <c r="J451" s="344"/>
      <c r="K451" s="387"/>
      <c r="L451" s="344"/>
      <c r="M451" s="367"/>
      <c r="N451" s="352"/>
      <c r="O451" s="353"/>
      <c r="P451" s="353"/>
      <c r="Q451" s="354">
        <v>209266</v>
      </c>
      <c r="R451" s="368"/>
      <c r="S451" s="356"/>
      <c r="T451" s="368"/>
      <c r="U451" s="358"/>
      <c r="V451" s="354">
        <v>209266</v>
      </c>
      <c r="W451" s="358"/>
      <c r="X451" s="369" t="s">
        <v>36</v>
      </c>
      <c r="Y451" s="360">
        <v>58372110</v>
      </c>
      <c r="Z451" s="361"/>
      <c r="AA451" s="388"/>
      <c r="AB451" s="1" t="s">
        <v>867</v>
      </c>
    </row>
    <row r="452" spans="1:28" ht="15" x14ac:dyDescent="0.25">
      <c r="A452" s="344"/>
      <c r="B452" s="363"/>
      <c r="C452" s="346"/>
      <c r="D452" s="347">
        <v>44783</v>
      </c>
      <c r="E452" s="348" t="s">
        <v>837</v>
      </c>
      <c r="F452" s="348" t="s">
        <v>837</v>
      </c>
      <c r="G452" s="366"/>
      <c r="I452" s="365"/>
      <c r="J452" s="344"/>
      <c r="K452" s="387"/>
      <c r="L452" s="344"/>
      <c r="M452" s="367"/>
      <c r="N452" s="352"/>
      <c r="O452" s="353"/>
      <c r="P452" s="353"/>
      <c r="Q452" s="354">
        <v>69542</v>
      </c>
      <c r="R452" s="368"/>
      <c r="S452" s="356"/>
      <c r="T452" s="368"/>
      <c r="U452" s="358"/>
      <c r="V452" s="354">
        <v>69542</v>
      </c>
      <c r="W452" s="358"/>
      <c r="X452" s="369" t="s">
        <v>36</v>
      </c>
      <c r="Y452" s="360">
        <v>58372113</v>
      </c>
      <c r="Z452" s="361"/>
      <c r="AA452" s="388"/>
      <c r="AB452" s="1" t="s">
        <v>867</v>
      </c>
    </row>
    <row r="453" spans="1:28" ht="23.25" x14ac:dyDescent="0.25">
      <c r="A453" s="344"/>
      <c r="B453" s="363"/>
      <c r="C453" s="346"/>
      <c r="D453" s="347">
        <v>44784</v>
      </c>
      <c r="E453" s="348" t="s">
        <v>973</v>
      </c>
      <c r="F453" s="348" t="s">
        <v>973</v>
      </c>
      <c r="G453" s="366"/>
      <c r="I453" s="365"/>
      <c r="J453" s="344"/>
      <c r="K453" s="387"/>
      <c r="L453" s="344"/>
      <c r="M453" s="367"/>
      <c r="N453" s="352"/>
      <c r="O453" s="353"/>
      <c r="P453" s="353"/>
      <c r="Q453" s="354">
        <v>1500</v>
      </c>
      <c r="R453" s="368"/>
      <c r="S453" s="356"/>
      <c r="T453" s="368"/>
      <c r="U453" s="358"/>
      <c r="V453" s="354">
        <v>1500</v>
      </c>
      <c r="W453" s="358"/>
      <c r="X453" s="369" t="s">
        <v>36</v>
      </c>
      <c r="Y453" s="360"/>
      <c r="Z453" s="361"/>
      <c r="AA453" s="388"/>
      <c r="AB453" s="1" t="s">
        <v>867</v>
      </c>
    </row>
    <row r="454" spans="1:28" ht="15" x14ac:dyDescent="0.25">
      <c r="A454" s="344"/>
      <c r="B454" s="363"/>
      <c r="C454" s="346"/>
      <c r="D454" s="347">
        <v>44785</v>
      </c>
      <c r="E454" s="348" t="s">
        <v>974</v>
      </c>
      <c r="F454" s="348" t="s">
        <v>974</v>
      </c>
      <c r="G454" s="366"/>
      <c r="I454" s="365"/>
      <c r="J454" s="344"/>
      <c r="K454" s="387"/>
      <c r="L454" s="344"/>
      <c r="M454" s="367"/>
      <c r="N454" s="352"/>
      <c r="O454" s="353"/>
      <c r="P454" s="353"/>
      <c r="Q454" s="354">
        <v>56848</v>
      </c>
      <c r="R454" s="368"/>
      <c r="S454" s="356"/>
      <c r="T454" s="368"/>
      <c r="U454" s="358"/>
      <c r="V454" s="354">
        <v>56848</v>
      </c>
      <c r="W454" s="358"/>
      <c r="X454" s="369" t="s">
        <v>36</v>
      </c>
      <c r="Y454" s="360">
        <v>58372121</v>
      </c>
      <c r="Z454" s="361"/>
      <c r="AA454" s="388"/>
      <c r="AB454" s="1" t="s">
        <v>867</v>
      </c>
    </row>
    <row r="455" spans="1:28" ht="15" x14ac:dyDescent="0.25">
      <c r="A455" s="344"/>
      <c r="B455" s="363"/>
      <c r="C455" s="346"/>
      <c r="D455" s="347">
        <v>44789</v>
      </c>
      <c r="E455" s="348" t="s">
        <v>868</v>
      </c>
      <c r="F455" s="348" t="s">
        <v>868</v>
      </c>
      <c r="G455" s="366"/>
      <c r="I455" s="365"/>
      <c r="J455" s="344"/>
      <c r="K455" s="387"/>
      <c r="L455" s="344"/>
      <c r="M455" s="367"/>
      <c r="N455" s="352"/>
      <c r="O455" s="353"/>
      <c r="P455" s="353"/>
      <c r="Q455" s="354">
        <v>7800</v>
      </c>
      <c r="R455" s="368"/>
      <c r="S455" s="356"/>
      <c r="T455" s="368"/>
      <c r="U455" s="358"/>
      <c r="V455" s="354">
        <v>7800</v>
      </c>
      <c r="W455" s="358"/>
      <c r="X455" s="369" t="s">
        <v>36</v>
      </c>
      <c r="Y455" s="360" t="s">
        <v>991</v>
      </c>
      <c r="Z455" s="361"/>
      <c r="AA455" s="388"/>
      <c r="AB455" s="1" t="s">
        <v>867</v>
      </c>
    </row>
    <row r="456" spans="1:28" ht="15" x14ac:dyDescent="0.25">
      <c r="A456" s="344"/>
      <c r="B456" s="363"/>
      <c r="C456" s="346"/>
      <c r="D456" s="347">
        <v>44789</v>
      </c>
      <c r="E456" s="348" t="s">
        <v>975</v>
      </c>
      <c r="F456" s="348" t="s">
        <v>975</v>
      </c>
      <c r="G456" s="366"/>
      <c r="I456" s="365"/>
      <c r="J456" s="344"/>
      <c r="K456" s="387"/>
      <c r="L456" s="344"/>
      <c r="M456" s="367"/>
      <c r="N456" s="352"/>
      <c r="O456" s="353"/>
      <c r="P456" s="353"/>
      <c r="Q456" s="354">
        <v>60000</v>
      </c>
      <c r="R456" s="368"/>
      <c r="S456" s="356"/>
      <c r="T456" s="368"/>
      <c r="U456" s="358"/>
      <c r="V456" s="354">
        <v>60000</v>
      </c>
      <c r="W456" s="358"/>
      <c r="X456" s="369" t="s">
        <v>36</v>
      </c>
      <c r="Y456" s="360" t="s">
        <v>991</v>
      </c>
      <c r="Z456" s="361"/>
      <c r="AA456" s="388"/>
      <c r="AB456" s="1" t="s">
        <v>867</v>
      </c>
    </row>
    <row r="457" spans="1:28" ht="15" x14ac:dyDescent="0.25">
      <c r="A457" s="344"/>
      <c r="B457" s="363"/>
      <c r="C457" s="346"/>
      <c r="D457" s="347">
        <v>44792</v>
      </c>
      <c r="E457" s="348" t="s">
        <v>976</v>
      </c>
      <c r="F457" s="348" t="s">
        <v>976</v>
      </c>
      <c r="G457" s="366"/>
      <c r="I457" s="365"/>
      <c r="J457" s="344"/>
      <c r="K457" s="387"/>
      <c r="L457" s="344"/>
      <c r="M457" s="367"/>
      <c r="N457" s="352"/>
      <c r="O457" s="353"/>
      <c r="P457" s="353"/>
      <c r="Q457" s="354">
        <v>500000</v>
      </c>
      <c r="R457" s="368"/>
      <c r="S457" s="356"/>
      <c r="T457" s="368"/>
      <c r="U457" s="358"/>
      <c r="V457" s="354">
        <v>500000</v>
      </c>
      <c r="W457" s="358"/>
      <c r="X457" s="369" t="s">
        <v>36</v>
      </c>
      <c r="Y457" s="360"/>
      <c r="Z457" s="361"/>
      <c r="AA457" s="388"/>
      <c r="AB457" s="1" t="s">
        <v>867</v>
      </c>
    </row>
    <row r="458" spans="1:28" ht="23.25" x14ac:dyDescent="0.25">
      <c r="A458" s="344"/>
      <c r="B458" s="363"/>
      <c r="C458" s="346"/>
      <c r="D458" s="347">
        <v>44796</v>
      </c>
      <c r="E458" s="348" t="s">
        <v>977</v>
      </c>
      <c r="F458" s="348" t="s">
        <v>977</v>
      </c>
      <c r="G458" s="366"/>
      <c r="I458" s="365"/>
      <c r="J458" s="344"/>
      <c r="K458" s="387"/>
      <c r="L458" s="344"/>
      <c r="M458" s="367"/>
      <c r="N458" s="352"/>
      <c r="O458" s="353"/>
      <c r="P458" s="353"/>
      <c r="Q458" s="354">
        <v>155223</v>
      </c>
      <c r="R458" s="368"/>
      <c r="S458" s="356"/>
      <c r="T458" s="368"/>
      <c r="U458" s="358"/>
      <c r="V458" s="354">
        <v>155223</v>
      </c>
      <c r="W458" s="358"/>
      <c r="X458" s="369" t="s">
        <v>36</v>
      </c>
      <c r="Y458" s="360"/>
      <c r="Z458" s="361"/>
      <c r="AA458" s="388"/>
      <c r="AB458" s="1" t="s">
        <v>867</v>
      </c>
    </row>
    <row r="459" spans="1:28" ht="23.25" x14ac:dyDescent="0.25">
      <c r="A459" s="344"/>
      <c r="B459" s="363"/>
      <c r="C459" s="346"/>
      <c r="D459" s="347">
        <v>44796</v>
      </c>
      <c r="E459" s="348" t="s">
        <v>978</v>
      </c>
      <c r="F459" s="348" t="s">
        <v>978</v>
      </c>
      <c r="G459" s="366"/>
      <c r="I459" s="365"/>
      <c r="J459" s="344"/>
      <c r="K459" s="387"/>
      <c r="L459" s="344"/>
      <c r="M459" s="367"/>
      <c r="N459" s="352"/>
      <c r="O459" s="353"/>
      <c r="P459" s="353"/>
      <c r="Q459" s="354">
        <v>388056</v>
      </c>
      <c r="R459" s="368"/>
      <c r="S459" s="356"/>
      <c r="T459" s="368"/>
      <c r="U459" s="358"/>
      <c r="V459" s="354">
        <v>388056</v>
      </c>
      <c r="W459" s="358"/>
      <c r="X459" s="369" t="s">
        <v>36</v>
      </c>
      <c r="Y459" s="360"/>
      <c r="Z459" s="361"/>
      <c r="AA459" s="388"/>
      <c r="AB459" s="1" t="s">
        <v>867</v>
      </c>
    </row>
    <row r="460" spans="1:28" ht="23.25" x14ac:dyDescent="0.25">
      <c r="A460" s="344"/>
      <c r="B460" s="363"/>
      <c r="C460" s="346"/>
      <c r="D460" s="347">
        <v>44796</v>
      </c>
      <c r="E460" s="348" t="s">
        <v>979</v>
      </c>
      <c r="F460" s="348" t="s">
        <v>979</v>
      </c>
      <c r="G460" s="366"/>
      <c r="I460" s="365"/>
      <c r="J460" s="344"/>
      <c r="K460" s="387"/>
      <c r="L460" s="344"/>
      <c r="M460" s="367"/>
      <c r="N460" s="352"/>
      <c r="O460" s="353"/>
      <c r="P460" s="353"/>
      <c r="Q460" s="354">
        <v>1000000</v>
      </c>
      <c r="R460" s="368"/>
      <c r="S460" s="356"/>
      <c r="T460" s="368"/>
      <c r="U460" s="358"/>
      <c r="V460" s="354">
        <v>1000000</v>
      </c>
      <c r="W460" s="358"/>
      <c r="X460" s="369" t="s">
        <v>36</v>
      </c>
      <c r="Y460" s="360"/>
      <c r="Z460" s="361"/>
      <c r="AA460" s="388"/>
      <c r="AB460" s="1" t="s">
        <v>867</v>
      </c>
    </row>
    <row r="461" spans="1:28" ht="23.25" x14ac:dyDescent="0.25">
      <c r="A461" s="344"/>
      <c r="B461" s="363"/>
      <c r="C461" s="346"/>
      <c r="D461" s="347">
        <v>44796</v>
      </c>
      <c r="E461" s="348" t="s">
        <v>980</v>
      </c>
      <c r="F461" s="348" t="s">
        <v>980</v>
      </c>
      <c r="G461" s="366"/>
      <c r="I461" s="365"/>
      <c r="J461" s="344"/>
      <c r="K461" s="387"/>
      <c r="L461" s="344"/>
      <c r="M461" s="367"/>
      <c r="N461" s="352"/>
      <c r="O461" s="353"/>
      <c r="P461" s="353"/>
      <c r="Q461" s="354">
        <v>194028</v>
      </c>
      <c r="R461" s="368"/>
      <c r="S461" s="356"/>
      <c r="T461" s="368"/>
      <c r="U461" s="358"/>
      <c r="V461" s="354">
        <v>194028</v>
      </c>
      <c r="W461" s="358"/>
      <c r="X461" s="369" t="s">
        <v>36</v>
      </c>
      <c r="Y461" s="360"/>
      <c r="Z461" s="361"/>
      <c r="AA461" s="388"/>
      <c r="AB461" s="1" t="s">
        <v>867</v>
      </c>
    </row>
    <row r="462" spans="1:28" ht="23.25" x14ac:dyDescent="0.25">
      <c r="A462" s="344"/>
      <c r="B462" s="363"/>
      <c r="C462" s="346"/>
      <c r="D462" s="347">
        <v>44796</v>
      </c>
      <c r="E462" s="348" t="s">
        <v>981</v>
      </c>
      <c r="F462" s="348" t="s">
        <v>981</v>
      </c>
      <c r="G462" s="366"/>
      <c r="I462" s="365"/>
      <c r="J462" s="344"/>
      <c r="K462" s="387"/>
      <c r="L462" s="344"/>
      <c r="M462" s="367"/>
      <c r="N462" s="352"/>
      <c r="O462" s="353"/>
      <c r="P462" s="353"/>
      <c r="Q462" s="354">
        <v>597402</v>
      </c>
      <c r="R462" s="368"/>
      <c r="S462" s="356"/>
      <c r="T462" s="368"/>
      <c r="U462" s="358"/>
      <c r="V462" s="354">
        <v>597402</v>
      </c>
      <c r="W462" s="358"/>
      <c r="X462" s="369" t="s">
        <v>36</v>
      </c>
      <c r="Y462" s="360"/>
      <c r="Z462" s="361"/>
      <c r="AA462" s="388"/>
      <c r="AB462" s="1" t="s">
        <v>867</v>
      </c>
    </row>
    <row r="463" spans="1:28" ht="23.25" x14ac:dyDescent="0.25">
      <c r="A463" s="344"/>
      <c r="B463" s="363"/>
      <c r="C463" s="346"/>
      <c r="D463" s="347">
        <v>44796</v>
      </c>
      <c r="E463" s="348" t="s">
        <v>982</v>
      </c>
      <c r="F463" s="348" t="s">
        <v>982</v>
      </c>
      <c r="G463" s="366"/>
      <c r="I463" s="365"/>
      <c r="J463" s="344"/>
      <c r="K463" s="387"/>
      <c r="L463" s="344"/>
      <c r="M463" s="367"/>
      <c r="N463" s="352"/>
      <c r="O463" s="353"/>
      <c r="P463" s="353"/>
      <c r="Q463" s="354">
        <v>979135</v>
      </c>
      <c r="R463" s="368"/>
      <c r="S463" s="356"/>
      <c r="T463" s="368"/>
      <c r="U463" s="358"/>
      <c r="V463" s="354">
        <v>979135</v>
      </c>
      <c r="W463" s="358"/>
      <c r="X463" s="369" t="s">
        <v>36</v>
      </c>
      <c r="Y463" s="360"/>
      <c r="Z463" s="361"/>
      <c r="AA463" s="388"/>
      <c r="AB463" s="1" t="s">
        <v>867</v>
      </c>
    </row>
    <row r="464" spans="1:28" ht="23.25" x14ac:dyDescent="0.25">
      <c r="A464" s="344"/>
      <c r="B464" s="363"/>
      <c r="C464" s="346"/>
      <c r="D464" s="347">
        <v>44796</v>
      </c>
      <c r="E464" s="348" t="s">
        <v>983</v>
      </c>
      <c r="F464" s="348" t="s">
        <v>983</v>
      </c>
      <c r="G464" s="366"/>
      <c r="I464" s="365"/>
      <c r="J464" s="344"/>
      <c r="K464" s="387"/>
      <c r="L464" s="344"/>
      <c r="M464" s="367"/>
      <c r="N464" s="352"/>
      <c r="O464" s="353"/>
      <c r="P464" s="353"/>
      <c r="Q464" s="354">
        <v>582084</v>
      </c>
      <c r="R464" s="368"/>
      <c r="S464" s="356"/>
      <c r="T464" s="368"/>
      <c r="U464" s="358"/>
      <c r="V464" s="354">
        <v>582084</v>
      </c>
      <c r="W464" s="358"/>
      <c r="X464" s="369" t="s">
        <v>36</v>
      </c>
      <c r="Y464" s="360"/>
      <c r="Z464" s="361"/>
      <c r="AA464" s="388"/>
      <c r="AB464" s="1" t="s">
        <v>867</v>
      </c>
    </row>
    <row r="465" spans="1:28" ht="15" x14ac:dyDescent="0.25">
      <c r="A465" s="344"/>
      <c r="B465" s="363"/>
      <c r="C465" s="346"/>
      <c r="D465" s="347">
        <v>44797</v>
      </c>
      <c r="E465" s="348" t="s">
        <v>984</v>
      </c>
      <c r="F465" s="348" t="s">
        <v>984</v>
      </c>
      <c r="G465" s="366"/>
      <c r="I465" s="365"/>
      <c r="J465" s="344"/>
      <c r="K465" s="387"/>
      <c r="L465" s="344"/>
      <c r="M465" s="367"/>
      <c r="N465" s="352"/>
      <c r="O465" s="353"/>
      <c r="P465" s="353"/>
      <c r="Q465" s="354">
        <v>693579</v>
      </c>
      <c r="R465" s="368"/>
      <c r="S465" s="356"/>
      <c r="T465" s="368"/>
      <c r="U465" s="358"/>
      <c r="V465" s="354">
        <v>693579</v>
      </c>
      <c r="W465" s="358"/>
      <c r="X465" s="369" t="s">
        <v>36</v>
      </c>
      <c r="Y465" s="360">
        <v>58372119</v>
      </c>
      <c r="Z465" s="361"/>
      <c r="AA465" s="388"/>
      <c r="AB465" s="1" t="s">
        <v>867</v>
      </c>
    </row>
    <row r="466" spans="1:28" ht="15" x14ac:dyDescent="0.25">
      <c r="A466" s="344"/>
      <c r="B466" s="363"/>
      <c r="C466" s="346"/>
      <c r="D466" s="347">
        <v>44797</v>
      </c>
      <c r="E466" s="348" t="s">
        <v>985</v>
      </c>
      <c r="F466" s="348" t="s">
        <v>985</v>
      </c>
      <c r="G466" s="366"/>
      <c r="I466" s="365"/>
      <c r="J466" s="344"/>
      <c r="K466" s="387"/>
      <c r="L466" s="344"/>
      <c r="M466" s="367"/>
      <c r="N466" s="352"/>
      <c r="O466" s="353"/>
      <c r="P466" s="353"/>
      <c r="Q466" s="389">
        <v>0</v>
      </c>
      <c r="R466" s="368"/>
      <c r="S466" s="356"/>
      <c r="T466" s="368"/>
      <c r="U466" s="358"/>
      <c r="V466" s="389">
        <v>0</v>
      </c>
      <c r="W466" s="358"/>
      <c r="X466" s="369" t="s">
        <v>36</v>
      </c>
      <c r="Y466" s="360" t="s">
        <v>992</v>
      </c>
      <c r="Z466" s="361"/>
      <c r="AA466" s="388"/>
      <c r="AB466" s="1" t="s">
        <v>867</v>
      </c>
    </row>
    <row r="467" spans="1:28" ht="23.25" x14ac:dyDescent="0.25">
      <c r="A467" s="344"/>
      <c r="B467" s="363"/>
      <c r="C467" s="346"/>
      <c r="D467" s="347">
        <v>44797</v>
      </c>
      <c r="E467" s="348" t="s">
        <v>986</v>
      </c>
      <c r="F467" s="348" t="s">
        <v>986</v>
      </c>
      <c r="G467" s="366"/>
      <c r="I467" s="365"/>
      <c r="J467" s="344"/>
      <c r="K467" s="387"/>
      <c r="L467" s="344"/>
      <c r="M467" s="367"/>
      <c r="N467" s="352"/>
      <c r="O467" s="353"/>
      <c r="P467" s="353"/>
      <c r="Q467" s="354">
        <v>595379</v>
      </c>
      <c r="R467" s="368"/>
      <c r="S467" s="356"/>
      <c r="T467" s="368"/>
      <c r="U467" s="358"/>
      <c r="V467" s="354">
        <v>595379</v>
      </c>
      <c r="W467" s="358"/>
      <c r="X467" s="369" t="s">
        <v>36</v>
      </c>
      <c r="Y467" s="360"/>
      <c r="Z467" s="361"/>
      <c r="AA467" s="388"/>
      <c r="AB467" s="1" t="s">
        <v>867</v>
      </c>
    </row>
    <row r="468" spans="1:28" ht="15" x14ac:dyDescent="0.25">
      <c r="A468" s="344"/>
      <c r="B468" s="363"/>
      <c r="C468" s="346"/>
      <c r="D468" s="347">
        <v>44802</v>
      </c>
      <c r="E468" s="348" t="s">
        <v>987</v>
      </c>
      <c r="F468" s="348" t="s">
        <v>987</v>
      </c>
      <c r="G468" s="366"/>
      <c r="I468" s="365"/>
      <c r="J468" s="344"/>
      <c r="K468" s="387"/>
      <c r="L468" s="344"/>
      <c r="M468" s="367"/>
      <c r="N468" s="352"/>
      <c r="O468" s="353"/>
      <c r="P468" s="353"/>
      <c r="Q468" s="354">
        <v>1000000</v>
      </c>
      <c r="R468" s="368"/>
      <c r="S468" s="356"/>
      <c r="T468" s="368"/>
      <c r="U468" s="358"/>
      <c r="V468" s="354">
        <v>1000000</v>
      </c>
      <c r="W468" s="358"/>
      <c r="X468" s="369" t="s">
        <v>36</v>
      </c>
      <c r="Y468" s="360"/>
      <c r="Z468" s="361"/>
      <c r="AA468" s="388"/>
      <c r="AB468" s="1" t="s">
        <v>867</v>
      </c>
    </row>
    <row r="469" spans="1:28" ht="15" x14ac:dyDescent="0.25">
      <c r="A469" s="344"/>
      <c r="B469" s="363"/>
      <c r="C469" s="346"/>
      <c r="D469" s="347">
        <v>44802</v>
      </c>
      <c r="E469" s="348" t="s">
        <v>988</v>
      </c>
      <c r="F469" s="348" t="s">
        <v>988</v>
      </c>
      <c r="G469" s="366"/>
      <c r="I469" s="365"/>
      <c r="J469" s="344"/>
      <c r="K469" s="387"/>
      <c r="L469" s="344"/>
      <c r="M469" s="367"/>
      <c r="N469" s="352"/>
      <c r="O469" s="353"/>
      <c r="P469" s="353"/>
      <c r="Q469" s="354">
        <v>1000000</v>
      </c>
      <c r="R469" s="368"/>
      <c r="S469" s="356"/>
      <c r="T469" s="368"/>
      <c r="U469" s="358"/>
      <c r="V469" s="354">
        <v>1000000</v>
      </c>
      <c r="W469" s="358"/>
      <c r="X469" s="369" t="s">
        <v>36</v>
      </c>
      <c r="Y469" s="360"/>
      <c r="Z469" s="361"/>
      <c r="AA469" s="388"/>
      <c r="AB469" s="1" t="s">
        <v>867</v>
      </c>
    </row>
    <row r="470" spans="1:28" ht="15" x14ac:dyDescent="0.25">
      <c r="A470" s="344"/>
      <c r="B470" s="363"/>
      <c r="C470" s="346"/>
      <c r="D470" s="347">
        <v>44802</v>
      </c>
      <c r="E470" s="348" t="s">
        <v>989</v>
      </c>
      <c r="F470" s="348" t="s">
        <v>989</v>
      </c>
      <c r="G470" s="366"/>
      <c r="I470" s="365"/>
      <c r="J470" s="344"/>
      <c r="K470" s="387"/>
      <c r="L470" s="344"/>
      <c r="M470" s="367"/>
      <c r="N470" s="352"/>
      <c r="O470" s="353"/>
      <c r="P470" s="353"/>
      <c r="Q470" s="354">
        <v>1000000</v>
      </c>
      <c r="R470" s="368"/>
      <c r="S470" s="356"/>
      <c r="T470" s="368"/>
      <c r="U470" s="358"/>
      <c r="V470" s="354">
        <v>1000000</v>
      </c>
      <c r="W470" s="358"/>
      <c r="X470" s="369" t="s">
        <v>36</v>
      </c>
      <c r="Y470" s="360"/>
      <c r="Z470" s="361"/>
      <c r="AA470" s="388"/>
      <c r="AB470" s="1" t="s">
        <v>867</v>
      </c>
    </row>
    <row r="471" spans="1:28" ht="15" x14ac:dyDescent="0.25">
      <c r="A471" s="344"/>
      <c r="B471" s="363"/>
      <c r="C471" s="346"/>
      <c r="D471" s="347">
        <v>44802</v>
      </c>
      <c r="E471" s="348" t="s">
        <v>990</v>
      </c>
      <c r="F471" s="348" t="s">
        <v>990</v>
      </c>
      <c r="G471" s="366"/>
      <c r="I471" s="365"/>
      <c r="J471" s="344"/>
      <c r="K471" s="387"/>
      <c r="L471" s="344"/>
      <c r="M471" s="367"/>
      <c r="N471" s="352"/>
      <c r="O471" s="353"/>
      <c r="P471" s="353"/>
      <c r="Q471" s="354">
        <v>1000000</v>
      </c>
      <c r="R471" s="368"/>
      <c r="S471" s="356"/>
      <c r="T471" s="368"/>
      <c r="U471" s="358"/>
      <c r="V471" s="354">
        <v>1000000</v>
      </c>
      <c r="W471" s="358"/>
      <c r="X471" s="369" t="s">
        <v>36</v>
      </c>
      <c r="Y471" s="360"/>
      <c r="Z471" s="361"/>
      <c r="AA471" s="388"/>
      <c r="AB471" s="1" t="s">
        <v>867</v>
      </c>
    </row>
    <row r="472" spans="1:28" ht="15" x14ac:dyDescent="0.25">
      <c r="A472" s="344"/>
      <c r="B472" s="363"/>
      <c r="C472" s="346"/>
      <c r="D472" s="347">
        <v>44803</v>
      </c>
      <c r="E472" s="348" t="s">
        <v>917</v>
      </c>
      <c r="F472" s="348" t="s">
        <v>917</v>
      </c>
      <c r="G472" s="366"/>
      <c r="I472" s="365"/>
      <c r="J472" s="344"/>
      <c r="K472" s="387"/>
      <c r="L472" s="344"/>
      <c r="M472" s="367"/>
      <c r="N472" s="352"/>
      <c r="O472" s="353"/>
      <c r="P472" s="353"/>
      <c r="Q472" s="354">
        <v>104797.34</v>
      </c>
      <c r="R472" s="368"/>
      <c r="S472" s="356"/>
      <c r="T472" s="368"/>
      <c r="U472" s="358"/>
      <c r="V472" s="354">
        <v>104797.34</v>
      </c>
      <c r="W472" s="358"/>
      <c r="X472" s="369" t="s">
        <v>36</v>
      </c>
      <c r="Y472" s="360"/>
      <c r="Z472" s="361"/>
      <c r="AA472" s="388"/>
      <c r="AB472" s="1" t="s">
        <v>867</v>
      </c>
    </row>
    <row r="473" spans="1:28" ht="15" x14ac:dyDescent="0.25">
      <c r="A473" s="344"/>
      <c r="B473" s="363"/>
      <c r="C473" s="346"/>
      <c r="D473" s="347">
        <v>44803</v>
      </c>
      <c r="E473" s="348" t="s">
        <v>918</v>
      </c>
      <c r="F473" s="348" t="s">
        <v>918</v>
      </c>
      <c r="G473" s="366"/>
      <c r="I473" s="365"/>
      <c r="J473" s="344"/>
      <c r="K473" s="387"/>
      <c r="L473" s="344"/>
      <c r="M473" s="367"/>
      <c r="N473" s="352"/>
      <c r="O473" s="353"/>
      <c r="P473" s="353"/>
      <c r="Q473" s="354">
        <v>308721.26</v>
      </c>
      <c r="R473" s="368"/>
      <c r="S473" s="356"/>
      <c r="T473" s="368"/>
      <c r="U473" s="358"/>
      <c r="V473" s="354">
        <v>308721.26</v>
      </c>
      <c r="W473" s="358"/>
      <c r="X473" s="369" t="s">
        <v>36</v>
      </c>
      <c r="Y473" s="360"/>
      <c r="Z473" s="361"/>
      <c r="AA473" s="388"/>
      <c r="AB473" s="1" t="s">
        <v>867</v>
      </c>
    </row>
    <row r="474" spans="1:28" x14ac:dyDescent="0.2">
      <c r="A474" s="20">
        <v>271</v>
      </c>
      <c r="B474" s="21">
        <v>44795</v>
      </c>
      <c r="C474" s="22">
        <v>44799</v>
      </c>
      <c r="D474" s="246">
        <v>44805</v>
      </c>
      <c r="E474" s="43" t="s">
        <v>127</v>
      </c>
      <c r="F474" s="43" t="s">
        <v>601</v>
      </c>
      <c r="G474" s="76" t="s">
        <v>129</v>
      </c>
      <c r="I474" s="26" t="s">
        <v>33</v>
      </c>
      <c r="J474" s="76">
        <v>303649</v>
      </c>
      <c r="K474" s="27">
        <v>44764</v>
      </c>
      <c r="L474" s="78" t="s">
        <v>602</v>
      </c>
      <c r="M474" s="79">
        <v>85000</v>
      </c>
      <c r="N474" s="154">
        <v>0</v>
      </c>
      <c r="O474" s="31">
        <f t="shared" si="52"/>
        <v>0</v>
      </c>
      <c r="P474" s="31">
        <v>0</v>
      </c>
      <c r="Q474" s="35">
        <f t="shared" si="46"/>
        <v>85000</v>
      </c>
      <c r="R474" s="81">
        <v>0.1</v>
      </c>
      <c r="S474" s="34">
        <f>-Q474*R474</f>
        <v>-8500</v>
      </c>
      <c r="T474" s="81"/>
      <c r="U474" s="35">
        <f t="shared" si="53"/>
        <v>0</v>
      </c>
      <c r="V474" s="32">
        <f t="shared" ref="V474:V537" si="54">Q474+S474+U474</f>
        <v>76500</v>
      </c>
      <c r="W474" s="36" t="s">
        <v>59</v>
      </c>
      <c r="X474" s="225" t="s">
        <v>36</v>
      </c>
      <c r="Y474" s="37"/>
      <c r="Z474" s="133" t="s">
        <v>33</v>
      </c>
      <c r="AA474" s="39">
        <v>0</v>
      </c>
    </row>
    <row r="475" spans="1:28" x14ac:dyDescent="0.2">
      <c r="A475" s="20">
        <v>272</v>
      </c>
      <c r="B475" s="21">
        <v>44795</v>
      </c>
      <c r="C475" s="22">
        <v>44799</v>
      </c>
      <c r="D475" s="246">
        <v>44805</v>
      </c>
      <c r="E475" s="23" t="s">
        <v>88</v>
      </c>
      <c r="F475" s="23" t="s">
        <v>603</v>
      </c>
      <c r="G475" s="24" t="s">
        <v>33</v>
      </c>
      <c r="I475" s="26" t="s">
        <v>33</v>
      </c>
      <c r="J475" s="76">
        <v>303650</v>
      </c>
      <c r="K475" s="27">
        <v>44778</v>
      </c>
      <c r="L475" s="26" t="s">
        <v>33</v>
      </c>
      <c r="M475" s="38">
        <v>75000</v>
      </c>
      <c r="N475" s="132">
        <v>0</v>
      </c>
      <c r="O475" s="31">
        <f t="shared" si="52"/>
        <v>0</v>
      </c>
      <c r="P475" s="31">
        <v>0</v>
      </c>
      <c r="Q475" s="35">
        <f t="shared" si="46"/>
        <v>75000</v>
      </c>
      <c r="R475" s="33">
        <v>0.1</v>
      </c>
      <c r="S475" s="34">
        <f>-Q475*R475</f>
        <v>-7500</v>
      </c>
      <c r="T475" s="33"/>
      <c r="U475" s="35">
        <f t="shared" si="53"/>
        <v>0</v>
      </c>
      <c r="V475" s="32">
        <f t="shared" si="54"/>
        <v>67500</v>
      </c>
      <c r="W475" s="36" t="s">
        <v>59</v>
      </c>
      <c r="X475" s="225" t="s">
        <v>36</v>
      </c>
      <c r="Y475" s="37"/>
      <c r="Z475" s="133" t="s">
        <v>33</v>
      </c>
      <c r="AA475" s="39">
        <v>0</v>
      </c>
    </row>
    <row r="476" spans="1:28" x14ac:dyDescent="0.2">
      <c r="A476" s="20">
        <v>283</v>
      </c>
      <c r="B476" s="21">
        <v>44795</v>
      </c>
      <c r="C476" s="22">
        <v>44803</v>
      </c>
      <c r="D476" s="246">
        <v>44805</v>
      </c>
      <c r="E476" s="23" t="s">
        <v>587</v>
      </c>
      <c r="F476" s="23" t="s">
        <v>621</v>
      </c>
      <c r="G476" s="26" t="s">
        <v>622</v>
      </c>
      <c r="I476" s="26" t="s">
        <v>33</v>
      </c>
      <c r="J476" s="26" t="s">
        <v>239</v>
      </c>
      <c r="K476" s="27">
        <v>44798</v>
      </c>
      <c r="L476" s="104" t="s">
        <v>623</v>
      </c>
      <c r="M476" s="29">
        <v>70000</v>
      </c>
      <c r="N476" s="132">
        <v>0.08</v>
      </c>
      <c r="O476" s="31">
        <f t="shared" si="52"/>
        <v>5600</v>
      </c>
      <c r="P476" s="31">
        <v>0</v>
      </c>
      <c r="Q476" s="35">
        <f t="shared" si="46"/>
        <v>75600</v>
      </c>
      <c r="R476" s="33">
        <v>0.1</v>
      </c>
      <c r="S476" s="34">
        <f>-Q476*R476</f>
        <v>-7560</v>
      </c>
      <c r="T476" s="33">
        <v>0.2</v>
      </c>
      <c r="U476" s="35">
        <f t="shared" si="53"/>
        <v>-1120</v>
      </c>
      <c r="V476" s="32">
        <f t="shared" si="54"/>
        <v>66920</v>
      </c>
      <c r="W476" s="36" t="s">
        <v>59</v>
      </c>
      <c r="X476" s="225" t="s">
        <v>36</v>
      </c>
      <c r="Y476" s="37"/>
      <c r="Z476" s="133" t="s">
        <v>33</v>
      </c>
      <c r="AA476" s="243">
        <v>0</v>
      </c>
    </row>
    <row r="477" spans="1:28" x14ac:dyDescent="0.2">
      <c r="A477" s="20">
        <v>284</v>
      </c>
      <c r="B477" s="21">
        <v>44795</v>
      </c>
      <c r="C477" s="22">
        <v>44804</v>
      </c>
      <c r="D477" s="246">
        <v>44805</v>
      </c>
      <c r="E477" s="23" t="s">
        <v>624</v>
      </c>
      <c r="F477" s="23" t="s">
        <v>625</v>
      </c>
      <c r="G477" s="26" t="s">
        <v>33</v>
      </c>
      <c r="I477" s="26" t="s">
        <v>33</v>
      </c>
      <c r="J477" s="26">
        <v>303663</v>
      </c>
      <c r="K477" s="27" t="s">
        <v>33</v>
      </c>
      <c r="L477" s="104" t="s">
        <v>33</v>
      </c>
      <c r="M477" s="29">
        <v>7000</v>
      </c>
      <c r="N477" s="132">
        <v>0</v>
      </c>
      <c r="O477" s="31">
        <f t="shared" si="52"/>
        <v>0</v>
      </c>
      <c r="P477" s="31">
        <v>0</v>
      </c>
      <c r="Q477" s="35">
        <f t="shared" si="46"/>
        <v>7000</v>
      </c>
      <c r="R477" s="33"/>
      <c r="S477" s="34">
        <f>-Q477*R477</f>
        <v>0</v>
      </c>
      <c r="T477" s="33"/>
      <c r="U477" s="35">
        <f t="shared" si="53"/>
        <v>0</v>
      </c>
      <c r="V477" s="32">
        <f t="shared" si="54"/>
        <v>7000</v>
      </c>
      <c r="W477" s="36" t="s">
        <v>59</v>
      </c>
      <c r="X477" s="225" t="s">
        <v>36</v>
      </c>
      <c r="Y477" s="37"/>
      <c r="Z477" s="133" t="s">
        <v>33</v>
      </c>
      <c r="AA477" s="243">
        <v>0</v>
      </c>
    </row>
    <row r="478" spans="1:28" x14ac:dyDescent="0.2">
      <c r="A478" s="20">
        <v>285</v>
      </c>
      <c r="B478" s="21">
        <v>44795</v>
      </c>
      <c r="C478" s="22">
        <v>44804</v>
      </c>
      <c r="D478" s="246">
        <v>44805</v>
      </c>
      <c r="E478" s="23" t="s">
        <v>152</v>
      </c>
      <c r="F478" s="23" t="s">
        <v>626</v>
      </c>
      <c r="G478" s="26" t="s">
        <v>627</v>
      </c>
      <c r="I478" s="26" t="s">
        <v>33</v>
      </c>
      <c r="J478" s="26">
        <v>303664</v>
      </c>
      <c r="K478" s="27">
        <v>44743</v>
      </c>
      <c r="L478" s="26" t="s">
        <v>628</v>
      </c>
      <c r="M478" s="29">
        <v>145308</v>
      </c>
      <c r="N478" s="132">
        <v>0</v>
      </c>
      <c r="O478" s="31">
        <f t="shared" si="52"/>
        <v>0</v>
      </c>
      <c r="P478" s="31">
        <v>0</v>
      </c>
      <c r="Q478" s="35">
        <f t="shared" si="46"/>
        <v>145308</v>
      </c>
      <c r="R478" s="33">
        <v>0.03</v>
      </c>
      <c r="S478" s="34">
        <v>-4305</v>
      </c>
      <c r="T478" s="33"/>
      <c r="U478" s="35">
        <f t="shared" si="53"/>
        <v>0</v>
      </c>
      <c r="V478" s="32">
        <f t="shared" si="54"/>
        <v>141003</v>
      </c>
      <c r="W478" s="36" t="s">
        <v>59</v>
      </c>
      <c r="X478" s="225" t="s">
        <v>36</v>
      </c>
      <c r="Y478" s="37"/>
      <c r="Z478" s="133" t="s">
        <v>33</v>
      </c>
      <c r="AA478" s="243">
        <v>0</v>
      </c>
    </row>
    <row r="479" spans="1:28" hidden="1" x14ac:dyDescent="0.2">
      <c r="A479" s="20">
        <v>129</v>
      </c>
      <c r="B479" s="21">
        <v>44621</v>
      </c>
      <c r="C479" s="97">
        <v>44638</v>
      </c>
      <c r="D479" s="246">
        <v>44809</v>
      </c>
      <c r="E479" s="43" t="s">
        <v>350</v>
      </c>
      <c r="F479" s="43" t="s">
        <v>347</v>
      </c>
      <c r="G479" s="76" t="s">
        <v>351</v>
      </c>
      <c r="H479" s="213" t="s">
        <v>34</v>
      </c>
      <c r="I479" s="24" t="s">
        <v>33</v>
      </c>
      <c r="J479" s="76">
        <v>303419</v>
      </c>
      <c r="K479" s="103">
        <v>44531</v>
      </c>
      <c r="L479" s="78">
        <v>60</v>
      </c>
      <c r="M479" s="79">
        <v>311000</v>
      </c>
      <c r="N479" s="80">
        <v>0.15</v>
      </c>
      <c r="O479" s="31">
        <f t="shared" si="52"/>
        <v>46650</v>
      </c>
      <c r="P479" s="31">
        <v>0</v>
      </c>
      <c r="Q479" s="32">
        <f t="shared" si="46"/>
        <v>357650</v>
      </c>
      <c r="R479" s="81">
        <v>0.03</v>
      </c>
      <c r="S479" s="34">
        <f>-Q479*R479</f>
        <v>-10729.5</v>
      </c>
      <c r="T479" s="81">
        <v>0.2</v>
      </c>
      <c r="U479" s="35">
        <f>-O479*T479</f>
        <v>-9330</v>
      </c>
      <c r="V479" s="32">
        <f t="shared" si="54"/>
        <v>337590.5</v>
      </c>
      <c r="W479" s="229" t="s">
        <v>35</v>
      </c>
      <c r="X479" s="137" t="s">
        <v>102</v>
      </c>
      <c r="Y479" s="37" t="s">
        <v>352</v>
      </c>
      <c r="Z479" s="238" t="s">
        <v>33</v>
      </c>
      <c r="AA479" s="48"/>
    </row>
    <row r="480" spans="1:28" x14ac:dyDescent="0.2">
      <c r="A480" s="20">
        <v>279</v>
      </c>
      <c r="B480" s="21">
        <v>44795</v>
      </c>
      <c r="C480" s="22">
        <v>44804</v>
      </c>
      <c r="D480" s="246">
        <v>44809</v>
      </c>
      <c r="E480" s="23" t="s">
        <v>611</v>
      </c>
      <c r="F480" s="23" t="s">
        <v>612</v>
      </c>
      <c r="G480" s="24" t="s">
        <v>33</v>
      </c>
      <c r="I480" s="26" t="s">
        <v>33</v>
      </c>
      <c r="J480" s="26">
        <v>303655</v>
      </c>
      <c r="K480" s="27" t="s">
        <v>33</v>
      </c>
      <c r="L480" s="26" t="s">
        <v>33</v>
      </c>
      <c r="M480" s="29">
        <v>1913219</v>
      </c>
      <c r="N480" s="132">
        <v>0</v>
      </c>
      <c r="O480" s="31">
        <f t="shared" si="52"/>
        <v>0</v>
      </c>
      <c r="P480" s="31">
        <v>0</v>
      </c>
      <c r="Q480" s="35">
        <f t="shared" si="46"/>
        <v>1913219</v>
      </c>
      <c r="R480" s="33"/>
      <c r="S480" s="34">
        <f>-Q480*R480</f>
        <v>0</v>
      </c>
      <c r="T480" s="33"/>
      <c r="U480" s="35">
        <f>IFERROR(O480*-T480,0)</f>
        <v>0</v>
      </c>
      <c r="V480" s="32">
        <f t="shared" si="54"/>
        <v>1913219</v>
      </c>
      <c r="W480" s="137" t="s">
        <v>59</v>
      </c>
      <c r="X480" s="46" t="s">
        <v>36</v>
      </c>
      <c r="Y480" s="37"/>
      <c r="Z480" s="133" t="s">
        <v>33</v>
      </c>
      <c r="AA480" s="40">
        <v>0</v>
      </c>
    </row>
    <row r="481" spans="1:27" x14ac:dyDescent="0.2">
      <c r="A481" s="20">
        <v>280</v>
      </c>
      <c r="B481" s="21">
        <v>44795</v>
      </c>
      <c r="C481" s="22">
        <v>44804</v>
      </c>
      <c r="D481" s="246">
        <v>44809</v>
      </c>
      <c r="E481" s="23" t="s">
        <v>575</v>
      </c>
      <c r="F481" s="23" t="s">
        <v>613</v>
      </c>
      <c r="G481" s="24" t="s">
        <v>33</v>
      </c>
      <c r="I481" s="26" t="s">
        <v>33</v>
      </c>
      <c r="J481" s="26">
        <v>303656</v>
      </c>
      <c r="K481" s="27" t="s">
        <v>33</v>
      </c>
      <c r="L481" s="26" t="s">
        <v>33</v>
      </c>
      <c r="M481" s="29">
        <v>126027</v>
      </c>
      <c r="N481" s="132">
        <v>0</v>
      </c>
      <c r="O481" s="31">
        <f t="shared" si="52"/>
        <v>0</v>
      </c>
      <c r="P481" s="31">
        <v>0</v>
      </c>
      <c r="Q481" s="35">
        <f t="shared" si="46"/>
        <v>126027</v>
      </c>
      <c r="R481" s="33"/>
      <c r="S481" s="34">
        <f>-Q481*R481</f>
        <v>0</v>
      </c>
      <c r="T481" s="33"/>
      <c r="U481" s="35">
        <f>IFERROR(O481*-T481,0)</f>
        <v>0</v>
      </c>
      <c r="V481" s="32">
        <f t="shared" si="54"/>
        <v>126027</v>
      </c>
      <c r="W481" s="35" t="s">
        <v>59</v>
      </c>
      <c r="X481" s="181" t="s">
        <v>36</v>
      </c>
      <c r="Y481" s="37"/>
      <c r="Z481" s="133" t="s">
        <v>33</v>
      </c>
      <c r="AA481" s="243">
        <v>0</v>
      </c>
    </row>
    <row r="482" spans="1:27" x14ac:dyDescent="0.2">
      <c r="A482" s="20">
        <v>290</v>
      </c>
      <c r="B482" s="21">
        <v>44826</v>
      </c>
      <c r="C482" s="111">
        <v>44805</v>
      </c>
      <c r="D482" s="246">
        <v>44809</v>
      </c>
      <c r="E482" s="157" t="s">
        <v>632</v>
      </c>
      <c r="F482" s="157" t="s">
        <v>633</v>
      </c>
      <c r="G482" s="114" t="s">
        <v>634</v>
      </c>
      <c r="I482" s="158">
        <v>1921</v>
      </c>
      <c r="J482" s="158">
        <v>303660</v>
      </c>
      <c r="K482" s="159">
        <v>44770</v>
      </c>
      <c r="L482" s="114" t="s">
        <v>635</v>
      </c>
      <c r="M482" s="160">
        <v>390000</v>
      </c>
      <c r="N482" s="161">
        <v>0.13</v>
      </c>
      <c r="O482" s="162">
        <f t="shared" si="52"/>
        <v>50700</v>
      </c>
      <c r="P482" s="31">
        <v>0</v>
      </c>
      <c r="Q482" s="35">
        <f t="shared" si="46"/>
        <v>440700</v>
      </c>
      <c r="R482" s="163">
        <v>0.03</v>
      </c>
      <c r="S482" s="164">
        <f>Q482*-3%</f>
        <v>-13221</v>
      </c>
      <c r="T482" s="163">
        <v>0.2</v>
      </c>
      <c r="U482" s="35">
        <f>IFERROR(O482*-T482,0)</f>
        <v>-10140</v>
      </c>
      <c r="V482" s="32">
        <f t="shared" si="54"/>
        <v>417339</v>
      </c>
      <c r="W482" s="35" t="s">
        <v>59</v>
      </c>
      <c r="X482" s="181" t="s">
        <v>36</v>
      </c>
      <c r="Y482" s="37" t="s">
        <v>33</v>
      </c>
      <c r="Z482" s="238" t="s">
        <v>33</v>
      </c>
      <c r="AA482" s="244"/>
    </row>
    <row r="483" spans="1:27" x14ac:dyDescent="0.2">
      <c r="A483" s="20">
        <v>307</v>
      </c>
      <c r="B483" s="21">
        <v>44826</v>
      </c>
      <c r="C483" s="22">
        <v>44806</v>
      </c>
      <c r="D483" s="246">
        <v>44809</v>
      </c>
      <c r="E483" s="23" t="s">
        <v>350</v>
      </c>
      <c r="F483" s="23" t="s">
        <v>675</v>
      </c>
      <c r="G483" s="24" t="s">
        <v>351</v>
      </c>
      <c r="I483" s="24" t="s">
        <v>33</v>
      </c>
      <c r="J483" s="26">
        <v>303669</v>
      </c>
      <c r="K483" s="27">
        <v>44713</v>
      </c>
      <c r="L483" s="24">
        <v>69</v>
      </c>
      <c r="M483" s="29">
        <v>155500</v>
      </c>
      <c r="N483" s="132">
        <v>0.15</v>
      </c>
      <c r="O483" s="173">
        <f t="shared" si="52"/>
        <v>23325</v>
      </c>
      <c r="P483" s="31">
        <v>0</v>
      </c>
      <c r="Q483" s="35">
        <f t="shared" si="46"/>
        <v>178825</v>
      </c>
      <c r="R483" s="33">
        <v>0.03</v>
      </c>
      <c r="S483" s="35">
        <f>Q483*-3%</f>
        <v>-5364.75</v>
      </c>
      <c r="T483" s="33"/>
      <c r="U483" s="35">
        <v>-4665</v>
      </c>
      <c r="V483" s="32">
        <f t="shared" si="54"/>
        <v>168795.25</v>
      </c>
      <c r="W483" s="35" t="s">
        <v>59</v>
      </c>
      <c r="X483" s="46" t="s">
        <v>36</v>
      </c>
      <c r="Y483" s="37" t="s">
        <v>33</v>
      </c>
      <c r="Z483" s="238" t="s">
        <v>33</v>
      </c>
      <c r="AA483" s="240">
        <f>V483+V484</f>
        <v>337590.5</v>
      </c>
    </row>
    <row r="484" spans="1:27" x14ac:dyDescent="0.2">
      <c r="A484" s="20">
        <v>308</v>
      </c>
      <c r="B484" s="21">
        <v>44826</v>
      </c>
      <c r="C484" s="22">
        <v>44806</v>
      </c>
      <c r="D484" s="246">
        <v>44809</v>
      </c>
      <c r="E484" s="23" t="s">
        <v>350</v>
      </c>
      <c r="F484" s="23" t="s">
        <v>676</v>
      </c>
      <c r="G484" s="24" t="s">
        <v>351</v>
      </c>
      <c r="I484" s="24" t="s">
        <v>33</v>
      </c>
      <c r="J484" s="26">
        <v>303669</v>
      </c>
      <c r="K484" s="27">
        <v>44743</v>
      </c>
      <c r="L484" s="24">
        <v>70</v>
      </c>
      <c r="M484" s="29">
        <v>155500</v>
      </c>
      <c r="N484" s="132">
        <v>0.15</v>
      </c>
      <c r="O484" s="173">
        <f t="shared" si="52"/>
        <v>23325</v>
      </c>
      <c r="P484" s="31">
        <v>0</v>
      </c>
      <c r="Q484" s="35">
        <f t="shared" si="46"/>
        <v>178825</v>
      </c>
      <c r="R484" s="33">
        <v>0.03</v>
      </c>
      <c r="S484" s="35">
        <f>Q484*-3%</f>
        <v>-5364.75</v>
      </c>
      <c r="T484" s="33"/>
      <c r="U484" s="35">
        <v>-4665</v>
      </c>
      <c r="V484" s="32">
        <f t="shared" si="54"/>
        <v>168795.25</v>
      </c>
      <c r="W484" s="35" t="s">
        <v>59</v>
      </c>
      <c r="X484" s="181" t="s">
        <v>36</v>
      </c>
      <c r="Y484" s="37" t="s">
        <v>33</v>
      </c>
      <c r="Z484" s="238" t="s">
        <v>33</v>
      </c>
      <c r="AA484" s="239"/>
    </row>
    <row r="485" spans="1:27" x14ac:dyDescent="0.2">
      <c r="A485" s="20">
        <v>325</v>
      </c>
      <c r="B485" s="21">
        <v>44826</v>
      </c>
      <c r="C485" s="111">
        <v>44810</v>
      </c>
      <c r="D485" s="246">
        <v>44810</v>
      </c>
      <c r="E485" s="23" t="s">
        <v>97</v>
      </c>
      <c r="F485" s="43" t="s">
        <v>700</v>
      </c>
      <c r="G485" s="26" t="s">
        <v>33</v>
      </c>
      <c r="I485" s="24" t="s">
        <v>33</v>
      </c>
      <c r="J485" s="77">
        <v>303674</v>
      </c>
      <c r="K485" s="218" t="s">
        <v>33</v>
      </c>
      <c r="L485" s="136" t="s">
        <v>33</v>
      </c>
      <c r="M485" s="79">
        <v>521015</v>
      </c>
      <c r="N485" s="154"/>
      <c r="O485" s="178"/>
      <c r="P485" s="31">
        <v>0</v>
      </c>
      <c r="Q485" s="35">
        <f t="shared" si="46"/>
        <v>521015</v>
      </c>
      <c r="R485" s="81"/>
      <c r="S485" s="100"/>
      <c r="T485" s="81"/>
      <c r="U485" s="35">
        <f t="shared" ref="U485:U492" si="55">IFERROR(O485*-T485,0)</f>
        <v>0</v>
      </c>
      <c r="V485" s="32">
        <f t="shared" si="54"/>
        <v>521015</v>
      </c>
      <c r="W485" s="35" t="s">
        <v>59</v>
      </c>
      <c r="X485" s="46" t="s">
        <v>36</v>
      </c>
      <c r="Y485" s="37" t="s">
        <v>33</v>
      </c>
      <c r="Z485" s="238" t="s">
        <v>33</v>
      </c>
      <c r="AA485" s="48"/>
    </row>
    <row r="486" spans="1:27" x14ac:dyDescent="0.2">
      <c r="A486" s="20">
        <v>288</v>
      </c>
      <c r="B486" s="21">
        <v>44826</v>
      </c>
      <c r="C486" s="22">
        <v>44813</v>
      </c>
      <c r="D486" s="246">
        <v>44811</v>
      </c>
      <c r="E486" s="23" t="s">
        <v>100</v>
      </c>
      <c r="F486" s="23" t="s">
        <v>631</v>
      </c>
      <c r="G486" s="26" t="s">
        <v>101</v>
      </c>
      <c r="I486" s="24" t="s">
        <v>33</v>
      </c>
      <c r="J486" s="135">
        <v>303678</v>
      </c>
      <c r="K486" s="99">
        <v>44773</v>
      </c>
      <c r="L486" s="136">
        <v>6507711</v>
      </c>
      <c r="M486" s="29">
        <f>22348+2888</f>
        <v>25236</v>
      </c>
      <c r="N486" s="132">
        <v>0.13</v>
      </c>
      <c r="O486" s="31">
        <f>M486*N486</f>
        <v>3280.6800000000003</v>
      </c>
      <c r="P486" s="31">
        <v>0</v>
      </c>
      <c r="Q486" s="35">
        <f t="shared" si="46"/>
        <v>28516.68</v>
      </c>
      <c r="R486" s="33">
        <v>0.03</v>
      </c>
      <c r="S486" s="34">
        <f>Q486*-3%</f>
        <v>-855.50040000000001</v>
      </c>
      <c r="T486" s="33">
        <v>0.2</v>
      </c>
      <c r="U486" s="35">
        <f t="shared" si="55"/>
        <v>-656.13600000000008</v>
      </c>
      <c r="V486" s="32">
        <f t="shared" si="54"/>
        <v>27005.043600000001</v>
      </c>
      <c r="W486" s="35" t="s">
        <v>59</v>
      </c>
      <c r="X486" s="46" t="s">
        <v>36</v>
      </c>
      <c r="Y486" s="37" t="s">
        <v>33</v>
      </c>
      <c r="Z486" s="238" t="s">
        <v>33</v>
      </c>
      <c r="AA486" s="244"/>
    </row>
    <row r="487" spans="1:27" x14ac:dyDescent="0.2">
      <c r="A487" s="20">
        <v>289</v>
      </c>
      <c r="B487" s="21">
        <v>44826</v>
      </c>
      <c r="C487" s="22">
        <v>44813</v>
      </c>
      <c r="D487" s="246">
        <v>44811</v>
      </c>
      <c r="E487" s="23" t="s">
        <v>100</v>
      </c>
      <c r="F487" s="23" t="s">
        <v>631</v>
      </c>
      <c r="G487" s="26" t="s">
        <v>101</v>
      </c>
      <c r="I487" s="24" t="s">
        <v>33</v>
      </c>
      <c r="J487" s="24">
        <v>303678</v>
      </c>
      <c r="K487" s="27">
        <v>44800</v>
      </c>
      <c r="L487" s="26">
        <v>6507783</v>
      </c>
      <c r="M487" s="29">
        <v>25236</v>
      </c>
      <c r="N487" s="132">
        <v>0.13</v>
      </c>
      <c r="O487" s="31">
        <f>M487*N487</f>
        <v>3280.6800000000003</v>
      </c>
      <c r="P487" s="31">
        <v>0</v>
      </c>
      <c r="Q487" s="35">
        <f t="shared" si="46"/>
        <v>28516.68</v>
      </c>
      <c r="R487" s="33">
        <v>0.03</v>
      </c>
      <c r="S487" s="34">
        <f>Q487*-3%</f>
        <v>-855.50040000000001</v>
      </c>
      <c r="T487" s="33">
        <v>0.2</v>
      </c>
      <c r="U487" s="35">
        <f t="shared" si="55"/>
        <v>-656.13600000000008</v>
      </c>
      <c r="V487" s="32">
        <f t="shared" si="54"/>
        <v>27005.043600000001</v>
      </c>
      <c r="W487" s="35" t="s">
        <v>59</v>
      </c>
      <c r="X487" s="181" t="s">
        <v>36</v>
      </c>
      <c r="Y487" s="37" t="s">
        <v>33</v>
      </c>
      <c r="Z487" s="238" t="s">
        <v>33</v>
      </c>
      <c r="AA487" s="241">
        <f>V486+V487</f>
        <v>54010.087200000002</v>
      </c>
    </row>
    <row r="488" spans="1:27" x14ac:dyDescent="0.2">
      <c r="A488" s="20">
        <v>294</v>
      </c>
      <c r="B488" s="21">
        <v>44826</v>
      </c>
      <c r="C488" s="111">
        <v>44809</v>
      </c>
      <c r="D488" s="246">
        <v>44811</v>
      </c>
      <c r="E488" s="157" t="s">
        <v>241</v>
      </c>
      <c r="F488" s="157" t="s">
        <v>643</v>
      </c>
      <c r="G488" s="171">
        <v>120999912464</v>
      </c>
      <c r="I488" s="24" t="s">
        <v>33</v>
      </c>
      <c r="J488" s="158">
        <v>303670</v>
      </c>
      <c r="K488" s="159">
        <v>44786</v>
      </c>
      <c r="L488" s="171">
        <v>2203590000468</v>
      </c>
      <c r="M488" s="172">
        <v>56174</v>
      </c>
      <c r="N488" s="161"/>
      <c r="O488" s="162"/>
      <c r="P488" s="31">
        <v>0</v>
      </c>
      <c r="Q488" s="35">
        <f t="shared" si="46"/>
        <v>56174</v>
      </c>
      <c r="R488" s="163">
        <v>4.4999999999999998E-2</v>
      </c>
      <c r="S488" s="164">
        <f>Q488*-4.5%</f>
        <v>-2527.83</v>
      </c>
      <c r="T488" s="163"/>
      <c r="U488" s="35">
        <f t="shared" si="55"/>
        <v>0</v>
      </c>
      <c r="V488" s="32">
        <f t="shared" si="54"/>
        <v>53646.17</v>
      </c>
      <c r="W488" s="35" t="s">
        <v>59</v>
      </c>
      <c r="X488" s="181" t="s">
        <v>36</v>
      </c>
      <c r="Y488" s="37" t="s">
        <v>33</v>
      </c>
      <c r="Z488" s="238" t="s">
        <v>33</v>
      </c>
      <c r="AA488" s="48"/>
    </row>
    <row r="489" spans="1:27" x14ac:dyDescent="0.2">
      <c r="A489" s="20">
        <v>329</v>
      </c>
      <c r="B489" s="21">
        <v>44826</v>
      </c>
      <c r="C489" s="22">
        <v>44831</v>
      </c>
      <c r="D489" s="246">
        <v>44811</v>
      </c>
      <c r="E489" s="23" t="s">
        <v>705</v>
      </c>
      <c r="F489" s="23" t="s">
        <v>706</v>
      </c>
      <c r="G489" s="24" t="s">
        <v>707</v>
      </c>
      <c r="I489" s="24" t="s">
        <v>33</v>
      </c>
      <c r="J489" s="26" t="s">
        <v>239</v>
      </c>
      <c r="K489" s="108">
        <v>44796</v>
      </c>
      <c r="L489" s="26">
        <v>180</v>
      </c>
      <c r="M489" s="29">
        <v>1545600</v>
      </c>
      <c r="N489" s="132">
        <v>0.17</v>
      </c>
      <c r="O489" s="31">
        <f>M489*N489</f>
        <v>262752</v>
      </c>
      <c r="P489" s="31">
        <v>0</v>
      </c>
      <c r="Q489" s="35">
        <f t="shared" si="46"/>
        <v>1808352</v>
      </c>
      <c r="R489" s="33"/>
      <c r="S489" s="38"/>
      <c r="T489" s="33"/>
      <c r="U489" s="35">
        <f t="shared" si="55"/>
        <v>0</v>
      </c>
      <c r="V489" s="32">
        <f t="shared" si="54"/>
        <v>1808352</v>
      </c>
      <c r="W489" s="35" t="s">
        <v>59</v>
      </c>
      <c r="X489" s="181" t="s">
        <v>36</v>
      </c>
      <c r="Y489" s="37" t="s">
        <v>33</v>
      </c>
      <c r="Z489" s="238" t="s">
        <v>33</v>
      </c>
      <c r="AA489" s="37"/>
    </row>
    <row r="490" spans="1:27" x14ac:dyDescent="0.2">
      <c r="A490" s="20">
        <v>286</v>
      </c>
      <c r="B490" s="21">
        <v>44795</v>
      </c>
      <c r="C490" s="22">
        <v>44785</v>
      </c>
      <c r="D490" s="246">
        <v>44816</v>
      </c>
      <c r="E490" s="23" t="s">
        <v>61</v>
      </c>
      <c r="F490" s="23" t="s">
        <v>629</v>
      </c>
      <c r="G490" s="26" t="s">
        <v>62</v>
      </c>
      <c r="I490" s="26" t="s">
        <v>33</v>
      </c>
      <c r="J490" s="26" t="s">
        <v>239</v>
      </c>
      <c r="K490" s="27">
        <v>44772</v>
      </c>
      <c r="L490" s="26" t="s">
        <v>630</v>
      </c>
      <c r="M490" s="29">
        <v>787000</v>
      </c>
      <c r="N490" s="132">
        <v>0.15</v>
      </c>
      <c r="O490" s="31">
        <f>M490*N490</f>
        <v>118050</v>
      </c>
      <c r="P490" s="31">
        <v>0</v>
      </c>
      <c r="Q490" s="35">
        <f t="shared" si="46"/>
        <v>905050</v>
      </c>
      <c r="R490" s="33">
        <v>0.03</v>
      </c>
      <c r="S490" s="34">
        <f>-Q490*R490</f>
        <v>-27151.5</v>
      </c>
      <c r="T490" s="33">
        <v>0.2</v>
      </c>
      <c r="U490" s="35">
        <f t="shared" si="55"/>
        <v>-23610</v>
      </c>
      <c r="V490" s="32">
        <f t="shared" si="54"/>
        <v>854288.5</v>
      </c>
      <c r="W490" s="35" t="s">
        <v>59</v>
      </c>
      <c r="X490" s="181" t="s">
        <v>36</v>
      </c>
      <c r="Y490" s="37"/>
      <c r="Z490" s="133" t="s">
        <v>33</v>
      </c>
      <c r="AA490" s="40">
        <v>0</v>
      </c>
    </row>
    <row r="491" spans="1:27" x14ac:dyDescent="0.2">
      <c r="A491" s="20">
        <v>293</v>
      </c>
      <c r="B491" s="21">
        <v>44826</v>
      </c>
      <c r="C491" s="111">
        <v>44805</v>
      </c>
      <c r="D491" s="246">
        <v>44816</v>
      </c>
      <c r="E491" s="157" t="s">
        <v>639</v>
      </c>
      <c r="F491" s="157" t="s">
        <v>640</v>
      </c>
      <c r="G491" s="114" t="s">
        <v>641</v>
      </c>
      <c r="I491" s="24" t="s">
        <v>33</v>
      </c>
      <c r="J491" s="158">
        <v>303662</v>
      </c>
      <c r="K491" s="159" t="s">
        <v>33</v>
      </c>
      <c r="L491" s="114" t="s">
        <v>642</v>
      </c>
      <c r="M491" s="160">
        <v>225000</v>
      </c>
      <c r="N491" s="161">
        <v>0.15</v>
      </c>
      <c r="O491" s="162">
        <f>M491*N491</f>
        <v>33750</v>
      </c>
      <c r="P491" s="31">
        <v>0</v>
      </c>
      <c r="Q491" s="35">
        <f t="shared" si="46"/>
        <v>258750</v>
      </c>
      <c r="R491" s="163">
        <v>0.03</v>
      </c>
      <c r="S491" s="164">
        <f>Q491*-3%</f>
        <v>-7762.5</v>
      </c>
      <c r="T491" s="163">
        <v>0.2</v>
      </c>
      <c r="U491" s="35">
        <f t="shared" si="55"/>
        <v>-6750</v>
      </c>
      <c r="V491" s="32">
        <f t="shared" si="54"/>
        <v>244237.5</v>
      </c>
      <c r="W491" s="36" t="s">
        <v>59</v>
      </c>
      <c r="X491" s="46" t="s">
        <v>36</v>
      </c>
      <c r="Y491" s="37" t="s">
        <v>33</v>
      </c>
      <c r="Z491" s="238" t="s">
        <v>33</v>
      </c>
      <c r="AA491" s="244"/>
    </row>
    <row r="492" spans="1:27" x14ac:dyDescent="0.2">
      <c r="A492" s="20">
        <v>295</v>
      </c>
      <c r="B492" s="21">
        <v>44826</v>
      </c>
      <c r="C492" s="22">
        <v>44811</v>
      </c>
      <c r="D492" s="246">
        <v>44816</v>
      </c>
      <c r="E492" s="23" t="s">
        <v>644</v>
      </c>
      <c r="F492" s="23" t="s">
        <v>645</v>
      </c>
      <c r="G492" s="24" t="s">
        <v>646</v>
      </c>
      <c r="I492" s="24" t="s">
        <v>33</v>
      </c>
      <c r="J492" s="24">
        <v>303694</v>
      </c>
      <c r="K492" s="27">
        <v>44774</v>
      </c>
      <c r="L492" s="74">
        <v>22080028124805</v>
      </c>
      <c r="M492" s="29">
        <v>77715.19</v>
      </c>
      <c r="N492" s="132"/>
      <c r="O492" s="26"/>
      <c r="P492" s="31">
        <v>0</v>
      </c>
      <c r="Q492" s="35">
        <f t="shared" si="46"/>
        <v>77715.19</v>
      </c>
      <c r="R492" s="33">
        <v>0.03</v>
      </c>
      <c r="S492" s="34">
        <v>-2027.35</v>
      </c>
      <c r="T492" s="33"/>
      <c r="U492" s="35">
        <f t="shared" si="55"/>
        <v>0</v>
      </c>
      <c r="V492" s="32">
        <f t="shared" si="54"/>
        <v>75687.839999999997</v>
      </c>
      <c r="W492" s="36" t="s">
        <v>59</v>
      </c>
      <c r="X492" s="181" t="s">
        <v>36</v>
      </c>
      <c r="Y492" s="37" t="s">
        <v>33</v>
      </c>
      <c r="Z492" s="238" t="s">
        <v>33</v>
      </c>
      <c r="AA492" s="48"/>
    </row>
    <row r="493" spans="1:27" x14ac:dyDescent="0.2">
      <c r="A493" s="20">
        <v>296</v>
      </c>
      <c r="B493" s="21">
        <v>44826</v>
      </c>
      <c r="C493" s="22">
        <v>44811</v>
      </c>
      <c r="D493" s="246">
        <v>44816</v>
      </c>
      <c r="E493" s="23" t="s">
        <v>204</v>
      </c>
      <c r="F493" s="23" t="s">
        <v>647</v>
      </c>
      <c r="G493" s="24" t="s">
        <v>206</v>
      </c>
      <c r="I493" s="24" t="s">
        <v>33</v>
      </c>
      <c r="J493" s="24">
        <v>303695</v>
      </c>
      <c r="K493" s="27">
        <v>44769</v>
      </c>
      <c r="L493" s="26">
        <v>5046</v>
      </c>
      <c r="M493" s="29">
        <v>26000</v>
      </c>
      <c r="N493" s="132"/>
      <c r="O493" s="29">
        <v>0</v>
      </c>
      <c r="P493" s="31">
        <v>0</v>
      </c>
      <c r="Q493" s="35">
        <f t="shared" si="46"/>
        <v>26000</v>
      </c>
      <c r="R493" s="33">
        <v>4.4999999999999998E-2</v>
      </c>
      <c r="S493" s="34">
        <f>Q493*-4.5%</f>
        <v>-1170</v>
      </c>
      <c r="T493" s="33">
        <v>0.05</v>
      </c>
      <c r="U493" s="35">
        <v>-1300</v>
      </c>
      <c r="V493" s="32">
        <f t="shared" si="54"/>
        <v>23530</v>
      </c>
      <c r="W493" s="36" t="s">
        <v>59</v>
      </c>
      <c r="X493" s="46" t="s">
        <v>36</v>
      </c>
      <c r="Y493" s="37" t="s">
        <v>33</v>
      </c>
      <c r="Z493" s="238" t="s">
        <v>33</v>
      </c>
      <c r="AA493" s="48"/>
    </row>
    <row r="494" spans="1:27" x14ac:dyDescent="0.2">
      <c r="A494" s="20">
        <v>297</v>
      </c>
      <c r="B494" s="21">
        <v>44826</v>
      </c>
      <c r="C494" s="22">
        <v>44813</v>
      </c>
      <c r="D494" s="246">
        <v>44816</v>
      </c>
      <c r="E494" s="23" t="s">
        <v>648</v>
      </c>
      <c r="F494" s="23" t="s">
        <v>649</v>
      </c>
      <c r="G494" s="24" t="s">
        <v>650</v>
      </c>
      <c r="I494" s="24" t="s">
        <v>33</v>
      </c>
      <c r="J494" s="24">
        <v>303706</v>
      </c>
      <c r="K494" s="27">
        <v>44799</v>
      </c>
      <c r="L494" s="26" t="s">
        <v>651</v>
      </c>
      <c r="M494" s="29">
        <v>45450</v>
      </c>
      <c r="N494" s="132"/>
      <c r="O494" s="29">
        <v>0</v>
      </c>
      <c r="P494" s="31">
        <v>0</v>
      </c>
      <c r="Q494" s="35">
        <f t="shared" si="46"/>
        <v>45450</v>
      </c>
      <c r="R494" s="33">
        <v>0.03</v>
      </c>
      <c r="S494" s="35">
        <v>-3636</v>
      </c>
      <c r="T494" s="33" t="s">
        <v>652</v>
      </c>
      <c r="U494" s="35">
        <v>-100</v>
      </c>
      <c r="V494" s="32">
        <f t="shared" si="54"/>
        <v>41714</v>
      </c>
      <c r="W494" s="36" t="s">
        <v>59</v>
      </c>
      <c r="X494" s="46" t="s">
        <v>36</v>
      </c>
      <c r="Y494" s="37" t="s">
        <v>33</v>
      </c>
      <c r="Z494" s="238" t="s">
        <v>33</v>
      </c>
      <c r="AA494" s="48"/>
    </row>
    <row r="495" spans="1:27" x14ac:dyDescent="0.2">
      <c r="A495" s="20">
        <v>315</v>
      </c>
      <c r="B495" s="21">
        <v>44826</v>
      </c>
      <c r="C495" s="22">
        <v>44831</v>
      </c>
      <c r="D495" s="246">
        <v>44816</v>
      </c>
      <c r="E495" s="23" t="s">
        <v>42</v>
      </c>
      <c r="F495" s="23" t="s">
        <v>687</v>
      </c>
      <c r="G495" s="26" t="s">
        <v>44</v>
      </c>
      <c r="I495" s="24" t="s">
        <v>33</v>
      </c>
      <c r="J495" s="26">
        <v>303734</v>
      </c>
      <c r="K495" s="27">
        <v>44804</v>
      </c>
      <c r="L495" s="24" t="s">
        <v>688</v>
      </c>
      <c r="M495" s="29">
        <v>45300</v>
      </c>
      <c r="N495" s="132"/>
      <c r="O495" s="173"/>
      <c r="P495" s="31">
        <v>0</v>
      </c>
      <c r="Q495" s="35">
        <f t="shared" si="46"/>
        <v>45300</v>
      </c>
      <c r="R495" s="33"/>
      <c r="S495" s="175"/>
      <c r="T495" s="33"/>
      <c r="U495" s="35">
        <f>IFERROR(O495*-T495,0)</f>
        <v>0</v>
      </c>
      <c r="V495" s="32">
        <f t="shared" si="54"/>
        <v>45300</v>
      </c>
      <c r="W495" s="36" t="s">
        <v>59</v>
      </c>
      <c r="X495" s="46" t="s">
        <v>36</v>
      </c>
      <c r="Y495" s="37" t="s">
        <v>33</v>
      </c>
      <c r="Z495" s="238" t="s">
        <v>33</v>
      </c>
      <c r="AA495" s="240">
        <f>V495+V496</f>
        <v>53168.2</v>
      </c>
    </row>
    <row r="496" spans="1:27" x14ac:dyDescent="0.2">
      <c r="A496" s="20">
        <v>316</v>
      </c>
      <c r="B496" s="21">
        <v>44826</v>
      </c>
      <c r="C496" s="22">
        <v>44831</v>
      </c>
      <c r="D496" s="246">
        <v>44816</v>
      </c>
      <c r="E496" s="23" t="s">
        <v>42</v>
      </c>
      <c r="F496" s="23" t="s">
        <v>689</v>
      </c>
      <c r="G496" s="26" t="s">
        <v>44</v>
      </c>
      <c r="I496" s="24" t="s">
        <v>33</v>
      </c>
      <c r="J496" s="26">
        <v>303734</v>
      </c>
      <c r="K496" s="27">
        <v>44804</v>
      </c>
      <c r="L496" s="24" t="s">
        <v>688</v>
      </c>
      <c r="M496" s="29">
        <v>7248</v>
      </c>
      <c r="N496" s="132">
        <v>0.15</v>
      </c>
      <c r="O496" s="31">
        <f>M496*N496</f>
        <v>1087.2</v>
      </c>
      <c r="P496" s="31">
        <v>0</v>
      </c>
      <c r="Q496" s="35">
        <f t="shared" si="46"/>
        <v>8335.2000000000007</v>
      </c>
      <c r="R496" s="33"/>
      <c r="S496" s="175">
        <v>-250</v>
      </c>
      <c r="T496" s="33"/>
      <c r="U496" s="35">
        <v>-217</v>
      </c>
      <c r="V496" s="32">
        <f t="shared" si="54"/>
        <v>7868.2000000000007</v>
      </c>
      <c r="W496" s="36" t="s">
        <v>59</v>
      </c>
      <c r="X496" s="46" t="s">
        <v>36</v>
      </c>
      <c r="Y496" s="37" t="s">
        <v>33</v>
      </c>
      <c r="Z496" s="238" t="s">
        <v>33</v>
      </c>
      <c r="AA496" s="239"/>
    </row>
    <row r="497" spans="1:27" x14ac:dyDescent="0.2">
      <c r="A497" s="20">
        <v>317</v>
      </c>
      <c r="B497" s="21">
        <v>44826</v>
      </c>
      <c r="C497" s="22">
        <v>44811</v>
      </c>
      <c r="D497" s="246">
        <v>44816</v>
      </c>
      <c r="E497" s="23" t="s">
        <v>42</v>
      </c>
      <c r="F497" s="23" t="s">
        <v>690</v>
      </c>
      <c r="G497" s="26" t="s">
        <v>44</v>
      </c>
      <c r="I497" s="24" t="s">
        <v>33</v>
      </c>
      <c r="J497" s="26">
        <v>303677</v>
      </c>
      <c r="K497" s="27">
        <v>44742</v>
      </c>
      <c r="L497" s="24" t="s">
        <v>691</v>
      </c>
      <c r="M497" s="29">
        <v>85300</v>
      </c>
      <c r="N497" s="132"/>
      <c r="O497" s="31"/>
      <c r="P497" s="31">
        <v>0</v>
      </c>
      <c r="Q497" s="35">
        <f t="shared" si="46"/>
        <v>85300</v>
      </c>
      <c r="R497" s="33"/>
      <c r="S497" s="175"/>
      <c r="T497" s="33"/>
      <c r="U497" s="35">
        <f>IFERROR(O497*-T497,0)</f>
        <v>0</v>
      </c>
      <c r="V497" s="32">
        <f t="shared" si="54"/>
        <v>85300</v>
      </c>
      <c r="W497" s="36" t="s">
        <v>59</v>
      </c>
      <c r="X497" s="181" t="s">
        <v>36</v>
      </c>
      <c r="Y497" s="37" t="s">
        <v>33</v>
      </c>
      <c r="Z497" s="238" t="s">
        <v>33</v>
      </c>
      <c r="AA497" s="245"/>
    </row>
    <row r="498" spans="1:27" x14ac:dyDescent="0.2">
      <c r="A498" s="20">
        <v>318</v>
      </c>
      <c r="B498" s="21">
        <v>44826</v>
      </c>
      <c r="C498" s="22">
        <v>44811</v>
      </c>
      <c r="D498" s="246">
        <v>44816</v>
      </c>
      <c r="E498" s="23" t="s">
        <v>42</v>
      </c>
      <c r="F498" s="23" t="s">
        <v>692</v>
      </c>
      <c r="G498" s="26" t="s">
        <v>44</v>
      </c>
      <c r="I498" s="24" t="s">
        <v>33</v>
      </c>
      <c r="J498" s="26">
        <v>303677</v>
      </c>
      <c r="K498" s="27">
        <v>44742</v>
      </c>
      <c r="L498" s="24" t="s">
        <v>693</v>
      </c>
      <c r="M498" s="29">
        <v>13648</v>
      </c>
      <c r="N498" s="132">
        <v>0.15</v>
      </c>
      <c r="O498" s="31">
        <f>M498*N498</f>
        <v>2047.1999999999998</v>
      </c>
      <c r="P498" s="31">
        <v>0</v>
      </c>
      <c r="Q498" s="35">
        <f t="shared" si="46"/>
        <v>15695.2</v>
      </c>
      <c r="R498" s="33">
        <v>0.03</v>
      </c>
      <c r="S498" s="175">
        <f>Q498*-3%</f>
        <v>-470.85599999999999</v>
      </c>
      <c r="T498" s="33">
        <v>0.2</v>
      </c>
      <c r="U498" s="35">
        <f>IFERROR(O498*-T498,0)</f>
        <v>-409.44</v>
      </c>
      <c r="V498" s="32">
        <f t="shared" si="54"/>
        <v>14814.904</v>
      </c>
      <c r="W498" s="36" t="s">
        <v>59</v>
      </c>
      <c r="X498" s="46" t="s">
        <v>36</v>
      </c>
      <c r="Y498" s="37" t="s">
        <v>33</v>
      </c>
      <c r="Z498" s="238" t="s">
        <v>33</v>
      </c>
      <c r="AA498" s="245"/>
    </row>
    <row r="499" spans="1:27" x14ac:dyDescent="0.2">
      <c r="A499" s="20">
        <v>298</v>
      </c>
      <c r="B499" s="21">
        <v>44826</v>
      </c>
      <c r="C499" s="22">
        <v>44817</v>
      </c>
      <c r="D499" s="246">
        <v>44820</v>
      </c>
      <c r="E499" s="23" t="s">
        <v>653</v>
      </c>
      <c r="F499" s="23" t="s">
        <v>654</v>
      </c>
      <c r="G499" s="24" t="s">
        <v>655</v>
      </c>
      <c r="I499" s="26">
        <v>1908</v>
      </c>
      <c r="J499" s="26">
        <v>303713</v>
      </c>
      <c r="K499" s="27">
        <v>44706</v>
      </c>
      <c r="L499" s="26" t="s">
        <v>656</v>
      </c>
      <c r="M499" s="38">
        <v>31500</v>
      </c>
      <c r="N499" s="132">
        <v>0.13</v>
      </c>
      <c r="O499" s="31">
        <f>M499*N499</f>
        <v>4095</v>
      </c>
      <c r="P499" s="31">
        <v>0</v>
      </c>
      <c r="Q499" s="35">
        <f t="shared" si="46"/>
        <v>35595</v>
      </c>
      <c r="R499" s="33">
        <v>0.03</v>
      </c>
      <c r="S499" s="34">
        <f>Q499*-3%</f>
        <v>-1067.8499999999999</v>
      </c>
      <c r="T499" s="33">
        <v>0.2</v>
      </c>
      <c r="U499" s="35">
        <f>IFERROR(O499*-T499,0)</f>
        <v>-819</v>
      </c>
      <c r="V499" s="32">
        <f t="shared" si="54"/>
        <v>33708.15</v>
      </c>
      <c r="W499" s="36" t="s">
        <v>59</v>
      </c>
      <c r="X499" s="46" t="s">
        <v>36</v>
      </c>
      <c r="Y499" s="37" t="s">
        <v>33</v>
      </c>
      <c r="Z499" s="238" t="s">
        <v>33</v>
      </c>
      <c r="AA499" s="48"/>
    </row>
    <row r="500" spans="1:27" x14ac:dyDescent="0.2">
      <c r="A500" s="20">
        <v>299</v>
      </c>
      <c r="B500" s="21">
        <v>44826</v>
      </c>
      <c r="C500" s="22">
        <v>44818</v>
      </c>
      <c r="D500" s="246">
        <v>44820</v>
      </c>
      <c r="E500" s="23" t="s">
        <v>657</v>
      </c>
      <c r="F500" s="23" t="s">
        <v>658</v>
      </c>
      <c r="G500" s="24" t="s">
        <v>659</v>
      </c>
      <c r="I500" s="24" t="s">
        <v>33</v>
      </c>
      <c r="J500" s="26">
        <v>303714</v>
      </c>
      <c r="K500" s="27">
        <v>44812</v>
      </c>
      <c r="L500" s="26" t="s">
        <v>33</v>
      </c>
      <c r="M500" s="38">
        <v>30149.42</v>
      </c>
      <c r="N500" s="132"/>
      <c r="O500" s="38"/>
      <c r="P500" s="31">
        <v>0</v>
      </c>
      <c r="Q500" s="35">
        <f t="shared" si="46"/>
        <v>30149.42</v>
      </c>
      <c r="R500" s="33">
        <v>7.0000000000000007E-2</v>
      </c>
      <c r="S500" s="35">
        <v>-2411.9499999999998</v>
      </c>
      <c r="T500" s="33">
        <v>0.05</v>
      </c>
      <c r="U500" s="35">
        <v>-1507</v>
      </c>
      <c r="V500" s="32">
        <f t="shared" si="54"/>
        <v>26230.469999999998</v>
      </c>
      <c r="W500" s="36" t="s">
        <v>59</v>
      </c>
      <c r="X500" s="46" t="s">
        <v>36</v>
      </c>
      <c r="Y500" s="37" t="s">
        <v>33</v>
      </c>
      <c r="Z500" s="238" t="s">
        <v>33</v>
      </c>
      <c r="AA500" s="48"/>
    </row>
    <row r="501" spans="1:27" x14ac:dyDescent="0.2">
      <c r="A501" s="20">
        <v>300</v>
      </c>
      <c r="B501" s="21">
        <v>44826</v>
      </c>
      <c r="C501" s="22">
        <v>44818</v>
      </c>
      <c r="D501" s="246">
        <v>44820</v>
      </c>
      <c r="E501" s="23" t="s">
        <v>234</v>
      </c>
      <c r="F501" s="23" t="s">
        <v>660</v>
      </c>
      <c r="G501" s="24" t="s">
        <v>661</v>
      </c>
      <c r="I501" s="24" t="s">
        <v>33</v>
      </c>
      <c r="J501" s="26">
        <v>303715</v>
      </c>
      <c r="K501" s="27">
        <v>44816</v>
      </c>
      <c r="L501" s="26" t="s">
        <v>662</v>
      </c>
      <c r="M501" s="38">
        <v>23116</v>
      </c>
      <c r="N501" s="132"/>
      <c r="O501" s="31"/>
      <c r="P501" s="31">
        <v>0</v>
      </c>
      <c r="Q501" s="35">
        <f t="shared" si="46"/>
        <v>23116</v>
      </c>
      <c r="R501" s="33">
        <v>0.03</v>
      </c>
      <c r="S501" s="34">
        <v>-693</v>
      </c>
      <c r="T501" s="33">
        <v>0.2</v>
      </c>
      <c r="U501" s="35">
        <v>-587</v>
      </c>
      <c r="V501" s="32">
        <f t="shared" si="54"/>
        <v>21836</v>
      </c>
      <c r="W501" s="36" t="s">
        <v>59</v>
      </c>
      <c r="X501" s="181" t="s">
        <v>36</v>
      </c>
      <c r="Y501" s="37" t="s">
        <v>33</v>
      </c>
      <c r="Z501" s="238" t="s">
        <v>33</v>
      </c>
      <c r="AA501" s="48"/>
    </row>
    <row r="502" spans="1:27" x14ac:dyDescent="0.2">
      <c r="A502" s="20">
        <v>302</v>
      </c>
      <c r="B502" s="21">
        <v>44826</v>
      </c>
      <c r="C502" s="22">
        <v>44818</v>
      </c>
      <c r="D502" s="246">
        <v>44820</v>
      </c>
      <c r="E502" s="23" t="s">
        <v>63</v>
      </c>
      <c r="F502" s="23" t="s">
        <v>665</v>
      </c>
      <c r="G502" s="26" t="s">
        <v>33</v>
      </c>
      <c r="I502" s="24" t="s">
        <v>33</v>
      </c>
      <c r="J502" s="136">
        <v>303720</v>
      </c>
      <c r="K502" s="159" t="s">
        <v>33</v>
      </c>
      <c r="L502" s="26" t="s">
        <v>33</v>
      </c>
      <c r="M502" s="38">
        <v>102117</v>
      </c>
      <c r="N502" s="132"/>
      <c r="O502" s="173"/>
      <c r="P502" s="31">
        <v>0</v>
      </c>
      <c r="Q502" s="35">
        <f t="shared" si="46"/>
        <v>102117</v>
      </c>
      <c r="R502" s="33"/>
      <c r="S502" s="38"/>
      <c r="T502" s="33"/>
      <c r="U502" s="35">
        <f>IFERROR(O502*-T502,0)</f>
        <v>0</v>
      </c>
      <c r="V502" s="32">
        <f t="shared" si="54"/>
        <v>102117</v>
      </c>
      <c r="W502" s="36" t="s">
        <v>59</v>
      </c>
      <c r="X502" s="46" t="s">
        <v>36</v>
      </c>
      <c r="Y502" s="37" t="s">
        <v>33</v>
      </c>
      <c r="Z502" s="238" t="s">
        <v>33</v>
      </c>
      <c r="AA502" s="48"/>
    </row>
    <row r="503" spans="1:27" x14ac:dyDescent="0.2">
      <c r="A503" s="20">
        <v>330</v>
      </c>
      <c r="B503" s="21">
        <v>44826</v>
      </c>
      <c r="C503" s="22">
        <v>44831</v>
      </c>
      <c r="D503" s="246">
        <v>44823</v>
      </c>
      <c r="E503" s="23" t="s">
        <v>705</v>
      </c>
      <c r="F503" s="23" t="s">
        <v>708</v>
      </c>
      <c r="G503" s="24" t="s">
        <v>707</v>
      </c>
      <c r="I503" s="24" t="s">
        <v>33</v>
      </c>
      <c r="J503" s="136" t="s">
        <v>239</v>
      </c>
      <c r="K503" s="108">
        <v>44798</v>
      </c>
      <c r="L503" s="26">
        <v>196</v>
      </c>
      <c r="M503" s="29">
        <v>1342464</v>
      </c>
      <c r="N503" s="132">
        <v>0.17</v>
      </c>
      <c r="O503" s="31">
        <f>M503*N503</f>
        <v>228218.88</v>
      </c>
      <c r="P503" s="31">
        <v>0</v>
      </c>
      <c r="Q503" s="35">
        <f t="shared" si="46"/>
        <v>1570682.8799999999</v>
      </c>
      <c r="R503" s="33"/>
      <c r="S503" s="38"/>
      <c r="T503" s="33"/>
      <c r="U503" s="35">
        <f>IFERROR(O503*-T503,0)</f>
        <v>0</v>
      </c>
      <c r="V503" s="32">
        <f t="shared" si="54"/>
        <v>1570682.8799999999</v>
      </c>
      <c r="W503" s="36" t="s">
        <v>59</v>
      </c>
      <c r="X503" s="46" t="s">
        <v>36</v>
      </c>
      <c r="Y503" s="37" t="s">
        <v>33</v>
      </c>
      <c r="Z503" s="238" t="s">
        <v>33</v>
      </c>
      <c r="AA503" s="48"/>
    </row>
    <row r="504" spans="1:27" x14ac:dyDescent="0.2">
      <c r="A504" s="20">
        <v>331</v>
      </c>
      <c r="B504" s="21">
        <v>44826</v>
      </c>
      <c r="C504" s="22">
        <v>44831</v>
      </c>
      <c r="D504" s="246">
        <v>44823</v>
      </c>
      <c r="E504" s="23" t="s">
        <v>705</v>
      </c>
      <c r="F504" s="23" t="s">
        <v>709</v>
      </c>
      <c r="G504" s="24" t="s">
        <v>707</v>
      </c>
      <c r="I504" s="24" t="s">
        <v>33</v>
      </c>
      <c r="J504" s="136" t="s">
        <v>239</v>
      </c>
      <c r="K504" s="108">
        <v>44803</v>
      </c>
      <c r="L504" s="26">
        <v>216</v>
      </c>
      <c r="M504" s="29">
        <v>401856</v>
      </c>
      <c r="N504" s="132">
        <v>0.17</v>
      </c>
      <c r="O504" s="31">
        <f>M504*N504</f>
        <v>68315.520000000004</v>
      </c>
      <c r="P504" s="31">
        <v>0</v>
      </c>
      <c r="Q504" s="35">
        <f t="shared" si="46"/>
        <v>470171.52</v>
      </c>
      <c r="R504" s="33"/>
      <c r="S504" s="38"/>
      <c r="T504" s="33"/>
      <c r="U504" s="35">
        <f>IFERROR(O504*-T504,0)</f>
        <v>0</v>
      </c>
      <c r="V504" s="32">
        <f t="shared" si="54"/>
        <v>470171.52</v>
      </c>
      <c r="W504" s="36" t="s">
        <v>59</v>
      </c>
      <c r="X504" s="181" t="s">
        <v>36</v>
      </c>
      <c r="Y504" s="37" t="s">
        <v>33</v>
      </c>
      <c r="Z504" s="238" t="s">
        <v>33</v>
      </c>
      <c r="AA504" s="48"/>
    </row>
    <row r="505" spans="1:27" x14ac:dyDescent="0.2">
      <c r="A505" s="20">
        <v>303</v>
      </c>
      <c r="B505" s="21">
        <v>44826</v>
      </c>
      <c r="C505" s="22">
        <v>44825</v>
      </c>
      <c r="D505" s="246">
        <v>44826</v>
      </c>
      <c r="E505" s="23" t="s">
        <v>666</v>
      </c>
      <c r="F505" s="23" t="s">
        <v>667</v>
      </c>
      <c r="G505" s="26" t="s">
        <v>33</v>
      </c>
      <c r="I505" s="24" t="s">
        <v>33</v>
      </c>
      <c r="J505" s="136">
        <v>303724</v>
      </c>
      <c r="K505" s="27">
        <v>44825</v>
      </c>
      <c r="L505" s="26" t="s">
        <v>33</v>
      </c>
      <c r="M505" s="38">
        <v>1930895</v>
      </c>
      <c r="N505" s="132"/>
      <c r="O505" s="173"/>
      <c r="P505" s="31">
        <v>0</v>
      </c>
      <c r="Q505" s="35">
        <f t="shared" ref="Q505:Q691" si="56">M505+O505+P505</f>
        <v>1930895</v>
      </c>
      <c r="R505" s="33"/>
      <c r="S505" s="38"/>
      <c r="T505" s="33"/>
      <c r="U505" s="35">
        <f>IFERROR(O505*-T505,0)</f>
        <v>0</v>
      </c>
      <c r="V505" s="32">
        <f t="shared" si="54"/>
        <v>1930895</v>
      </c>
      <c r="W505" s="36" t="s">
        <v>59</v>
      </c>
      <c r="X505" s="181" t="s">
        <v>36</v>
      </c>
      <c r="Y505" s="37" t="s">
        <v>668</v>
      </c>
      <c r="Z505" s="238" t="s">
        <v>33</v>
      </c>
      <c r="AA505" s="48"/>
    </row>
    <row r="506" spans="1:27" x14ac:dyDescent="0.2">
      <c r="A506" s="20">
        <v>304</v>
      </c>
      <c r="B506" s="21">
        <v>44826</v>
      </c>
      <c r="C506" s="22">
        <v>44826</v>
      </c>
      <c r="D506" s="246">
        <v>44827</v>
      </c>
      <c r="E506" s="23" t="s">
        <v>416</v>
      </c>
      <c r="F506" s="23" t="s">
        <v>669</v>
      </c>
      <c r="G506" s="24" t="s">
        <v>418</v>
      </c>
      <c r="I506" s="24" t="s">
        <v>33</v>
      </c>
      <c r="J506" s="136">
        <v>303725</v>
      </c>
      <c r="K506" s="27">
        <v>44754</v>
      </c>
      <c r="L506" s="27" t="s">
        <v>670</v>
      </c>
      <c r="M506" s="54">
        <v>983480</v>
      </c>
      <c r="N506" s="132"/>
      <c r="O506" s="31"/>
      <c r="P506" s="31">
        <v>0</v>
      </c>
      <c r="Q506" s="35">
        <f t="shared" si="56"/>
        <v>983480</v>
      </c>
      <c r="R506" s="33"/>
      <c r="S506" s="34">
        <v>-44257</v>
      </c>
      <c r="T506" s="33"/>
      <c r="U506" s="35">
        <v>-49174</v>
      </c>
      <c r="V506" s="32">
        <f t="shared" si="54"/>
        <v>890049</v>
      </c>
      <c r="W506" s="36" t="s">
        <v>59</v>
      </c>
      <c r="X506" s="181" t="s">
        <v>36</v>
      </c>
      <c r="Y506" s="37" t="s">
        <v>33</v>
      </c>
      <c r="Z506" s="238" t="s">
        <v>33</v>
      </c>
      <c r="AA506" s="48"/>
    </row>
    <row r="507" spans="1:27" x14ac:dyDescent="0.2">
      <c r="A507" s="20">
        <v>305</v>
      </c>
      <c r="B507" s="21">
        <v>44826</v>
      </c>
      <c r="C507" s="22">
        <v>44826</v>
      </c>
      <c r="D507" s="246">
        <v>44827</v>
      </c>
      <c r="E507" s="23" t="s">
        <v>671</v>
      </c>
      <c r="F507" s="23" t="s">
        <v>672</v>
      </c>
      <c r="G507" s="26" t="s">
        <v>673</v>
      </c>
      <c r="I507" s="26">
        <v>1920</v>
      </c>
      <c r="J507" s="136">
        <v>303726</v>
      </c>
      <c r="K507" s="99">
        <v>44817</v>
      </c>
      <c r="L507" s="136" t="s">
        <v>33</v>
      </c>
      <c r="M507" s="29">
        <v>12000</v>
      </c>
      <c r="N507" s="132"/>
      <c r="O507" s="26"/>
      <c r="P507" s="31">
        <v>0</v>
      </c>
      <c r="Q507" s="35">
        <f t="shared" si="56"/>
        <v>12000</v>
      </c>
      <c r="R507" s="33"/>
      <c r="S507" s="35">
        <v>-540</v>
      </c>
      <c r="T507" s="33"/>
      <c r="U507" s="35">
        <v>-600</v>
      </c>
      <c r="V507" s="32">
        <f t="shared" si="54"/>
        <v>10860</v>
      </c>
      <c r="W507" s="36" t="s">
        <v>59</v>
      </c>
      <c r="X507" s="46" t="s">
        <v>36</v>
      </c>
      <c r="Y507" s="37" t="s">
        <v>33</v>
      </c>
      <c r="Z507" s="238" t="s">
        <v>33</v>
      </c>
      <c r="AA507" s="37"/>
    </row>
    <row r="508" spans="1:27" x14ac:dyDescent="0.2">
      <c r="A508" s="20">
        <v>306</v>
      </c>
      <c r="B508" s="21">
        <v>44826</v>
      </c>
      <c r="C508" s="22">
        <v>44826</v>
      </c>
      <c r="D508" s="246">
        <v>44827</v>
      </c>
      <c r="E508" s="23" t="s">
        <v>350</v>
      </c>
      <c r="F508" s="23" t="s">
        <v>674</v>
      </c>
      <c r="G508" s="24" t="s">
        <v>351</v>
      </c>
      <c r="I508" s="24" t="s">
        <v>33</v>
      </c>
      <c r="J508" s="136">
        <v>303728</v>
      </c>
      <c r="K508" s="99">
        <v>44826</v>
      </c>
      <c r="L508" s="136" t="s">
        <v>33</v>
      </c>
      <c r="M508" s="29">
        <v>242650</v>
      </c>
      <c r="N508" s="132"/>
      <c r="O508" s="26"/>
      <c r="P508" s="31">
        <v>0</v>
      </c>
      <c r="Q508" s="35">
        <f t="shared" si="56"/>
        <v>242650</v>
      </c>
      <c r="R508" s="33"/>
      <c r="S508" s="35">
        <v>-7280</v>
      </c>
      <c r="T508" s="33"/>
      <c r="U508" s="35">
        <v>-6330</v>
      </c>
      <c r="V508" s="32">
        <f t="shared" si="54"/>
        <v>229040</v>
      </c>
      <c r="W508" s="36" t="s">
        <v>59</v>
      </c>
      <c r="X508" s="46" t="s">
        <v>36</v>
      </c>
      <c r="Y508" s="37" t="s">
        <v>33</v>
      </c>
      <c r="Z508" s="238" t="s">
        <v>33</v>
      </c>
      <c r="AA508" s="37"/>
    </row>
    <row r="509" spans="1:27" x14ac:dyDescent="0.2">
      <c r="A509" s="20">
        <v>309</v>
      </c>
      <c r="B509" s="21">
        <v>44826</v>
      </c>
      <c r="C509" s="22">
        <v>44826</v>
      </c>
      <c r="D509" s="246">
        <v>44827</v>
      </c>
      <c r="E509" s="23" t="s">
        <v>278</v>
      </c>
      <c r="F509" s="23" t="s">
        <v>677</v>
      </c>
      <c r="G509" s="24" t="s">
        <v>280</v>
      </c>
      <c r="I509" s="24" t="s">
        <v>33</v>
      </c>
      <c r="J509" s="136">
        <v>303729</v>
      </c>
      <c r="K509" s="217">
        <v>44817</v>
      </c>
      <c r="L509" s="136" t="s">
        <v>33</v>
      </c>
      <c r="M509" s="29">
        <v>414540</v>
      </c>
      <c r="N509" s="132">
        <v>0.13</v>
      </c>
      <c r="O509" s="173">
        <f>M509*N509</f>
        <v>53890.200000000004</v>
      </c>
      <c r="P509" s="31">
        <v>0</v>
      </c>
      <c r="Q509" s="35">
        <f t="shared" si="56"/>
        <v>468430.2</v>
      </c>
      <c r="R509" s="33">
        <v>0.03</v>
      </c>
      <c r="S509" s="38">
        <v>-14052</v>
      </c>
      <c r="T509" s="33"/>
      <c r="U509" s="35">
        <v>-10778</v>
      </c>
      <c r="V509" s="32">
        <f t="shared" si="54"/>
        <v>443600.2</v>
      </c>
      <c r="W509" s="36" t="s">
        <v>59</v>
      </c>
      <c r="X509" s="46" t="s">
        <v>36</v>
      </c>
      <c r="Y509" s="37" t="s">
        <v>33</v>
      </c>
      <c r="Z509" s="238" t="s">
        <v>33</v>
      </c>
      <c r="AA509" s="37"/>
    </row>
    <row r="510" spans="1:27" x14ac:dyDescent="0.2">
      <c r="A510" s="20">
        <v>310</v>
      </c>
      <c r="B510" s="21">
        <v>44826</v>
      </c>
      <c r="C510" s="22">
        <v>44827</v>
      </c>
      <c r="D510" s="246">
        <v>44831</v>
      </c>
      <c r="E510" s="23" t="s">
        <v>617</v>
      </c>
      <c r="F510" s="23" t="s">
        <v>678</v>
      </c>
      <c r="G510" s="26" t="s">
        <v>619</v>
      </c>
      <c r="I510" s="24" t="s">
        <v>33</v>
      </c>
      <c r="J510" s="26">
        <v>303730</v>
      </c>
      <c r="K510" s="108">
        <v>44804</v>
      </c>
      <c r="L510" s="24" t="s">
        <v>679</v>
      </c>
      <c r="M510" s="29">
        <v>39000</v>
      </c>
      <c r="N510" s="132">
        <v>0.05</v>
      </c>
      <c r="O510" s="31">
        <f>M510*N510</f>
        <v>1950</v>
      </c>
      <c r="P510" s="31">
        <v>0</v>
      </c>
      <c r="Q510" s="35">
        <f t="shared" si="56"/>
        <v>40950</v>
      </c>
      <c r="R510" s="33"/>
      <c r="S510" s="175">
        <v>-3570</v>
      </c>
      <c r="T510" s="33"/>
      <c r="U510" s="35">
        <v>-425</v>
      </c>
      <c r="V510" s="32">
        <f t="shared" si="54"/>
        <v>36955</v>
      </c>
      <c r="W510" s="36" t="s">
        <v>59</v>
      </c>
      <c r="X510" s="46" t="s">
        <v>36</v>
      </c>
      <c r="Y510" s="37" t="s">
        <v>33</v>
      </c>
      <c r="Z510" s="238" t="s">
        <v>33</v>
      </c>
      <c r="AA510" s="176">
        <f>SUM(V510+V511)</f>
        <v>40630</v>
      </c>
    </row>
    <row r="511" spans="1:27" x14ac:dyDescent="0.2">
      <c r="A511" s="20">
        <v>311</v>
      </c>
      <c r="B511" s="21">
        <v>44826</v>
      </c>
      <c r="C511" s="22">
        <v>44827</v>
      </c>
      <c r="D511" s="246">
        <v>44831</v>
      </c>
      <c r="E511" s="23" t="s">
        <v>617</v>
      </c>
      <c r="F511" s="23" t="s">
        <v>678</v>
      </c>
      <c r="G511" s="26" t="s">
        <v>619</v>
      </c>
      <c r="I511" s="24" t="s">
        <v>33</v>
      </c>
      <c r="J511" s="26">
        <v>303730</v>
      </c>
      <c r="K511" s="27">
        <v>44804</v>
      </c>
      <c r="L511" s="24" t="s">
        <v>680</v>
      </c>
      <c r="M511" s="177">
        <v>3500</v>
      </c>
      <c r="N511" s="132">
        <v>0.05</v>
      </c>
      <c r="O511" s="31">
        <f>M511*N511</f>
        <v>175</v>
      </c>
      <c r="P511" s="31">
        <v>0</v>
      </c>
      <c r="Q511" s="35">
        <f t="shared" si="56"/>
        <v>3675</v>
      </c>
      <c r="R511" s="33"/>
      <c r="S511" s="175"/>
      <c r="T511" s="33"/>
      <c r="U511" s="35">
        <f>IFERROR(O511*-T511,0)</f>
        <v>0</v>
      </c>
      <c r="V511" s="32">
        <f t="shared" si="54"/>
        <v>3675</v>
      </c>
      <c r="W511" s="36" t="s">
        <v>59</v>
      </c>
      <c r="X511" s="46" t="s">
        <v>36</v>
      </c>
      <c r="Y511" s="37" t="s">
        <v>33</v>
      </c>
      <c r="Z511" s="238" t="s">
        <v>33</v>
      </c>
      <c r="AA511" s="174"/>
    </row>
    <row r="512" spans="1:27" x14ac:dyDescent="0.2">
      <c r="A512" s="20">
        <v>313</v>
      </c>
      <c r="B512" s="21">
        <v>44826</v>
      </c>
      <c r="C512" s="22">
        <v>44830</v>
      </c>
      <c r="D512" s="246">
        <v>44831</v>
      </c>
      <c r="E512" s="23" t="s">
        <v>684</v>
      </c>
      <c r="F512" s="23" t="s">
        <v>685</v>
      </c>
      <c r="G512" s="26" t="s">
        <v>33</v>
      </c>
      <c r="I512" s="24" t="s">
        <v>33</v>
      </c>
      <c r="J512" s="26">
        <v>303732</v>
      </c>
      <c r="K512" s="27">
        <v>44809</v>
      </c>
      <c r="L512" s="26" t="s">
        <v>33</v>
      </c>
      <c r="M512" s="29">
        <v>83017</v>
      </c>
      <c r="N512" s="132"/>
      <c r="O512" s="173"/>
      <c r="P512" s="31">
        <v>0</v>
      </c>
      <c r="Q512" s="35">
        <f t="shared" si="56"/>
        <v>83017</v>
      </c>
      <c r="R512" s="33"/>
      <c r="S512" s="35"/>
      <c r="T512" s="33"/>
      <c r="U512" s="35">
        <f>IFERROR(O512*-T512,0)</f>
        <v>0</v>
      </c>
      <c r="V512" s="32">
        <f t="shared" si="54"/>
        <v>83017</v>
      </c>
      <c r="W512" s="36" t="s">
        <v>59</v>
      </c>
      <c r="X512" s="181" t="s">
        <v>36</v>
      </c>
      <c r="Y512" s="37" t="s">
        <v>33</v>
      </c>
      <c r="Z512" s="238" t="s">
        <v>33</v>
      </c>
      <c r="AA512" s="37"/>
    </row>
    <row r="513" spans="1:28" x14ac:dyDescent="0.2">
      <c r="A513" s="20">
        <v>314</v>
      </c>
      <c r="B513" s="21">
        <v>44826</v>
      </c>
      <c r="C513" s="22">
        <v>44830</v>
      </c>
      <c r="D513" s="246">
        <v>44831</v>
      </c>
      <c r="E513" s="23" t="s">
        <v>684</v>
      </c>
      <c r="F513" s="23" t="s">
        <v>686</v>
      </c>
      <c r="G513" s="26" t="s">
        <v>33</v>
      </c>
      <c r="I513" s="24" t="s">
        <v>33</v>
      </c>
      <c r="J513" s="26">
        <v>303733</v>
      </c>
      <c r="K513" s="27">
        <v>44810</v>
      </c>
      <c r="L513" s="26" t="s">
        <v>33</v>
      </c>
      <c r="M513" s="29">
        <v>195523</v>
      </c>
      <c r="N513" s="132"/>
      <c r="O513" s="173"/>
      <c r="P513" s="31">
        <v>0</v>
      </c>
      <c r="Q513" s="35">
        <f t="shared" si="56"/>
        <v>195523</v>
      </c>
      <c r="R513" s="33"/>
      <c r="S513" s="35"/>
      <c r="T513" s="33"/>
      <c r="U513" s="35">
        <f>IFERROR(O513*-T513,0)</f>
        <v>0</v>
      </c>
      <c r="V513" s="32">
        <f t="shared" si="54"/>
        <v>195523</v>
      </c>
      <c r="W513" s="36" t="s">
        <v>59</v>
      </c>
      <c r="X513" s="181" t="s">
        <v>36</v>
      </c>
      <c r="Y513" s="37" t="s">
        <v>33</v>
      </c>
      <c r="Z513" s="238" t="s">
        <v>33</v>
      </c>
      <c r="AA513" s="37"/>
    </row>
    <row r="514" spans="1:28" x14ac:dyDescent="0.2">
      <c r="A514" s="20">
        <v>312</v>
      </c>
      <c r="B514" s="21">
        <v>44826</v>
      </c>
      <c r="C514" s="22">
        <v>44827</v>
      </c>
      <c r="D514" s="246">
        <v>44834</v>
      </c>
      <c r="E514" s="23" t="s">
        <v>681</v>
      </c>
      <c r="F514" s="23" t="s">
        <v>682</v>
      </c>
      <c r="G514" s="26" t="s">
        <v>683</v>
      </c>
      <c r="I514" s="24" t="s">
        <v>33</v>
      </c>
      <c r="J514" s="26">
        <v>303731</v>
      </c>
      <c r="K514" s="108">
        <v>44820</v>
      </c>
      <c r="L514" s="26" t="s">
        <v>33</v>
      </c>
      <c r="M514" s="29">
        <v>350000</v>
      </c>
      <c r="N514" s="132"/>
      <c r="O514" s="173"/>
      <c r="P514" s="31">
        <v>0</v>
      </c>
      <c r="Q514" s="35">
        <f t="shared" si="56"/>
        <v>350000</v>
      </c>
      <c r="R514" s="33"/>
      <c r="S514" s="38">
        <v>-35000</v>
      </c>
      <c r="T514" s="33"/>
      <c r="U514" s="35">
        <f>IFERROR(O514*-T514,0)</f>
        <v>0</v>
      </c>
      <c r="V514" s="32">
        <f t="shared" si="54"/>
        <v>315000</v>
      </c>
      <c r="W514" s="36" t="s">
        <v>59</v>
      </c>
      <c r="X514" s="46" t="s">
        <v>36</v>
      </c>
      <c r="Y514" s="37" t="s">
        <v>33</v>
      </c>
      <c r="Z514" s="238" t="s">
        <v>33</v>
      </c>
      <c r="AA514" s="37"/>
    </row>
    <row r="515" spans="1:28" x14ac:dyDescent="0.2">
      <c r="A515" s="20">
        <v>321</v>
      </c>
      <c r="B515" s="21">
        <v>44826</v>
      </c>
      <c r="C515" s="22">
        <v>44831</v>
      </c>
      <c r="D515" s="246">
        <v>44834</v>
      </c>
      <c r="E515" s="23" t="s">
        <v>81</v>
      </c>
      <c r="F515" s="23" t="s">
        <v>694</v>
      </c>
      <c r="G515" s="26" t="s">
        <v>33</v>
      </c>
      <c r="I515" s="24" t="s">
        <v>33</v>
      </c>
      <c r="J515" s="26">
        <v>303737</v>
      </c>
      <c r="K515" s="108">
        <v>44826</v>
      </c>
      <c r="L515" s="74">
        <v>102208150049</v>
      </c>
      <c r="M515" s="29">
        <v>64141</v>
      </c>
      <c r="N515" s="150"/>
      <c r="O515" s="173"/>
      <c r="P515" s="31">
        <v>0</v>
      </c>
      <c r="Q515" s="35">
        <f t="shared" si="56"/>
        <v>64141</v>
      </c>
      <c r="R515" s="33"/>
      <c r="S515" s="29"/>
      <c r="T515" s="33"/>
      <c r="U515" s="35">
        <f>IFERROR(O515*-T515,0)</f>
        <v>0</v>
      </c>
      <c r="V515" s="32">
        <f t="shared" si="54"/>
        <v>64141</v>
      </c>
      <c r="W515" s="36" t="s">
        <v>59</v>
      </c>
      <c r="X515" s="46" t="s">
        <v>36</v>
      </c>
      <c r="Y515" s="37" t="s">
        <v>33</v>
      </c>
      <c r="Z515" s="238" t="s">
        <v>33</v>
      </c>
      <c r="AA515" s="37"/>
    </row>
    <row r="516" spans="1:28" x14ac:dyDescent="0.2">
      <c r="A516" s="20">
        <v>322</v>
      </c>
      <c r="B516" s="21">
        <v>44826</v>
      </c>
      <c r="C516" s="22">
        <v>44831</v>
      </c>
      <c r="D516" s="246">
        <v>44834</v>
      </c>
      <c r="E516" s="23" t="s">
        <v>162</v>
      </c>
      <c r="F516" s="23" t="s">
        <v>695</v>
      </c>
      <c r="G516" s="26" t="s">
        <v>33</v>
      </c>
      <c r="I516" s="24" t="s">
        <v>33</v>
      </c>
      <c r="J516" s="26">
        <v>303738</v>
      </c>
      <c r="K516" s="108">
        <v>44820</v>
      </c>
      <c r="L516" s="26" t="s">
        <v>696</v>
      </c>
      <c r="M516" s="29">
        <v>7018</v>
      </c>
      <c r="N516" s="150"/>
      <c r="O516" s="173"/>
      <c r="P516" s="31">
        <v>0</v>
      </c>
      <c r="Q516" s="35">
        <f t="shared" si="56"/>
        <v>7018</v>
      </c>
      <c r="R516" s="33"/>
      <c r="S516" s="29">
        <v>-210</v>
      </c>
      <c r="T516" s="33"/>
      <c r="U516" s="35">
        <v>-807</v>
      </c>
      <c r="V516" s="32">
        <f t="shared" si="54"/>
        <v>6001</v>
      </c>
      <c r="W516" s="36" t="s">
        <v>59</v>
      </c>
      <c r="X516" s="46" t="s">
        <v>36</v>
      </c>
      <c r="Y516" s="37" t="s">
        <v>33</v>
      </c>
      <c r="Z516" s="238" t="s">
        <v>33</v>
      </c>
      <c r="AA516" s="37"/>
    </row>
    <row r="517" spans="1:28" x14ac:dyDescent="0.2">
      <c r="A517" s="20">
        <v>323</v>
      </c>
      <c r="B517" s="21">
        <v>44826</v>
      </c>
      <c r="C517" s="22">
        <v>44831</v>
      </c>
      <c r="D517" s="246">
        <v>44834</v>
      </c>
      <c r="E517" s="23" t="s">
        <v>486</v>
      </c>
      <c r="F517" s="23" t="s">
        <v>697</v>
      </c>
      <c r="G517" s="26" t="s">
        <v>488</v>
      </c>
      <c r="I517" s="26">
        <v>1919</v>
      </c>
      <c r="J517" s="26">
        <v>303739</v>
      </c>
      <c r="K517" s="108">
        <v>44826</v>
      </c>
      <c r="L517" s="26" t="s">
        <v>698</v>
      </c>
      <c r="M517" s="29">
        <v>26793</v>
      </c>
      <c r="N517" s="150"/>
      <c r="O517" s="173"/>
      <c r="P517" s="31">
        <v>0</v>
      </c>
      <c r="Q517" s="35">
        <f t="shared" si="56"/>
        <v>26793</v>
      </c>
      <c r="R517" s="33"/>
      <c r="S517" s="29">
        <v>-1206</v>
      </c>
      <c r="T517" s="33"/>
      <c r="U517" s="35">
        <f>IFERROR(O517*-T517,0)</f>
        <v>0</v>
      </c>
      <c r="V517" s="32">
        <f t="shared" si="54"/>
        <v>25587</v>
      </c>
      <c r="W517" s="36" t="s">
        <v>59</v>
      </c>
      <c r="X517" s="46" t="s">
        <v>36</v>
      </c>
      <c r="Y517" s="37" t="s">
        <v>33</v>
      </c>
      <c r="Z517" s="238" t="s">
        <v>33</v>
      </c>
      <c r="AA517" s="37"/>
    </row>
    <row r="518" spans="1:28" x14ac:dyDescent="0.2">
      <c r="A518" s="20">
        <v>324</v>
      </c>
      <c r="B518" s="21">
        <v>44826</v>
      </c>
      <c r="C518" s="22">
        <v>44831</v>
      </c>
      <c r="D518" s="246">
        <v>44834</v>
      </c>
      <c r="E518" s="23" t="s">
        <v>657</v>
      </c>
      <c r="F518" s="23" t="s">
        <v>699</v>
      </c>
      <c r="G518" s="24" t="s">
        <v>659</v>
      </c>
      <c r="I518" s="24" t="s">
        <v>33</v>
      </c>
      <c r="J518" s="26">
        <v>303740</v>
      </c>
      <c r="K518" s="27">
        <v>44816</v>
      </c>
      <c r="L518" s="26" t="s">
        <v>33</v>
      </c>
      <c r="M518" s="38">
        <v>30150.58</v>
      </c>
      <c r="N518" s="132"/>
      <c r="O518" s="38"/>
      <c r="P518" s="31">
        <v>0</v>
      </c>
      <c r="Q518" s="35">
        <f t="shared" si="56"/>
        <v>30150.58</v>
      </c>
      <c r="R518" s="33"/>
      <c r="S518" s="34">
        <v>-2412</v>
      </c>
      <c r="T518" s="33"/>
      <c r="U518" s="35">
        <v>-1507.53</v>
      </c>
      <c r="V518" s="32">
        <f t="shared" si="54"/>
        <v>26231.050000000003</v>
      </c>
      <c r="W518" s="36" t="s">
        <v>59</v>
      </c>
      <c r="X518" s="181" t="s">
        <v>36</v>
      </c>
      <c r="Y518" s="37" t="s">
        <v>33</v>
      </c>
      <c r="Z518" s="238" t="s">
        <v>33</v>
      </c>
      <c r="AA518" s="37"/>
    </row>
    <row r="519" spans="1:28" x14ac:dyDescent="0.2">
      <c r="A519" s="20">
        <v>326</v>
      </c>
      <c r="B519" s="21">
        <v>44826</v>
      </c>
      <c r="C519" s="22">
        <v>44831</v>
      </c>
      <c r="D519" s="246">
        <v>44834</v>
      </c>
      <c r="E519" s="23" t="s">
        <v>614</v>
      </c>
      <c r="F519" s="23" t="s">
        <v>701</v>
      </c>
      <c r="G519" s="24" t="s">
        <v>702</v>
      </c>
      <c r="I519" s="24" t="s">
        <v>33</v>
      </c>
      <c r="J519" s="26">
        <v>303741</v>
      </c>
      <c r="K519" s="27">
        <v>44816</v>
      </c>
      <c r="L519" s="26">
        <v>1965</v>
      </c>
      <c r="M519" s="38">
        <v>100756</v>
      </c>
      <c r="N519" s="132"/>
      <c r="O519" s="38"/>
      <c r="P519" s="31">
        <v>0</v>
      </c>
      <c r="Q519" s="35">
        <f t="shared" si="56"/>
        <v>100756</v>
      </c>
      <c r="R519" s="33"/>
      <c r="S519" s="34">
        <f>Q519*-4.5%</f>
        <v>-4534.0199999999995</v>
      </c>
      <c r="T519" s="33"/>
      <c r="U519" s="35">
        <v>-5037.97</v>
      </c>
      <c r="V519" s="32">
        <f t="shared" si="54"/>
        <v>91184.01</v>
      </c>
      <c r="W519" s="36" t="s">
        <v>59</v>
      </c>
      <c r="X519" s="46" t="s">
        <v>36</v>
      </c>
      <c r="Y519" s="37" t="s">
        <v>33</v>
      </c>
      <c r="Z519" s="37" t="s">
        <v>33</v>
      </c>
      <c r="AA519" s="37"/>
    </row>
    <row r="520" spans="1:28" x14ac:dyDescent="0.2">
      <c r="A520" s="20">
        <v>327</v>
      </c>
      <c r="B520" s="21">
        <v>44826</v>
      </c>
      <c r="C520" s="22">
        <v>44831</v>
      </c>
      <c r="D520" s="246">
        <v>44834</v>
      </c>
      <c r="E520" s="23" t="s">
        <v>92</v>
      </c>
      <c r="F520" s="23" t="s">
        <v>93</v>
      </c>
      <c r="G520" s="24" t="s">
        <v>94</v>
      </c>
      <c r="I520" s="24" t="s">
        <v>33</v>
      </c>
      <c r="J520" s="26">
        <v>303742</v>
      </c>
      <c r="K520" s="108">
        <v>44826</v>
      </c>
      <c r="L520" s="26" t="s">
        <v>703</v>
      </c>
      <c r="M520" s="29">
        <v>3344</v>
      </c>
      <c r="N520" s="132"/>
      <c r="O520" s="173"/>
      <c r="P520" s="31">
        <v>0</v>
      </c>
      <c r="Q520" s="35">
        <f t="shared" si="56"/>
        <v>3344</v>
      </c>
      <c r="R520" s="33"/>
      <c r="S520" s="38">
        <v>-100</v>
      </c>
      <c r="T520" s="33"/>
      <c r="U520" s="35">
        <f>IFERROR(O520*-T520,0)</f>
        <v>0</v>
      </c>
      <c r="V520" s="32">
        <f t="shared" si="54"/>
        <v>3244</v>
      </c>
      <c r="W520" s="36" t="s">
        <v>59</v>
      </c>
      <c r="X520" s="46" t="s">
        <v>36</v>
      </c>
      <c r="Y520" s="37" t="s">
        <v>33</v>
      </c>
      <c r="Z520" s="37" t="s">
        <v>33</v>
      </c>
      <c r="AA520" s="37"/>
    </row>
    <row r="521" spans="1:28" x14ac:dyDescent="0.2">
      <c r="A521" s="20">
        <v>328</v>
      </c>
      <c r="B521" s="21">
        <v>44826</v>
      </c>
      <c r="C521" s="22">
        <v>44831</v>
      </c>
      <c r="D521" s="246">
        <v>44834</v>
      </c>
      <c r="E521" s="23" t="s">
        <v>92</v>
      </c>
      <c r="F521" s="23" t="s">
        <v>93</v>
      </c>
      <c r="G521" s="24" t="s">
        <v>94</v>
      </c>
      <c r="I521" s="24" t="s">
        <v>33</v>
      </c>
      <c r="J521" s="26">
        <v>303743</v>
      </c>
      <c r="K521" s="108">
        <v>44804</v>
      </c>
      <c r="L521" s="26" t="s">
        <v>704</v>
      </c>
      <c r="M521" s="29">
        <v>4152</v>
      </c>
      <c r="N521" s="132"/>
      <c r="O521" s="173"/>
      <c r="P521" s="31">
        <v>0</v>
      </c>
      <c r="Q521" s="35">
        <f t="shared" si="56"/>
        <v>4152</v>
      </c>
      <c r="R521" s="33"/>
      <c r="S521" s="38">
        <v>-124.44</v>
      </c>
      <c r="T521" s="33"/>
      <c r="U521" s="35">
        <f>IFERROR(O521*-T521,0)</f>
        <v>0</v>
      </c>
      <c r="V521" s="32">
        <f t="shared" si="54"/>
        <v>4027.56</v>
      </c>
      <c r="W521" s="36" t="s">
        <v>59</v>
      </c>
      <c r="X521" s="46" t="s">
        <v>36</v>
      </c>
      <c r="Y521" s="37" t="s">
        <v>33</v>
      </c>
      <c r="Z521" s="37" t="s">
        <v>33</v>
      </c>
      <c r="AA521" s="37"/>
    </row>
    <row r="522" spans="1:28" ht="23.25" x14ac:dyDescent="0.25">
      <c r="A522" s="344"/>
      <c r="B522" s="363"/>
      <c r="C522" s="346"/>
      <c r="D522" s="347">
        <v>44805</v>
      </c>
      <c r="E522" s="348" t="s">
        <v>993</v>
      </c>
      <c r="F522" s="348" t="s">
        <v>993</v>
      </c>
      <c r="G522" s="366"/>
      <c r="I522" s="366"/>
      <c r="J522" s="365"/>
      <c r="K522" s="390"/>
      <c r="L522" s="365"/>
      <c r="M522" s="367"/>
      <c r="N522" s="352"/>
      <c r="O522" s="391"/>
      <c r="P522" s="353"/>
      <c r="Q522" s="354">
        <v>91186</v>
      </c>
      <c r="R522" s="368"/>
      <c r="S522" s="351"/>
      <c r="T522" s="368"/>
      <c r="U522" s="358"/>
      <c r="V522" s="359">
        <f t="shared" si="54"/>
        <v>91186</v>
      </c>
      <c r="W522" s="358"/>
      <c r="X522" s="369" t="s">
        <v>36</v>
      </c>
      <c r="Y522" s="360"/>
      <c r="Z522" s="392"/>
      <c r="AA522" s="392"/>
      <c r="AB522" s="1" t="s">
        <v>867</v>
      </c>
    </row>
    <row r="523" spans="1:28" ht="15" x14ac:dyDescent="0.25">
      <c r="A523" s="344"/>
      <c r="B523" s="363"/>
      <c r="C523" s="346"/>
      <c r="D523" s="347">
        <v>44805</v>
      </c>
      <c r="E523" s="348" t="s">
        <v>994</v>
      </c>
      <c r="F523" s="348" t="s">
        <v>994</v>
      </c>
      <c r="G523" s="366"/>
      <c r="I523" s="366"/>
      <c r="J523" s="365"/>
      <c r="K523" s="390"/>
      <c r="L523" s="365"/>
      <c r="M523" s="367"/>
      <c r="N523" s="352"/>
      <c r="O523" s="391"/>
      <c r="P523" s="353"/>
      <c r="Q523" s="354">
        <v>57631</v>
      </c>
      <c r="R523" s="368"/>
      <c r="S523" s="351"/>
      <c r="T523" s="368"/>
      <c r="U523" s="358"/>
      <c r="V523" s="359">
        <f t="shared" si="54"/>
        <v>57631</v>
      </c>
      <c r="W523" s="358"/>
      <c r="X523" s="369" t="s">
        <v>36</v>
      </c>
      <c r="Y523" s="360"/>
      <c r="Z523" s="392"/>
      <c r="AA523" s="392"/>
      <c r="AB523" s="1" t="s">
        <v>867</v>
      </c>
    </row>
    <row r="524" spans="1:28" ht="23.25" x14ac:dyDescent="0.25">
      <c r="A524" s="344"/>
      <c r="B524" s="363"/>
      <c r="C524" s="346"/>
      <c r="D524" s="347">
        <v>44805</v>
      </c>
      <c r="E524" s="348" t="s">
        <v>995</v>
      </c>
      <c r="F524" s="348" t="s">
        <v>995</v>
      </c>
      <c r="G524" s="366"/>
      <c r="I524" s="366"/>
      <c r="J524" s="365"/>
      <c r="K524" s="390"/>
      <c r="L524" s="365"/>
      <c r="M524" s="367"/>
      <c r="N524" s="352"/>
      <c r="O524" s="391"/>
      <c r="P524" s="353"/>
      <c r="Q524" s="354">
        <v>4346</v>
      </c>
      <c r="R524" s="368"/>
      <c r="S524" s="351"/>
      <c r="T524" s="368"/>
      <c r="U524" s="358"/>
      <c r="V524" s="359">
        <f t="shared" si="54"/>
        <v>4346</v>
      </c>
      <c r="W524" s="358"/>
      <c r="X524" s="369" t="s">
        <v>36</v>
      </c>
      <c r="Y524" s="360"/>
      <c r="Z524" s="392"/>
      <c r="AA524" s="392"/>
      <c r="AB524" s="1" t="s">
        <v>867</v>
      </c>
    </row>
    <row r="525" spans="1:28" ht="15" x14ac:dyDescent="0.25">
      <c r="A525" s="344"/>
      <c r="B525" s="363"/>
      <c r="C525" s="346"/>
      <c r="D525" s="347">
        <v>44805</v>
      </c>
      <c r="E525" s="348" t="s">
        <v>996</v>
      </c>
      <c r="F525" s="348" t="s">
        <v>996</v>
      </c>
      <c r="G525" s="366"/>
      <c r="I525" s="366"/>
      <c r="J525" s="365"/>
      <c r="K525" s="390"/>
      <c r="L525" s="365"/>
      <c r="M525" s="367"/>
      <c r="N525" s="352"/>
      <c r="O525" s="391"/>
      <c r="P525" s="353"/>
      <c r="Q525" s="354">
        <v>322622</v>
      </c>
      <c r="R525" s="368"/>
      <c r="S525" s="351"/>
      <c r="T525" s="368"/>
      <c r="U525" s="358"/>
      <c r="V525" s="359">
        <f t="shared" si="54"/>
        <v>322622</v>
      </c>
      <c r="W525" s="358"/>
      <c r="X525" s="369" t="s">
        <v>36</v>
      </c>
      <c r="Y525" s="360">
        <v>58372120</v>
      </c>
      <c r="Z525" s="392"/>
      <c r="AA525" s="392"/>
      <c r="AB525" s="1" t="s">
        <v>867</v>
      </c>
    </row>
    <row r="526" spans="1:28" ht="23.25" x14ac:dyDescent="0.25">
      <c r="A526" s="344"/>
      <c r="B526" s="363"/>
      <c r="C526" s="346"/>
      <c r="D526" s="347">
        <v>44809</v>
      </c>
      <c r="E526" s="348" t="s">
        <v>997</v>
      </c>
      <c r="F526" s="348" t="s">
        <v>997</v>
      </c>
      <c r="G526" s="366"/>
      <c r="I526" s="366"/>
      <c r="J526" s="365"/>
      <c r="K526" s="390"/>
      <c r="L526" s="365"/>
      <c r="M526" s="367"/>
      <c r="N526" s="352"/>
      <c r="O526" s="391"/>
      <c r="P526" s="353"/>
      <c r="Q526" s="354">
        <v>230575</v>
      </c>
      <c r="R526" s="368"/>
      <c r="S526" s="351"/>
      <c r="T526" s="368"/>
      <c r="U526" s="358"/>
      <c r="V526" s="359">
        <f t="shared" si="54"/>
        <v>230575</v>
      </c>
      <c r="W526" s="358"/>
      <c r="X526" s="369" t="s">
        <v>36</v>
      </c>
      <c r="Y526" s="360"/>
      <c r="Z526" s="392"/>
      <c r="AA526" s="392"/>
      <c r="AB526" s="1" t="s">
        <v>867</v>
      </c>
    </row>
    <row r="527" spans="1:28" ht="15" x14ac:dyDescent="0.25">
      <c r="A527" s="344"/>
      <c r="B527" s="363"/>
      <c r="C527" s="346"/>
      <c r="D527" s="347">
        <v>44810</v>
      </c>
      <c r="E527" s="348" t="s">
        <v>998</v>
      </c>
      <c r="F527" s="348" t="s">
        <v>998</v>
      </c>
      <c r="G527" s="366"/>
      <c r="I527" s="366"/>
      <c r="J527" s="365"/>
      <c r="K527" s="390"/>
      <c r="L527" s="365"/>
      <c r="M527" s="367"/>
      <c r="N527" s="352"/>
      <c r="O527" s="391"/>
      <c r="P527" s="353"/>
      <c r="Q527" s="354">
        <v>5390</v>
      </c>
      <c r="R527" s="368"/>
      <c r="S527" s="351"/>
      <c r="T527" s="368"/>
      <c r="U527" s="358"/>
      <c r="V527" s="359">
        <f t="shared" si="54"/>
        <v>5390</v>
      </c>
      <c r="W527" s="358"/>
      <c r="X527" s="369" t="s">
        <v>36</v>
      </c>
      <c r="Y527" s="360"/>
      <c r="Z527" s="392"/>
      <c r="AA527" s="392"/>
      <c r="AB527" s="1" t="s">
        <v>867</v>
      </c>
    </row>
    <row r="528" spans="1:28" ht="15" x14ac:dyDescent="0.25">
      <c r="A528" s="344"/>
      <c r="B528" s="363"/>
      <c r="C528" s="346"/>
      <c r="D528" s="347">
        <v>44810</v>
      </c>
      <c r="E528" s="348" t="s">
        <v>999</v>
      </c>
      <c r="F528" s="348" t="s">
        <v>999</v>
      </c>
      <c r="G528" s="366"/>
      <c r="I528" s="366"/>
      <c r="J528" s="365"/>
      <c r="K528" s="390"/>
      <c r="L528" s="365"/>
      <c r="M528" s="367"/>
      <c r="N528" s="352"/>
      <c r="O528" s="391"/>
      <c r="P528" s="353"/>
      <c r="Q528" s="354">
        <v>2180</v>
      </c>
      <c r="R528" s="368"/>
      <c r="S528" s="351"/>
      <c r="T528" s="368"/>
      <c r="U528" s="358"/>
      <c r="V528" s="359">
        <f t="shared" si="54"/>
        <v>2180</v>
      </c>
      <c r="W528" s="358"/>
      <c r="X528" s="369" t="s">
        <v>36</v>
      </c>
      <c r="Y528" s="360"/>
      <c r="Z528" s="392"/>
      <c r="AA528" s="392"/>
      <c r="AB528" s="1" t="s">
        <v>867</v>
      </c>
    </row>
    <row r="529" spans="1:28" ht="15" x14ac:dyDescent="0.25">
      <c r="A529" s="344"/>
      <c r="B529" s="363"/>
      <c r="C529" s="346"/>
      <c r="D529" s="347">
        <v>44810</v>
      </c>
      <c r="E529" s="348" t="s">
        <v>1000</v>
      </c>
      <c r="F529" s="348" t="s">
        <v>1000</v>
      </c>
      <c r="G529" s="366"/>
      <c r="I529" s="366"/>
      <c r="J529" s="365"/>
      <c r="K529" s="390"/>
      <c r="L529" s="365"/>
      <c r="M529" s="367"/>
      <c r="N529" s="352"/>
      <c r="O529" s="391"/>
      <c r="P529" s="353"/>
      <c r="Q529" s="354">
        <v>109926</v>
      </c>
      <c r="R529" s="368"/>
      <c r="S529" s="351"/>
      <c r="T529" s="368"/>
      <c r="U529" s="358"/>
      <c r="V529" s="359">
        <f t="shared" si="54"/>
        <v>109926</v>
      </c>
      <c r="W529" s="358"/>
      <c r="X529" s="369" t="s">
        <v>36</v>
      </c>
      <c r="Y529" s="360"/>
      <c r="Z529" s="392"/>
      <c r="AA529" s="392"/>
      <c r="AB529" s="1" t="s">
        <v>867</v>
      </c>
    </row>
    <row r="530" spans="1:28" ht="23.25" x14ac:dyDescent="0.25">
      <c r="A530" s="344"/>
      <c r="B530" s="363"/>
      <c r="C530" s="346"/>
      <c r="D530" s="347">
        <v>44810</v>
      </c>
      <c r="E530" s="348" t="s">
        <v>1001</v>
      </c>
      <c r="F530" s="348" t="s">
        <v>1001</v>
      </c>
      <c r="G530" s="366"/>
      <c r="I530" s="366"/>
      <c r="J530" s="365"/>
      <c r="K530" s="390"/>
      <c r="L530" s="365"/>
      <c r="M530" s="367"/>
      <c r="N530" s="352"/>
      <c r="O530" s="391"/>
      <c r="P530" s="353"/>
      <c r="Q530" s="354">
        <v>126903</v>
      </c>
      <c r="R530" s="368"/>
      <c r="S530" s="351"/>
      <c r="T530" s="368"/>
      <c r="U530" s="358"/>
      <c r="V530" s="359">
        <f t="shared" si="54"/>
        <v>126903</v>
      </c>
      <c r="W530" s="358"/>
      <c r="X530" s="369" t="s">
        <v>36</v>
      </c>
      <c r="Y530" s="360"/>
      <c r="Z530" s="392"/>
      <c r="AA530" s="392"/>
      <c r="AB530" s="1" t="s">
        <v>867</v>
      </c>
    </row>
    <row r="531" spans="1:28" ht="15" x14ac:dyDescent="0.25">
      <c r="A531" s="344"/>
      <c r="B531" s="363"/>
      <c r="C531" s="346"/>
      <c r="D531" s="347">
        <v>44810</v>
      </c>
      <c r="E531" s="348" t="s">
        <v>1002</v>
      </c>
      <c r="F531" s="348" t="s">
        <v>1002</v>
      </c>
      <c r="G531" s="366"/>
      <c r="I531" s="366"/>
      <c r="J531" s="365"/>
      <c r="K531" s="390"/>
      <c r="L531" s="365"/>
      <c r="M531" s="367"/>
      <c r="N531" s="352"/>
      <c r="O531" s="391"/>
      <c r="P531" s="353"/>
      <c r="Q531" s="354">
        <v>11059</v>
      </c>
      <c r="R531" s="368"/>
      <c r="S531" s="351"/>
      <c r="T531" s="368"/>
      <c r="U531" s="358"/>
      <c r="V531" s="359">
        <f t="shared" si="54"/>
        <v>11059</v>
      </c>
      <c r="W531" s="358"/>
      <c r="X531" s="369" t="s">
        <v>36</v>
      </c>
      <c r="Y531" s="360"/>
      <c r="Z531" s="392"/>
      <c r="AA531" s="392"/>
      <c r="AB531" s="1" t="s">
        <v>867</v>
      </c>
    </row>
    <row r="532" spans="1:28" ht="15" x14ac:dyDescent="0.25">
      <c r="A532" s="344"/>
      <c r="B532" s="363"/>
      <c r="C532" s="346"/>
      <c r="D532" s="347">
        <v>44810</v>
      </c>
      <c r="E532" s="348" t="s">
        <v>1003</v>
      </c>
      <c r="F532" s="348" t="s">
        <v>1003</v>
      </c>
      <c r="G532" s="366"/>
      <c r="I532" s="366"/>
      <c r="J532" s="365"/>
      <c r="K532" s="390"/>
      <c r="L532" s="365"/>
      <c r="M532" s="367"/>
      <c r="N532" s="352"/>
      <c r="O532" s="391"/>
      <c r="P532" s="353"/>
      <c r="Q532" s="354">
        <v>73279</v>
      </c>
      <c r="R532" s="368"/>
      <c r="S532" s="351"/>
      <c r="T532" s="368"/>
      <c r="U532" s="358"/>
      <c r="V532" s="359">
        <f t="shared" si="54"/>
        <v>73279</v>
      </c>
      <c r="W532" s="358"/>
      <c r="X532" s="369" t="s">
        <v>36</v>
      </c>
      <c r="Y532" s="360"/>
      <c r="Z532" s="392"/>
      <c r="AA532" s="392"/>
      <c r="AB532" s="1" t="s">
        <v>867</v>
      </c>
    </row>
    <row r="533" spans="1:28" ht="15" x14ac:dyDescent="0.25">
      <c r="A533" s="344"/>
      <c r="B533" s="363"/>
      <c r="C533" s="346"/>
      <c r="D533" s="347">
        <v>44810</v>
      </c>
      <c r="E533" s="348" t="s">
        <v>1004</v>
      </c>
      <c r="F533" s="348" t="s">
        <v>1004</v>
      </c>
      <c r="G533" s="366"/>
      <c r="I533" s="366"/>
      <c r="J533" s="365"/>
      <c r="K533" s="390"/>
      <c r="L533" s="365"/>
      <c r="M533" s="367"/>
      <c r="N533" s="352"/>
      <c r="O533" s="391"/>
      <c r="P533" s="353"/>
      <c r="Q533" s="354">
        <v>37420</v>
      </c>
      <c r="R533" s="368"/>
      <c r="S533" s="351"/>
      <c r="T533" s="368"/>
      <c r="U533" s="358"/>
      <c r="V533" s="359">
        <f t="shared" si="54"/>
        <v>37420</v>
      </c>
      <c r="W533" s="358"/>
      <c r="X533" s="369" t="s">
        <v>36</v>
      </c>
      <c r="Y533" s="360"/>
      <c r="Z533" s="392"/>
      <c r="AA533" s="392"/>
      <c r="AB533" s="1" t="s">
        <v>867</v>
      </c>
    </row>
    <row r="534" spans="1:28" ht="15" x14ac:dyDescent="0.25">
      <c r="A534" s="344"/>
      <c r="B534" s="363"/>
      <c r="C534" s="346"/>
      <c r="D534" s="347">
        <v>44810</v>
      </c>
      <c r="E534" s="348" t="s">
        <v>1005</v>
      </c>
      <c r="F534" s="348" t="s">
        <v>1005</v>
      </c>
      <c r="G534" s="366"/>
      <c r="I534" s="366"/>
      <c r="J534" s="365"/>
      <c r="K534" s="390"/>
      <c r="L534" s="365"/>
      <c r="M534" s="367"/>
      <c r="N534" s="352"/>
      <c r="O534" s="391"/>
      <c r="P534" s="353"/>
      <c r="Q534" s="354">
        <v>109504</v>
      </c>
      <c r="R534" s="368"/>
      <c r="S534" s="351"/>
      <c r="T534" s="368"/>
      <c r="U534" s="358"/>
      <c r="V534" s="359">
        <f t="shared" si="54"/>
        <v>109504</v>
      </c>
      <c r="W534" s="358"/>
      <c r="X534" s="369" t="s">
        <v>36</v>
      </c>
      <c r="Y534" s="360"/>
      <c r="Z534" s="392"/>
      <c r="AA534" s="392"/>
      <c r="AB534" s="1" t="s">
        <v>867</v>
      </c>
    </row>
    <row r="535" spans="1:28" ht="15" x14ac:dyDescent="0.25">
      <c r="A535" s="344"/>
      <c r="B535" s="363"/>
      <c r="C535" s="346"/>
      <c r="D535" s="347">
        <v>44810</v>
      </c>
      <c r="E535" s="348" t="s">
        <v>1006</v>
      </c>
      <c r="F535" s="348" t="s">
        <v>1006</v>
      </c>
      <c r="G535" s="366"/>
      <c r="I535" s="366"/>
      <c r="J535" s="365"/>
      <c r="K535" s="390"/>
      <c r="L535" s="365"/>
      <c r="M535" s="367"/>
      <c r="N535" s="352"/>
      <c r="O535" s="391"/>
      <c r="P535" s="353"/>
      <c r="Q535" s="354">
        <v>477630</v>
      </c>
      <c r="R535" s="368"/>
      <c r="S535" s="351"/>
      <c r="T535" s="368"/>
      <c r="U535" s="358"/>
      <c r="V535" s="359">
        <f t="shared" si="54"/>
        <v>477630</v>
      </c>
      <c r="W535" s="358"/>
      <c r="X535" s="369" t="s">
        <v>36</v>
      </c>
      <c r="Y535" s="360"/>
      <c r="Z535" s="392"/>
      <c r="AA535" s="392"/>
      <c r="AB535" s="1" t="s">
        <v>867</v>
      </c>
    </row>
    <row r="536" spans="1:28" ht="23.25" x14ac:dyDescent="0.25">
      <c r="A536" s="344"/>
      <c r="B536" s="363"/>
      <c r="C536" s="346"/>
      <c r="D536" s="347">
        <v>44811</v>
      </c>
      <c r="E536" s="348" t="s">
        <v>1007</v>
      </c>
      <c r="F536" s="348" t="s">
        <v>1007</v>
      </c>
      <c r="G536" s="366"/>
      <c r="I536" s="366"/>
      <c r="J536" s="365"/>
      <c r="K536" s="390"/>
      <c r="L536" s="365"/>
      <c r="M536" s="367"/>
      <c r="N536" s="352"/>
      <c r="O536" s="391"/>
      <c r="P536" s="353"/>
      <c r="Q536" s="354">
        <v>62664</v>
      </c>
      <c r="R536" s="368"/>
      <c r="S536" s="351"/>
      <c r="T536" s="368"/>
      <c r="U536" s="358"/>
      <c r="V536" s="359">
        <f t="shared" si="54"/>
        <v>62664</v>
      </c>
      <c r="W536" s="358"/>
      <c r="X536" s="369" t="s">
        <v>36</v>
      </c>
      <c r="Y536" s="360"/>
      <c r="Z536" s="392"/>
      <c r="AA536" s="392"/>
      <c r="AB536" s="1" t="s">
        <v>867</v>
      </c>
    </row>
    <row r="537" spans="1:28" ht="15" x14ac:dyDescent="0.25">
      <c r="A537" s="344"/>
      <c r="B537" s="363"/>
      <c r="C537" s="346"/>
      <c r="D537" s="347">
        <v>44813</v>
      </c>
      <c r="E537" s="348" t="s">
        <v>1008</v>
      </c>
      <c r="F537" s="348" t="s">
        <v>1008</v>
      </c>
      <c r="G537" s="366"/>
      <c r="I537" s="366"/>
      <c r="J537" s="365"/>
      <c r="K537" s="390"/>
      <c r="L537" s="365"/>
      <c r="M537" s="367"/>
      <c r="N537" s="352"/>
      <c r="O537" s="391"/>
      <c r="P537" s="353"/>
      <c r="Q537" s="354">
        <v>27800675</v>
      </c>
      <c r="R537" s="368"/>
      <c r="S537" s="351"/>
      <c r="T537" s="368"/>
      <c r="U537" s="358"/>
      <c r="V537" s="359">
        <f t="shared" si="54"/>
        <v>27800675</v>
      </c>
      <c r="W537" s="358"/>
      <c r="X537" s="369" t="s">
        <v>36</v>
      </c>
      <c r="Y537" s="360">
        <v>58372134</v>
      </c>
      <c r="Z537" s="392"/>
      <c r="AA537" s="392"/>
      <c r="AB537" s="1" t="s">
        <v>867</v>
      </c>
    </row>
    <row r="538" spans="1:28" ht="15" x14ac:dyDescent="0.25">
      <c r="A538" s="344"/>
      <c r="B538" s="363"/>
      <c r="C538" s="346"/>
      <c r="D538" s="347">
        <v>44813</v>
      </c>
      <c r="E538" s="348" t="s">
        <v>1008</v>
      </c>
      <c r="F538" s="348" t="s">
        <v>1008</v>
      </c>
      <c r="G538" s="366"/>
      <c r="I538" s="366"/>
      <c r="J538" s="365"/>
      <c r="K538" s="390"/>
      <c r="L538" s="365"/>
      <c r="M538" s="367"/>
      <c r="N538" s="352"/>
      <c r="O538" s="391"/>
      <c r="P538" s="353"/>
      <c r="Q538" s="354">
        <v>27304055</v>
      </c>
      <c r="R538" s="368"/>
      <c r="S538" s="351"/>
      <c r="T538" s="368"/>
      <c r="U538" s="358"/>
      <c r="V538" s="359">
        <f t="shared" ref="V538:V601" si="57">Q538+S538+U538</f>
        <v>27304055</v>
      </c>
      <c r="W538" s="358"/>
      <c r="X538" s="369" t="s">
        <v>36</v>
      </c>
      <c r="Y538" s="360">
        <v>58372132</v>
      </c>
      <c r="Z538" s="392"/>
      <c r="AA538" s="392"/>
      <c r="AB538" s="1" t="s">
        <v>867</v>
      </c>
    </row>
    <row r="539" spans="1:28" ht="15" x14ac:dyDescent="0.25">
      <c r="A539" s="344"/>
      <c r="B539" s="363"/>
      <c r="C539" s="346"/>
      <c r="D539" s="347">
        <v>44813</v>
      </c>
      <c r="E539" s="348" t="s">
        <v>1008</v>
      </c>
      <c r="F539" s="348" t="s">
        <v>1008</v>
      </c>
      <c r="G539" s="366"/>
      <c r="I539" s="366"/>
      <c r="J539" s="365"/>
      <c r="K539" s="390"/>
      <c r="L539" s="365"/>
      <c r="M539" s="367"/>
      <c r="N539" s="352"/>
      <c r="O539" s="391"/>
      <c r="P539" s="353"/>
      <c r="Q539" s="354">
        <v>18020270</v>
      </c>
      <c r="R539" s="368"/>
      <c r="S539" s="351"/>
      <c r="T539" s="368"/>
      <c r="U539" s="358"/>
      <c r="V539" s="359">
        <f t="shared" si="57"/>
        <v>18020270</v>
      </c>
      <c r="W539" s="358"/>
      <c r="X539" s="369" t="s">
        <v>36</v>
      </c>
      <c r="Y539" s="360">
        <v>58372133</v>
      </c>
      <c r="Z539" s="392"/>
      <c r="AA539" s="392"/>
      <c r="AB539" s="1" t="s">
        <v>867</v>
      </c>
    </row>
    <row r="540" spans="1:28" ht="23.25" x14ac:dyDescent="0.25">
      <c r="A540" s="344"/>
      <c r="B540" s="363"/>
      <c r="C540" s="346"/>
      <c r="D540" s="347">
        <v>44816</v>
      </c>
      <c r="E540" s="348" t="s">
        <v>1009</v>
      </c>
      <c r="F540" s="348" t="s">
        <v>1009</v>
      </c>
      <c r="G540" s="366"/>
      <c r="I540" s="366"/>
      <c r="J540" s="365"/>
      <c r="K540" s="390"/>
      <c r="L540" s="365"/>
      <c r="M540" s="367"/>
      <c r="N540" s="352"/>
      <c r="O540" s="391"/>
      <c r="P540" s="353"/>
      <c r="Q540" s="354">
        <v>4358</v>
      </c>
      <c r="R540" s="368"/>
      <c r="S540" s="351"/>
      <c r="T540" s="368"/>
      <c r="U540" s="358"/>
      <c r="V540" s="359">
        <f t="shared" si="57"/>
        <v>4358</v>
      </c>
      <c r="W540" s="358"/>
      <c r="X540" s="369" t="s">
        <v>36</v>
      </c>
      <c r="Y540" s="360"/>
      <c r="Z540" s="392"/>
      <c r="AA540" s="392"/>
      <c r="AB540" s="1" t="s">
        <v>867</v>
      </c>
    </row>
    <row r="541" spans="1:28" ht="23.25" x14ac:dyDescent="0.25">
      <c r="A541" s="344"/>
      <c r="B541" s="363"/>
      <c r="C541" s="346"/>
      <c r="D541" s="347">
        <v>44820</v>
      </c>
      <c r="E541" s="348" t="s">
        <v>1010</v>
      </c>
      <c r="F541" s="348" t="s">
        <v>1010</v>
      </c>
      <c r="G541" s="366"/>
      <c r="I541" s="366"/>
      <c r="J541" s="365"/>
      <c r="K541" s="390"/>
      <c r="L541" s="365"/>
      <c r="M541" s="367"/>
      <c r="N541" s="352"/>
      <c r="O541" s="391"/>
      <c r="P541" s="353"/>
      <c r="Q541" s="354">
        <v>54011</v>
      </c>
      <c r="R541" s="368"/>
      <c r="S541" s="351"/>
      <c r="T541" s="368"/>
      <c r="U541" s="358"/>
      <c r="V541" s="359">
        <f t="shared" si="57"/>
        <v>54011</v>
      </c>
      <c r="W541" s="358"/>
      <c r="X541" s="369" t="s">
        <v>36</v>
      </c>
      <c r="Y541" s="360"/>
      <c r="Z541" s="392"/>
      <c r="AA541" s="392"/>
      <c r="AB541" s="1" t="s">
        <v>867</v>
      </c>
    </row>
    <row r="542" spans="1:28" ht="23.25" x14ac:dyDescent="0.25">
      <c r="A542" s="344"/>
      <c r="B542" s="363"/>
      <c r="C542" s="346"/>
      <c r="D542" s="347">
        <v>44820</v>
      </c>
      <c r="E542" s="348" t="s">
        <v>1011</v>
      </c>
      <c r="F542" s="348" t="s">
        <v>1011</v>
      </c>
      <c r="G542" s="366"/>
      <c r="I542" s="366"/>
      <c r="J542" s="365"/>
      <c r="K542" s="390"/>
      <c r="L542" s="365"/>
      <c r="M542" s="367"/>
      <c r="N542" s="352"/>
      <c r="O542" s="391"/>
      <c r="P542" s="353"/>
      <c r="Q542" s="354">
        <v>61404</v>
      </c>
      <c r="R542" s="368"/>
      <c r="S542" s="351"/>
      <c r="T542" s="368"/>
      <c r="U542" s="358"/>
      <c r="V542" s="359">
        <f t="shared" si="57"/>
        <v>61404</v>
      </c>
      <c r="W542" s="358"/>
      <c r="X542" s="369" t="s">
        <v>36</v>
      </c>
      <c r="Y542" s="360"/>
      <c r="Z542" s="392"/>
      <c r="AA542" s="392"/>
      <c r="AB542" s="1" t="s">
        <v>867</v>
      </c>
    </row>
    <row r="543" spans="1:28" ht="23.25" x14ac:dyDescent="0.25">
      <c r="A543" s="344"/>
      <c r="B543" s="363"/>
      <c r="C543" s="346"/>
      <c r="D543" s="347">
        <v>44820</v>
      </c>
      <c r="E543" s="348" t="s">
        <v>1012</v>
      </c>
      <c r="F543" s="348" t="s">
        <v>1012</v>
      </c>
      <c r="G543" s="366"/>
      <c r="I543" s="366"/>
      <c r="J543" s="365"/>
      <c r="K543" s="390"/>
      <c r="L543" s="365"/>
      <c r="M543" s="367"/>
      <c r="N543" s="352"/>
      <c r="O543" s="391"/>
      <c r="P543" s="353"/>
      <c r="Q543" s="354">
        <v>1000000</v>
      </c>
      <c r="R543" s="368"/>
      <c r="S543" s="351"/>
      <c r="T543" s="368"/>
      <c r="U543" s="358"/>
      <c r="V543" s="359">
        <f t="shared" si="57"/>
        <v>1000000</v>
      </c>
      <c r="W543" s="358"/>
      <c r="X543" s="369" t="s">
        <v>36</v>
      </c>
      <c r="Y543" s="360"/>
      <c r="Z543" s="392"/>
      <c r="AA543" s="392"/>
      <c r="AB543" s="1" t="s">
        <v>867</v>
      </c>
    </row>
    <row r="544" spans="1:28" ht="23.25" x14ac:dyDescent="0.25">
      <c r="A544" s="344"/>
      <c r="B544" s="363"/>
      <c r="C544" s="346"/>
      <c r="D544" s="347">
        <v>44820</v>
      </c>
      <c r="E544" s="348" t="s">
        <v>1013</v>
      </c>
      <c r="F544" s="348" t="s">
        <v>1013</v>
      </c>
      <c r="G544" s="366"/>
      <c r="I544" s="366"/>
      <c r="J544" s="365"/>
      <c r="K544" s="390"/>
      <c r="L544" s="365"/>
      <c r="M544" s="367"/>
      <c r="N544" s="352"/>
      <c r="O544" s="391"/>
      <c r="P544" s="353"/>
      <c r="Q544" s="354">
        <v>1000000</v>
      </c>
      <c r="R544" s="368"/>
      <c r="S544" s="351"/>
      <c r="T544" s="368"/>
      <c r="U544" s="358"/>
      <c r="V544" s="359">
        <f t="shared" si="57"/>
        <v>1000000</v>
      </c>
      <c r="W544" s="358"/>
      <c r="X544" s="369" t="s">
        <v>36</v>
      </c>
      <c r="Y544" s="360"/>
      <c r="Z544" s="392"/>
      <c r="AA544" s="392"/>
      <c r="AB544" s="1" t="s">
        <v>867</v>
      </c>
    </row>
    <row r="545" spans="1:28" ht="23.25" x14ac:dyDescent="0.25">
      <c r="A545" s="344"/>
      <c r="B545" s="363"/>
      <c r="C545" s="346"/>
      <c r="D545" s="347">
        <v>44820</v>
      </c>
      <c r="E545" s="348" t="s">
        <v>1014</v>
      </c>
      <c r="F545" s="348" t="s">
        <v>1014</v>
      </c>
      <c r="G545" s="366"/>
      <c r="I545" s="366"/>
      <c r="J545" s="365"/>
      <c r="K545" s="390"/>
      <c r="L545" s="365"/>
      <c r="M545" s="367"/>
      <c r="N545" s="352"/>
      <c r="O545" s="391"/>
      <c r="P545" s="353"/>
      <c r="Q545" s="354">
        <v>1000000</v>
      </c>
      <c r="R545" s="368"/>
      <c r="S545" s="351"/>
      <c r="T545" s="368"/>
      <c r="U545" s="358"/>
      <c r="V545" s="359">
        <f t="shared" si="57"/>
        <v>1000000</v>
      </c>
      <c r="W545" s="358"/>
      <c r="X545" s="369" t="s">
        <v>36</v>
      </c>
      <c r="Y545" s="360"/>
      <c r="Z545" s="392"/>
      <c r="AA545" s="392"/>
      <c r="AB545" s="1" t="s">
        <v>867</v>
      </c>
    </row>
    <row r="546" spans="1:28" ht="15" x14ac:dyDescent="0.25">
      <c r="A546" s="344"/>
      <c r="B546" s="363"/>
      <c r="C546" s="346"/>
      <c r="D546" s="347">
        <v>44820</v>
      </c>
      <c r="E546" s="348" t="s">
        <v>1015</v>
      </c>
      <c r="F546" s="348" t="s">
        <v>1015</v>
      </c>
      <c r="G546" s="366"/>
      <c r="I546" s="366"/>
      <c r="J546" s="365"/>
      <c r="K546" s="390"/>
      <c r="L546" s="365"/>
      <c r="M546" s="367"/>
      <c r="N546" s="352"/>
      <c r="O546" s="391"/>
      <c r="P546" s="353"/>
      <c r="Q546" s="354">
        <v>5929782</v>
      </c>
      <c r="R546" s="368"/>
      <c r="S546" s="351"/>
      <c r="T546" s="368"/>
      <c r="U546" s="358"/>
      <c r="V546" s="359">
        <f t="shared" si="57"/>
        <v>5929782</v>
      </c>
      <c r="W546" s="358"/>
      <c r="X546" s="369" t="s">
        <v>36</v>
      </c>
      <c r="Y546" s="360">
        <v>58372137</v>
      </c>
      <c r="Z546" s="392"/>
      <c r="AA546" s="392"/>
      <c r="AB546" s="1" t="s">
        <v>867</v>
      </c>
    </row>
    <row r="547" spans="1:28" ht="15" x14ac:dyDescent="0.25">
      <c r="A547" s="344"/>
      <c r="B547" s="363"/>
      <c r="C547" s="346"/>
      <c r="D547" s="347">
        <v>44823</v>
      </c>
      <c r="E547" s="348" t="s">
        <v>1016</v>
      </c>
      <c r="F547" s="348" t="s">
        <v>1016</v>
      </c>
      <c r="G547" s="366"/>
      <c r="I547" s="366"/>
      <c r="J547" s="365"/>
      <c r="K547" s="390"/>
      <c r="L547" s="365"/>
      <c r="M547" s="367"/>
      <c r="N547" s="352"/>
      <c r="O547" s="391"/>
      <c r="P547" s="353"/>
      <c r="Q547" s="354">
        <v>201403</v>
      </c>
      <c r="R547" s="368"/>
      <c r="S547" s="351"/>
      <c r="T547" s="368"/>
      <c r="U547" s="358"/>
      <c r="V547" s="359">
        <f t="shared" si="57"/>
        <v>201403</v>
      </c>
      <c r="W547" s="358"/>
      <c r="X547" s="369" t="s">
        <v>36</v>
      </c>
      <c r="Y547" s="360">
        <v>58372138</v>
      </c>
      <c r="Z547" s="392"/>
      <c r="AA547" s="392"/>
      <c r="AB547" s="1" t="s">
        <v>867</v>
      </c>
    </row>
    <row r="548" spans="1:28" ht="15" x14ac:dyDescent="0.25">
      <c r="A548" s="344"/>
      <c r="B548" s="363"/>
      <c r="C548" s="346"/>
      <c r="D548" s="347">
        <v>44824</v>
      </c>
      <c r="E548" s="348" t="s">
        <v>837</v>
      </c>
      <c r="F548" s="348" t="s">
        <v>837</v>
      </c>
      <c r="G548" s="366"/>
      <c r="I548" s="366"/>
      <c r="J548" s="365"/>
      <c r="K548" s="390"/>
      <c r="L548" s="365"/>
      <c r="M548" s="367"/>
      <c r="N548" s="352"/>
      <c r="O548" s="391"/>
      <c r="P548" s="353"/>
      <c r="Q548" s="354">
        <v>90000</v>
      </c>
      <c r="R548" s="368"/>
      <c r="S548" s="351"/>
      <c r="T548" s="368"/>
      <c r="U548" s="358"/>
      <c r="V548" s="359">
        <f t="shared" si="57"/>
        <v>90000</v>
      </c>
      <c r="W548" s="358"/>
      <c r="X548" s="369" t="s">
        <v>36</v>
      </c>
      <c r="Y548" s="360">
        <v>58372135</v>
      </c>
      <c r="Z548" s="392"/>
      <c r="AA548" s="392"/>
      <c r="AB548" s="1" t="s">
        <v>867</v>
      </c>
    </row>
    <row r="549" spans="1:28" ht="15" x14ac:dyDescent="0.25">
      <c r="A549" s="344"/>
      <c r="B549" s="363"/>
      <c r="C549" s="346"/>
      <c r="D549" s="347">
        <v>44830</v>
      </c>
      <c r="E549" s="348" t="s">
        <v>917</v>
      </c>
      <c r="F549" s="348" t="s">
        <v>917</v>
      </c>
      <c r="G549" s="366"/>
      <c r="I549" s="366"/>
      <c r="J549" s="365"/>
      <c r="K549" s="390"/>
      <c r="L549" s="365"/>
      <c r="M549" s="367"/>
      <c r="N549" s="352"/>
      <c r="O549" s="391"/>
      <c r="P549" s="353"/>
      <c r="Q549" s="354">
        <v>107465.74</v>
      </c>
      <c r="R549" s="368"/>
      <c r="S549" s="351"/>
      <c r="T549" s="368"/>
      <c r="U549" s="358"/>
      <c r="V549" s="359">
        <f t="shared" si="57"/>
        <v>107465.74</v>
      </c>
      <c r="W549" s="358"/>
      <c r="X549" s="369" t="s">
        <v>36</v>
      </c>
      <c r="Y549" s="360"/>
      <c r="Z549" s="392"/>
      <c r="AA549" s="392"/>
      <c r="AB549" s="1" t="s">
        <v>867</v>
      </c>
    </row>
    <row r="550" spans="1:28" ht="15" x14ac:dyDescent="0.25">
      <c r="A550" s="344"/>
      <c r="B550" s="363"/>
      <c r="C550" s="346"/>
      <c r="D550" s="347">
        <v>44830</v>
      </c>
      <c r="E550" s="348" t="s">
        <v>918</v>
      </c>
      <c r="F550" s="348" t="s">
        <v>918</v>
      </c>
      <c r="G550" s="366"/>
      <c r="I550" s="366"/>
      <c r="J550" s="365"/>
      <c r="K550" s="390"/>
      <c r="L550" s="365"/>
      <c r="M550" s="367"/>
      <c r="N550" s="352"/>
      <c r="O550" s="391"/>
      <c r="P550" s="353"/>
      <c r="Q550" s="354">
        <v>306789.93</v>
      </c>
      <c r="R550" s="368"/>
      <c r="S550" s="351"/>
      <c r="T550" s="368"/>
      <c r="U550" s="358"/>
      <c r="V550" s="359">
        <f t="shared" si="57"/>
        <v>306789.93</v>
      </c>
      <c r="W550" s="358"/>
      <c r="X550" s="369" t="s">
        <v>36</v>
      </c>
      <c r="Y550" s="360"/>
      <c r="Z550" s="392"/>
      <c r="AA550" s="392"/>
      <c r="AB550" s="1" t="s">
        <v>867</v>
      </c>
    </row>
    <row r="551" spans="1:28" ht="15" x14ac:dyDescent="0.25">
      <c r="A551" s="344"/>
      <c r="B551" s="363"/>
      <c r="C551" s="346"/>
      <c r="D551" s="347">
        <v>44834</v>
      </c>
      <c r="E551" s="348" t="s">
        <v>842</v>
      </c>
      <c r="F551" s="348" t="s">
        <v>842</v>
      </c>
      <c r="G551" s="366"/>
      <c r="I551" s="366"/>
      <c r="J551" s="365"/>
      <c r="K551" s="390"/>
      <c r="L551" s="365"/>
      <c r="M551" s="367"/>
      <c r="N551" s="352"/>
      <c r="O551" s="391"/>
      <c r="P551" s="353"/>
      <c r="Q551" s="354">
        <v>25000</v>
      </c>
      <c r="R551" s="368"/>
      <c r="S551" s="351"/>
      <c r="T551" s="368"/>
      <c r="U551" s="358"/>
      <c r="V551" s="359">
        <f t="shared" si="57"/>
        <v>25000</v>
      </c>
      <c r="W551" s="358"/>
      <c r="X551" s="369" t="s">
        <v>36</v>
      </c>
      <c r="Y551" s="360">
        <v>58372142</v>
      </c>
      <c r="Z551" s="392"/>
      <c r="AA551" s="392"/>
      <c r="AB551" s="1" t="s">
        <v>867</v>
      </c>
    </row>
    <row r="552" spans="1:28" ht="23.25" x14ac:dyDescent="0.25">
      <c r="A552" s="344"/>
      <c r="B552" s="363"/>
      <c r="C552" s="346"/>
      <c r="D552" s="347">
        <v>44834</v>
      </c>
      <c r="E552" s="348" t="s">
        <v>1017</v>
      </c>
      <c r="F552" s="348" t="s">
        <v>1017</v>
      </c>
      <c r="G552" s="366"/>
      <c r="I552" s="366"/>
      <c r="J552" s="365"/>
      <c r="K552" s="390"/>
      <c r="L552" s="365"/>
      <c r="M552" s="367"/>
      <c r="N552" s="352"/>
      <c r="O552" s="391"/>
      <c r="P552" s="353"/>
      <c r="Q552" s="354">
        <v>3888412</v>
      </c>
      <c r="R552" s="368"/>
      <c r="S552" s="351"/>
      <c r="T552" s="368"/>
      <c r="U552" s="358"/>
      <c r="V552" s="359">
        <f t="shared" si="57"/>
        <v>3888412</v>
      </c>
      <c r="W552" s="358"/>
      <c r="X552" s="369" t="s">
        <v>36</v>
      </c>
      <c r="Y552" s="360">
        <v>58372139</v>
      </c>
      <c r="Z552" s="392"/>
      <c r="AA552" s="392"/>
      <c r="AB552" s="1" t="s">
        <v>867</v>
      </c>
    </row>
    <row r="553" spans="1:28" ht="15" x14ac:dyDescent="0.25">
      <c r="A553" s="344"/>
      <c r="B553" s="363"/>
      <c r="C553" s="346"/>
      <c r="D553" s="347">
        <v>44834</v>
      </c>
      <c r="E553" s="348" t="s">
        <v>1018</v>
      </c>
      <c r="F553" s="348" t="s">
        <v>1018</v>
      </c>
      <c r="G553" s="366"/>
      <c r="I553" s="366"/>
      <c r="J553" s="365"/>
      <c r="K553" s="390"/>
      <c r="L553" s="365"/>
      <c r="M553" s="367"/>
      <c r="N553" s="352"/>
      <c r="O553" s="391"/>
      <c r="P553" s="353"/>
      <c r="Q553" s="354">
        <v>53168</v>
      </c>
      <c r="R553" s="368"/>
      <c r="S553" s="351"/>
      <c r="T553" s="368"/>
      <c r="U553" s="358"/>
      <c r="V553" s="359">
        <f t="shared" si="57"/>
        <v>53168</v>
      </c>
      <c r="W553" s="358"/>
      <c r="X553" s="369" t="s">
        <v>36</v>
      </c>
      <c r="Y553" s="360"/>
      <c r="Z553" s="392"/>
      <c r="AA553" s="392"/>
      <c r="AB553" s="1" t="s">
        <v>867</v>
      </c>
    </row>
    <row r="554" spans="1:28" ht="23.25" x14ac:dyDescent="0.25">
      <c r="A554" s="344"/>
      <c r="B554" s="363"/>
      <c r="C554" s="346"/>
      <c r="D554" s="347">
        <v>44834</v>
      </c>
      <c r="E554" s="348" t="s">
        <v>1019</v>
      </c>
      <c r="F554" s="348" t="s">
        <v>1019</v>
      </c>
      <c r="G554" s="366"/>
      <c r="I554" s="366"/>
      <c r="J554" s="365"/>
      <c r="K554" s="390"/>
      <c r="L554" s="365"/>
      <c r="M554" s="367"/>
      <c r="N554" s="352"/>
      <c r="O554" s="391"/>
      <c r="P554" s="353"/>
      <c r="Q554" s="354">
        <v>161902</v>
      </c>
      <c r="R554" s="368"/>
      <c r="S554" s="351"/>
      <c r="T554" s="368"/>
      <c r="U554" s="358"/>
      <c r="V554" s="359">
        <f t="shared" si="57"/>
        <v>161902</v>
      </c>
      <c r="W554" s="358"/>
      <c r="X554" s="369" t="s">
        <v>36</v>
      </c>
      <c r="Y554" s="360"/>
      <c r="Z554" s="392"/>
      <c r="AA554" s="392"/>
      <c r="AB554" s="1" t="s">
        <v>867</v>
      </c>
    </row>
    <row r="555" spans="1:28" x14ac:dyDescent="0.2">
      <c r="A555" s="20">
        <v>333</v>
      </c>
      <c r="B555" s="21">
        <v>44856</v>
      </c>
      <c r="C555" s="22">
        <v>44838</v>
      </c>
      <c r="D555" s="246">
        <v>44839</v>
      </c>
      <c r="E555" s="23" t="s">
        <v>712</v>
      </c>
      <c r="F555" s="23" t="s">
        <v>713</v>
      </c>
      <c r="G555" s="26" t="s">
        <v>33</v>
      </c>
      <c r="I555" s="24" t="s">
        <v>33</v>
      </c>
      <c r="J555" s="26">
        <v>303747</v>
      </c>
      <c r="K555" s="159" t="s">
        <v>33</v>
      </c>
      <c r="L555" s="26" t="s">
        <v>33</v>
      </c>
      <c r="M555" s="29">
        <v>10000</v>
      </c>
      <c r="N555" s="132"/>
      <c r="O555" s="173">
        <f t="shared" ref="O555:O559" si="58">M555*N555</f>
        <v>0</v>
      </c>
      <c r="P555" s="31">
        <v>0</v>
      </c>
      <c r="Q555" s="35">
        <f t="shared" si="56"/>
        <v>10000</v>
      </c>
      <c r="R555" s="33"/>
      <c r="S555" s="35">
        <f>-R555*Q555</f>
        <v>0</v>
      </c>
      <c r="T555" s="33"/>
      <c r="U555" s="35">
        <f>IFERROR(O555*-T555,0)</f>
        <v>0</v>
      </c>
      <c r="V555" s="32">
        <f t="shared" si="57"/>
        <v>10000</v>
      </c>
      <c r="W555" s="36" t="s">
        <v>59</v>
      </c>
      <c r="X555" s="181" t="s">
        <v>36</v>
      </c>
      <c r="Y555" s="37" t="s">
        <v>33</v>
      </c>
      <c r="Z555" s="37" t="s">
        <v>33</v>
      </c>
      <c r="AA555" s="37"/>
    </row>
    <row r="556" spans="1:28" x14ac:dyDescent="0.2">
      <c r="A556" s="20">
        <v>334</v>
      </c>
      <c r="B556" s="21">
        <v>44856</v>
      </c>
      <c r="C556" s="22">
        <v>44838</v>
      </c>
      <c r="D556" s="246">
        <v>44839</v>
      </c>
      <c r="E556" s="23" t="s">
        <v>710</v>
      </c>
      <c r="F556" s="23" t="s">
        <v>711</v>
      </c>
      <c r="G556" s="26" t="s">
        <v>33</v>
      </c>
      <c r="I556" s="24" t="s">
        <v>33</v>
      </c>
      <c r="J556" s="26">
        <v>303748</v>
      </c>
      <c r="K556" s="159" t="s">
        <v>33</v>
      </c>
      <c r="L556" s="26" t="s">
        <v>33</v>
      </c>
      <c r="M556" s="29">
        <v>22600</v>
      </c>
      <c r="N556" s="132"/>
      <c r="O556" s="173">
        <f t="shared" si="58"/>
        <v>0</v>
      </c>
      <c r="P556" s="31">
        <v>0</v>
      </c>
      <c r="Q556" s="35">
        <f t="shared" si="56"/>
        <v>22600</v>
      </c>
      <c r="R556" s="33">
        <v>0.03</v>
      </c>
      <c r="S556" s="35">
        <f>-R556*Q556</f>
        <v>-678</v>
      </c>
      <c r="T556" s="33"/>
      <c r="U556" s="35">
        <v>-2600</v>
      </c>
      <c r="V556" s="32">
        <f t="shared" si="57"/>
        <v>19322</v>
      </c>
      <c r="W556" s="36" t="s">
        <v>59</v>
      </c>
      <c r="X556" s="46" t="s">
        <v>36</v>
      </c>
      <c r="Y556" s="37" t="s">
        <v>33</v>
      </c>
      <c r="Z556" s="37" t="s">
        <v>33</v>
      </c>
      <c r="AA556" s="37"/>
    </row>
    <row r="557" spans="1:28" x14ac:dyDescent="0.2">
      <c r="A557" s="20">
        <v>335</v>
      </c>
      <c r="B557" s="21">
        <v>44856</v>
      </c>
      <c r="C557" s="22">
        <v>44839</v>
      </c>
      <c r="D557" s="246">
        <v>44848</v>
      </c>
      <c r="E557" s="23" t="s">
        <v>38</v>
      </c>
      <c r="F557" s="23" t="s">
        <v>714</v>
      </c>
      <c r="G557" s="26" t="s">
        <v>33</v>
      </c>
      <c r="I557" s="24" t="s">
        <v>33</v>
      </c>
      <c r="J557" s="26">
        <v>303749</v>
      </c>
      <c r="K557" s="27">
        <v>44833</v>
      </c>
      <c r="L557" s="26" t="s">
        <v>33</v>
      </c>
      <c r="M557" s="29">
        <v>8833092</v>
      </c>
      <c r="N557" s="132"/>
      <c r="O557" s="173">
        <f t="shared" si="58"/>
        <v>0</v>
      </c>
      <c r="P557" s="31">
        <v>0</v>
      </c>
      <c r="Q557" s="35">
        <f t="shared" si="56"/>
        <v>8833092</v>
      </c>
      <c r="R557" s="33"/>
      <c r="S557" s="35">
        <f>-R557*Q557</f>
        <v>0</v>
      </c>
      <c r="T557" s="33"/>
      <c r="U557" s="35">
        <f>IFERROR(O557*-T557,0)</f>
        <v>0</v>
      </c>
      <c r="V557" s="32">
        <f>Q557+S557+U557</f>
        <v>8833092</v>
      </c>
      <c r="W557" s="36" t="s">
        <v>59</v>
      </c>
      <c r="X557" s="46" t="s">
        <v>36</v>
      </c>
      <c r="Y557" s="37" t="s">
        <v>33</v>
      </c>
      <c r="Z557" s="37" t="s">
        <v>33</v>
      </c>
      <c r="AA557" s="49"/>
    </row>
    <row r="558" spans="1:28" x14ac:dyDescent="0.2">
      <c r="A558" s="20">
        <v>340</v>
      </c>
      <c r="B558" s="21">
        <v>44856</v>
      </c>
      <c r="C558" s="22">
        <v>44837</v>
      </c>
      <c r="D558" s="246">
        <v>44839</v>
      </c>
      <c r="E558" s="23" t="s">
        <v>720</v>
      </c>
      <c r="F558" s="23" t="s">
        <v>721</v>
      </c>
      <c r="G558" s="26" t="s">
        <v>722</v>
      </c>
      <c r="I558" s="24" t="s">
        <v>33</v>
      </c>
      <c r="J558" s="26">
        <v>303792</v>
      </c>
      <c r="K558" s="27">
        <v>44837</v>
      </c>
      <c r="L558" s="26" t="s">
        <v>33</v>
      </c>
      <c r="M558" s="29">
        <v>2052600</v>
      </c>
      <c r="N558" s="132">
        <v>0.17</v>
      </c>
      <c r="O558" s="173">
        <f t="shared" si="58"/>
        <v>348942</v>
      </c>
      <c r="P558" s="31">
        <v>0</v>
      </c>
      <c r="Q558" s="35">
        <f t="shared" si="56"/>
        <v>2401542</v>
      </c>
      <c r="R558" s="33"/>
      <c r="S558" s="35">
        <f>-R558*Q558</f>
        <v>0</v>
      </c>
      <c r="T558" s="33"/>
      <c r="U558" s="35">
        <f>IFERROR(O558*-T558,0)</f>
        <v>0</v>
      </c>
      <c r="V558" s="32">
        <f t="shared" si="57"/>
        <v>2401542</v>
      </c>
      <c r="W558" s="36" t="s">
        <v>59</v>
      </c>
      <c r="X558" s="46" t="s">
        <v>36</v>
      </c>
      <c r="Y558" s="37" t="s">
        <v>33</v>
      </c>
      <c r="Z558" s="37" t="s">
        <v>33</v>
      </c>
      <c r="AA558" s="37"/>
    </row>
    <row r="559" spans="1:28" x14ac:dyDescent="0.2">
      <c r="A559" s="20">
        <v>337</v>
      </c>
      <c r="B559" s="21">
        <v>44856</v>
      </c>
      <c r="C559" s="22">
        <v>44839</v>
      </c>
      <c r="D559" s="246">
        <v>44840</v>
      </c>
      <c r="E559" s="23" t="s">
        <v>167</v>
      </c>
      <c r="F559" s="23" t="s">
        <v>716</v>
      </c>
      <c r="G559" s="26" t="s">
        <v>33</v>
      </c>
      <c r="I559" s="24" t="s">
        <v>33</v>
      </c>
      <c r="J559" s="26">
        <v>303750</v>
      </c>
      <c r="K559" s="27">
        <v>44834</v>
      </c>
      <c r="L559" s="104" t="s">
        <v>715</v>
      </c>
      <c r="M559" s="29">
        <v>9755</v>
      </c>
      <c r="N559" s="132">
        <v>0.17</v>
      </c>
      <c r="O559" s="173">
        <f t="shared" si="58"/>
        <v>1658.3500000000001</v>
      </c>
      <c r="P559" s="31">
        <v>0</v>
      </c>
      <c r="Q559" s="35">
        <v>11379</v>
      </c>
      <c r="R559" s="33">
        <v>0.03</v>
      </c>
      <c r="S559" s="35">
        <v>-563</v>
      </c>
      <c r="T559" s="33"/>
      <c r="U559" s="35">
        <v>-21</v>
      </c>
      <c r="V559" s="32">
        <f t="shared" si="57"/>
        <v>10795</v>
      </c>
      <c r="W559" s="36" t="s">
        <v>59</v>
      </c>
      <c r="X559" s="46" t="s">
        <v>36</v>
      </c>
      <c r="Y559" s="37" t="s">
        <v>33</v>
      </c>
      <c r="Z559" s="37" t="s">
        <v>33</v>
      </c>
      <c r="AA559" s="169"/>
    </row>
    <row r="560" spans="1:28" hidden="1" x14ac:dyDescent="0.2">
      <c r="A560" s="20">
        <v>338</v>
      </c>
      <c r="B560" s="21">
        <v>44856</v>
      </c>
      <c r="C560" s="22">
        <v>44839</v>
      </c>
      <c r="D560" s="246">
        <v>44840</v>
      </c>
      <c r="E560" s="23" t="s">
        <v>61</v>
      </c>
      <c r="F560" s="23" t="s">
        <v>629</v>
      </c>
      <c r="G560" s="26" t="s">
        <v>62</v>
      </c>
      <c r="I560" s="24" t="s">
        <v>33</v>
      </c>
      <c r="J560" s="26">
        <v>303752</v>
      </c>
      <c r="K560" s="27">
        <v>44824</v>
      </c>
      <c r="L560" s="27" t="s">
        <v>717</v>
      </c>
      <c r="M560" s="29">
        <v>5203040</v>
      </c>
      <c r="N560" s="132"/>
      <c r="O560" s="173"/>
      <c r="P560" s="31">
        <v>0</v>
      </c>
      <c r="Q560" s="35">
        <f t="shared" si="56"/>
        <v>5203040</v>
      </c>
      <c r="R560" s="33">
        <v>0.03</v>
      </c>
      <c r="S560" s="35">
        <f>Q560*-3%</f>
        <v>-156091.19999999998</v>
      </c>
      <c r="T560" s="33"/>
      <c r="U560" s="35">
        <v>-8928</v>
      </c>
      <c r="V560" s="32">
        <f t="shared" si="57"/>
        <v>5038020.8</v>
      </c>
      <c r="W560" s="167" t="s">
        <v>33</v>
      </c>
      <c r="X560" s="230" t="s">
        <v>33</v>
      </c>
      <c r="Y560" s="37" t="s">
        <v>33</v>
      </c>
      <c r="Z560" s="37" t="s">
        <v>33</v>
      </c>
      <c r="AA560" s="37"/>
    </row>
    <row r="561" spans="1:28" x14ac:dyDescent="0.2">
      <c r="A561" s="20">
        <v>339</v>
      </c>
      <c r="B561" s="21">
        <v>44856</v>
      </c>
      <c r="C561" s="22">
        <v>44840</v>
      </c>
      <c r="D561" s="246">
        <v>44848</v>
      </c>
      <c r="E561" s="23" t="s">
        <v>61</v>
      </c>
      <c r="F561" s="23" t="s">
        <v>718</v>
      </c>
      <c r="G561" s="26" t="s">
        <v>62</v>
      </c>
      <c r="I561" s="24" t="s">
        <v>33</v>
      </c>
      <c r="J561" s="26">
        <v>303753</v>
      </c>
      <c r="K561" s="159" t="s">
        <v>33</v>
      </c>
      <c r="L561" s="27" t="s">
        <v>719</v>
      </c>
      <c r="M561" s="29">
        <v>905050</v>
      </c>
      <c r="N561" s="132"/>
      <c r="O561" s="173"/>
      <c r="P561" s="31">
        <v>0</v>
      </c>
      <c r="Q561" s="35">
        <f t="shared" si="56"/>
        <v>905050</v>
      </c>
      <c r="R561" s="33">
        <v>0.03</v>
      </c>
      <c r="S561" s="35">
        <f>Q561*-3%</f>
        <v>-27151.5</v>
      </c>
      <c r="T561" s="33"/>
      <c r="U561" s="35">
        <v>-118050</v>
      </c>
      <c r="V561" s="32">
        <f t="shared" si="57"/>
        <v>759848.5</v>
      </c>
      <c r="W561" s="36" t="s">
        <v>59</v>
      </c>
      <c r="X561" s="46" t="s">
        <v>36</v>
      </c>
      <c r="Y561" s="37" t="s">
        <v>33</v>
      </c>
      <c r="Z561" s="37" t="s">
        <v>33</v>
      </c>
      <c r="AA561" s="37"/>
    </row>
    <row r="562" spans="1:28" x14ac:dyDescent="0.2">
      <c r="A562" s="20">
        <v>346</v>
      </c>
      <c r="B562" s="21">
        <v>44856</v>
      </c>
      <c r="C562" s="22">
        <v>44847</v>
      </c>
      <c r="D562" s="246">
        <v>44848</v>
      </c>
      <c r="E562" s="43" t="s">
        <v>437</v>
      </c>
      <c r="F562" s="23" t="s">
        <v>729</v>
      </c>
      <c r="G562" s="26" t="s">
        <v>33</v>
      </c>
      <c r="I562" s="24" t="s">
        <v>33</v>
      </c>
      <c r="J562" s="26">
        <v>303767</v>
      </c>
      <c r="K562" s="159" t="s">
        <v>33</v>
      </c>
      <c r="L562" s="26" t="s">
        <v>33</v>
      </c>
      <c r="M562" s="38">
        <v>241773</v>
      </c>
      <c r="N562" s="132"/>
      <c r="O562" s="173">
        <f>M562*N562</f>
        <v>0</v>
      </c>
      <c r="P562" s="31">
        <v>0</v>
      </c>
      <c r="Q562" s="35">
        <f t="shared" si="56"/>
        <v>241773</v>
      </c>
      <c r="R562" s="33"/>
      <c r="S562" s="35">
        <f>-R562*Q562</f>
        <v>0</v>
      </c>
      <c r="T562" s="30"/>
      <c r="U562" s="35">
        <f>IFERROR(O562*-T562,0)</f>
        <v>0</v>
      </c>
      <c r="V562" s="32">
        <f t="shared" si="57"/>
        <v>241773</v>
      </c>
      <c r="W562" s="36" t="s">
        <v>59</v>
      </c>
      <c r="X562" s="46" t="s">
        <v>36</v>
      </c>
      <c r="Y562" s="37" t="s">
        <v>33</v>
      </c>
      <c r="Z562" s="37" t="s">
        <v>33</v>
      </c>
      <c r="AA562" s="37"/>
    </row>
    <row r="563" spans="1:28" x14ac:dyDescent="0.2">
      <c r="A563" s="20">
        <v>348</v>
      </c>
      <c r="B563" s="21">
        <v>44856</v>
      </c>
      <c r="C563" s="22">
        <v>44847</v>
      </c>
      <c r="D563" s="246">
        <v>44848</v>
      </c>
      <c r="E563" s="43" t="s">
        <v>437</v>
      </c>
      <c r="F563" s="23" t="s">
        <v>730</v>
      </c>
      <c r="G563" s="26" t="s">
        <v>33</v>
      </c>
      <c r="I563" s="24" t="s">
        <v>33</v>
      </c>
      <c r="J563" s="24">
        <v>303766</v>
      </c>
      <c r="K563" s="159" t="s">
        <v>33</v>
      </c>
      <c r="L563" s="26" t="s">
        <v>33</v>
      </c>
      <c r="M563" s="29">
        <v>483546</v>
      </c>
      <c r="N563" s="132"/>
      <c r="O563" s="173">
        <f>M563*N563</f>
        <v>0</v>
      </c>
      <c r="P563" s="31">
        <v>0</v>
      </c>
      <c r="Q563" s="35">
        <f t="shared" si="56"/>
        <v>483546</v>
      </c>
      <c r="R563" s="33"/>
      <c r="S563" s="35">
        <f>-R563*Q563</f>
        <v>0</v>
      </c>
      <c r="T563" s="33"/>
      <c r="U563" s="35">
        <f>IFERROR(O563*-T563,0)</f>
        <v>0</v>
      </c>
      <c r="V563" s="32">
        <f t="shared" si="57"/>
        <v>483546</v>
      </c>
      <c r="W563" s="36" t="s">
        <v>59</v>
      </c>
      <c r="X563" s="46" t="s">
        <v>36</v>
      </c>
      <c r="Y563" s="37" t="s">
        <v>33</v>
      </c>
      <c r="Z563" s="37" t="s">
        <v>33</v>
      </c>
      <c r="AA563" s="37"/>
    </row>
    <row r="564" spans="1:28" x14ac:dyDescent="0.2">
      <c r="A564" s="20">
        <v>349</v>
      </c>
      <c r="B564" s="21">
        <v>44856</v>
      </c>
      <c r="C564" s="22">
        <v>44847</v>
      </c>
      <c r="D564" s="246">
        <v>44848</v>
      </c>
      <c r="E564" s="23" t="s">
        <v>31</v>
      </c>
      <c r="F564" s="23" t="s">
        <v>731</v>
      </c>
      <c r="G564" s="26" t="s">
        <v>33</v>
      </c>
      <c r="I564" s="24" t="s">
        <v>33</v>
      </c>
      <c r="J564" s="24">
        <v>303762</v>
      </c>
      <c r="K564" s="27">
        <v>44845</v>
      </c>
      <c r="L564" s="26" t="s">
        <v>33</v>
      </c>
      <c r="M564" s="29">
        <v>253560</v>
      </c>
      <c r="N564" s="132"/>
      <c r="O564" s="173">
        <f>M564*N564</f>
        <v>0</v>
      </c>
      <c r="P564" s="31">
        <v>0</v>
      </c>
      <c r="Q564" s="35">
        <f t="shared" si="56"/>
        <v>253560</v>
      </c>
      <c r="R564" s="33"/>
      <c r="S564" s="35">
        <f>-R564*Q564</f>
        <v>0</v>
      </c>
      <c r="T564" s="33"/>
      <c r="U564" s="35">
        <f>IFERROR(O564*-T564,0)</f>
        <v>0</v>
      </c>
      <c r="V564" s="32">
        <f t="shared" si="57"/>
        <v>253560</v>
      </c>
      <c r="W564" s="36" t="s">
        <v>59</v>
      </c>
      <c r="X564" s="46" t="s">
        <v>36</v>
      </c>
      <c r="Y564" s="37" t="s">
        <v>33</v>
      </c>
      <c r="Z564" s="37" t="s">
        <v>33</v>
      </c>
      <c r="AA564" s="37"/>
    </row>
    <row r="565" spans="1:28" x14ac:dyDescent="0.2">
      <c r="A565" s="20">
        <v>350</v>
      </c>
      <c r="B565" s="21">
        <v>44856</v>
      </c>
      <c r="C565" s="22">
        <v>44847</v>
      </c>
      <c r="D565" s="246">
        <v>44848</v>
      </c>
      <c r="E565" s="23" t="s">
        <v>92</v>
      </c>
      <c r="F565" s="23" t="s">
        <v>732</v>
      </c>
      <c r="G565" s="24" t="s">
        <v>94</v>
      </c>
      <c r="I565" s="24" t="s">
        <v>33</v>
      </c>
      <c r="J565" s="24">
        <v>303761</v>
      </c>
      <c r="K565" s="27">
        <v>44845</v>
      </c>
      <c r="L565" s="26" t="s">
        <v>733</v>
      </c>
      <c r="M565" s="29">
        <v>2926</v>
      </c>
      <c r="N565" s="132"/>
      <c r="O565" s="173"/>
      <c r="P565" s="31">
        <v>0</v>
      </c>
      <c r="Q565" s="35">
        <f t="shared" si="56"/>
        <v>2926</v>
      </c>
      <c r="R565" s="33">
        <v>0.03</v>
      </c>
      <c r="S565" s="35">
        <f>Q565*-3%</f>
        <v>-87.78</v>
      </c>
      <c r="T565" s="33"/>
      <c r="U565" s="35">
        <v>-76</v>
      </c>
      <c r="V565" s="32">
        <f t="shared" si="57"/>
        <v>2762.22</v>
      </c>
      <c r="W565" s="36" t="s">
        <v>59</v>
      </c>
      <c r="X565" s="46" t="s">
        <v>36</v>
      </c>
      <c r="Y565" s="37" t="s">
        <v>33</v>
      </c>
      <c r="Z565" s="37" t="s">
        <v>33</v>
      </c>
      <c r="AA565" s="37"/>
    </row>
    <row r="566" spans="1:28" x14ac:dyDescent="0.2">
      <c r="A566" s="20">
        <v>351</v>
      </c>
      <c r="B566" s="21">
        <v>44856</v>
      </c>
      <c r="C566" s="22">
        <v>44847</v>
      </c>
      <c r="D566" s="246">
        <v>44848</v>
      </c>
      <c r="E566" s="23" t="s">
        <v>92</v>
      </c>
      <c r="F566" s="23" t="s">
        <v>734</v>
      </c>
      <c r="G566" s="24" t="s">
        <v>94</v>
      </c>
      <c r="I566" s="24" t="s">
        <v>33</v>
      </c>
      <c r="J566" s="24">
        <v>303760</v>
      </c>
      <c r="K566" s="27">
        <v>44845</v>
      </c>
      <c r="L566" s="26" t="s">
        <v>735</v>
      </c>
      <c r="M566" s="29">
        <v>4077</v>
      </c>
      <c r="N566" s="132"/>
      <c r="O566" s="173"/>
      <c r="P566" s="31">
        <v>0</v>
      </c>
      <c r="Q566" s="35">
        <f t="shared" si="56"/>
        <v>4077</v>
      </c>
      <c r="R566" s="33">
        <v>0.03</v>
      </c>
      <c r="S566" s="35">
        <f>Q566*-3%</f>
        <v>-122.31</v>
      </c>
      <c r="T566" s="33"/>
      <c r="U566" s="35">
        <f>IFERROR(O566*-T566,0)</f>
        <v>0</v>
      </c>
      <c r="V566" s="32">
        <f t="shared" si="57"/>
        <v>3954.69</v>
      </c>
      <c r="W566" s="36" t="s">
        <v>59</v>
      </c>
      <c r="X566" s="46" t="s">
        <v>36</v>
      </c>
      <c r="Y566" s="37" t="s">
        <v>33</v>
      </c>
      <c r="Z566" s="37" t="s">
        <v>33</v>
      </c>
      <c r="AA566" s="37"/>
    </row>
    <row r="567" spans="1:28" x14ac:dyDescent="0.2">
      <c r="A567" s="20">
        <v>352</v>
      </c>
      <c r="B567" s="21">
        <v>44856</v>
      </c>
      <c r="C567" s="22">
        <v>44847</v>
      </c>
      <c r="D567" s="246">
        <v>44848</v>
      </c>
      <c r="E567" s="23" t="s">
        <v>92</v>
      </c>
      <c r="F567" s="23" t="s">
        <v>736</v>
      </c>
      <c r="G567" s="24" t="s">
        <v>94</v>
      </c>
      <c r="I567" s="24" t="s">
        <v>33</v>
      </c>
      <c r="J567" s="24">
        <v>303759</v>
      </c>
      <c r="K567" s="27">
        <v>44846</v>
      </c>
      <c r="L567" s="26" t="s">
        <v>737</v>
      </c>
      <c r="M567" s="29">
        <v>355</v>
      </c>
      <c r="N567" s="132"/>
      <c r="O567" s="173"/>
      <c r="P567" s="31">
        <v>0</v>
      </c>
      <c r="Q567" s="35">
        <f t="shared" si="56"/>
        <v>355</v>
      </c>
      <c r="R567" s="33">
        <v>0.03</v>
      </c>
      <c r="S567" s="35">
        <f>Q567*-3%</f>
        <v>-10.65</v>
      </c>
      <c r="T567" s="33"/>
      <c r="U567" s="35">
        <f>IFERROR(O567*-T567,0)</f>
        <v>0</v>
      </c>
      <c r="V567" s="32">
        <f t="shared" si="57"/>
        <v>344.35</v>
      </c>
      <c r="W567" s="36" t="s">
        <v>59</v>
      </c>
      <c r="X567" s="46" t="s">
        <v>36</v>
      </c>
      <c r="Y567" s="37" t="s">
        <v>33</v>
      </c>
      <c r="Z567" s="37" t="s">
        <v>33</v>
      </c>
      <c r="AA567" s="37"/>
    </row>
    <row r="568" spans="1:28" x14ac:dyDescent="0.2">
      <c r="A568" s="20">
        <v>353</v>
      </c>
      <c r="B568" s="21">
        <v>44856</v>
      </c>
      <c r="C568" s="22">
        <v>44847</v>
      </c>
      <c r="D568" s="246">
        <v>44848</v>
      </c>
      <c r="E568" s="23" t="s">
        <v>92</v>
      </c>
      <c r="F568" s="23" t="s">
        <v>738</v>
      </c>
      <c r="G568" s="24" t="s">
        <v>94</v>
      </c>
      <c r="I568" s="24" t="s">
        <v>33</v>
      </c>
      <c r="J568" s="24">
        <v>303758</v>
      </c>
      <c r="K568" s="159" t="s">
        <v>33</v>
      </c>
      <c r="L568" s="26" t="s">
        <v>739</v>
      </c>
      <c r="M568" s="29">
        <v>545</v>
      </c>
      <c r="N568" s="132"/>
      <c r="O568" s="173">
        <f>M568*N568</f>
        <v>0</v>
      </c>
      <c r="P568" s="31">
        <v>0</v>
      </c>
      <c r="Q568" s="35">
        <f t="shared" si="56"/>
        <v>545</v>
      </c>
      <c r="R568" s="33">
        <v>0.03</v>
      </c>
      <c r="S568" s="35">
        <f>Q568*-3%</f>
        <v>-16.349999999999998</v>
      </c>
      <c r="T568" s="33"/>
      <c r="U568" s="35">
        <f>IFERROR(O568*-T568,0)</f>
        <v>0</v>
      </c>
      <c r="V568" s="32">
        <f t="shared" si="57"/>
        <v>528.65</v>
      </c>
      <c r="W568" s="36" t="s">
        <v>59</v>
      </c>
      <c r="X568" s="46" t="s">
        <v>36</v>
      </c>
      <c r="Y568" s="37" t="s">
        <v>33</v>
      </c>
      <c r="Z568" s="37" t="s">
        <v>33</v>
      </c>
      <c r="AA568" s="37"/>
    </row>
    <row r="569" spans="1:28" hidden="1" x14ac:dyDescent="0.2">
      <c r="A569" s="20">
        <v>354</v>
      </c>
      <c r="B569" s="82">
        <v>44887</v>
      </c>
      <c r="C569" s="182">
        <v>44777</v>
      </c>
      <c r="D569" s="246">
        <v>44848</v>
      </c>
      <c r="E569" s="84" t="s">
        <v>215</v>
      </c>
      <c r="F569" s="84" t="s">
        <v>740</v>
      </c>
      <c r="G569" s="183" t="s">
        <v>217</v>
      </c>
      <c r="I569" s="184">
        <v>1907</v>
      </c>
      <c r="J569" s="184">
        <v>303629</v>
      </c>
      <c r="K569" s="185">
        <v>44775</v>
      </c>
      <c r="L569" s="26" t="s">
        <v>33</v>
      </c>
      <c r="M569" s="186">
        <v>54000</v>
      </c>
      <c r="N569" s="187"/>
      <c r="O569" s="188"/>
      <c r="P569" s="91">
        <v>0</v>
      </c>
      <c r="Q569" s="95">
        <f t="shared" si="56"/>
        <v>54000</v>
      </c>
      <c r="R569" s="189">
        <v>4.4999999999999998E-2</v>
      </c>
      <c r="S569" s="190">
        <f>M569*-4.5%</f>
        <v>-2430</v>
      </c>
      <c r="T569" s="189">
        <v>0.05</v>
      </c>
      <c r="U569" s="95">
        <f>IFERROR(O569*-T569,0)</f>
        <v>0</v>
      </c>
      <c r="V569" s="191">
        <f t="shared" si="57"/>
        <v>51570</v>
      </c>
      <c r="W569" s="167" t="s">
        <v>33</v>
      </c>
      <c r="X569" s="230" t="s">
        <v>33</v>
      </c>
      <c r="Y569" s="37" t="s">
        <v>33</v>
      </c>
      <c r="Z569" s="37" t="s">
        <v>33</v>
      </c>
      <c r="AA569" s="96"/>
    </row>
    <row r="570" spans="1:28" x14ac:dyDescent="0.2">
      <c r="A570" s="20">
        <v>369</v>
      </c>
      <c r="B570" s="21">
        <v>44917</v>
      </c>
      <c r="C570" s="22">
        <v>44880</v>
      </c>
      <c r="D570" s="246">
        <v>44848</v>
      </c>
      <c r="E570" s="23" t="s">
        <v>61</v>
      </c>
      <c r="F570" s="23" t="s">
        <v>757</v>
      </c>
      <c r="G570" s="26" t="s">
        <v>62</v>
      </c>
      <c r="I570" s="24" t="s">
        <v>33</v>
      </c>
      <c r="J570" s="26">
        <v>303806</v>
      </c>
      <c r="K570" s="27">
        <v>44870</v>
      </c>
      <c r="L570" s="26" t="s">
        <v>33</v>
      </c>
      <c r="M570" s="29">
        <v>5203040</v>
      </c>
      <c r="N570" s="132"/>
      <c r="O570" s="173">
        <f>M570*N570</f>
        <v>0</v>
      </c>
      <c r="P570" s="31">
        <v>0</v>
      </c>
      <c r="Q570" s="35">
        <f t="shared" si="56"/>
        <v>5203040</v>
      </c>
      <c r="R570" s="33">
        <v>0.03</v>
      </c>
      <c r="S570" s="35">
        <f>-R570*Q570</f>
        <v>-156091.19999999998</v>
      </c>
      <c r="T570" s="33">
        <v>0.2</v>
      </c>
      <c r="U570" s="35">
        <v>-8928</v>
      </c>
      <c r="V570" s="32">
        <f t="shared" si="57"/>
        <v>5038020.8</v>
      </c>
      <c r="W570" s="36" t="s">
        <v>59</v>
      </c>
      <c r="X570" s="46" t="s">
        <v>36</v>
      </c>
      <c r="Y570" s="37" t="s">
        <v>33</v>
      </c>
      <c r="Z570" s="37" t="s">
        <v>33</v>
      </c>
      <c r="AA570" s="37"/>
    </row>
    <row r="571" spans="1:28" x14ac:dyDescent="0.2">
      <c r="A571" s="20">
        <v>343</v>
      </c>
      <c r="B571" s="21">
        <v>44856</v>
      </c>
      <c r="C571" s="22">
        <v>44865</v>
      </c>
      <c r="D571" s="246">
        <v>44860</v>
      </c>
      <c r="E571" s="23" t="s">
        <v>666</v>
      </c>
      <c r="F571" s="23" t="s">
        <v>725</v>
      </c>
      <c r="G571" s="26" t="s">
        <v>33</v>
      </c>
      <c r="I571" s="24" t="s">
        <v>33</v>
      </c>
      <c r="J571" s="26">
        <v>303776</v>
      </c>
      <c r="K571" s="159" t="s">
        <v>33</v>
      </c>
      <c r="L571" s="26" t="s">
        <v>33</v>
      </c>
      <c r="M571" s="38">
        <v>437029</v>
      </c>
      <c r="N571" s="132"/>
      <c r="O571" s="173">
        <f>M571*N571</f>
        <v>0</v>
      </c>
      <c r="P571" s="31">
        <v>0</v>
      </c>
      <c r="Q571" s="35">
        <f t="shared" si="56"/>
        <v>437029</v>
      </c>
      <c r="R571" s="33"/>
      <c r="S571" s="35">
        <f>-R571*Q571</f>
        <v>0</v>
      </c>
      <c r="T571" s="33"/>
      <c r="U571" s="35">
        <f t="shared" ref="U571:U609" si="59">IFERROR(O571*-T571,0)</f>
        <v>0</v>
      </c>
      <c r="V571" s="32">
        <f t="shared" si="57"/>
        <v>437029</v>
      </c>
      <c r="W571" s="36" t="s">
        <v>35</v>
      </c>
      <c r="X571" s="46" t="s">
        <v>36</v>
      </c>
      <c r="Y571" s="37" t="s">
        <v>726</v>
      </c>
      <c r="Z571" s="37" t="s">
        <v>33</v>
      </c>
      <c r="AA571" s="37"/>
    </row>
    <row r="572" spans="1:28" ht="15" x14ac:dyDescent="0.25">
      <c r="A572" s="344"/>
      <c r="B572" s="363"/>
      <c r="C572" s="346"/>
      <c r="D572" s="347">
        <v>44835</v>
      </c>
      <c r="E572" s="348" t="s">
        <v>895</v>
      </c>
      <c r="F572" s="348" t="s">
        <v>895</v>
      </c>
      <c r="G572" s="365"/>
      <c r="I572" s="366"/>
      <c r="J572" s="365"/>
      <c r="K572" s="393"/>
      <c r="L572" s="365"/>
      <c r="M572" s="351"/>
      <c r="N572" s="352"/>
      <c r="O572" s="391"/>
      <c r="P572" s="353"/>
      <c r="Q572" s="354">
        <v>42533.41</v>
      </c>
      <c r="R572" s="368"/>
      <c r="S572" s="358"/>
      <c r="T572" s="368"/>
      <c r="U572" s="358"/>
      <c r="V572" s="359">
        <f t="shared" si="57"/>
        <v>42533.41</v>
      </c>
      <c r="W572" s="358"/>
      <c r="X572" s="369" t="s">
        <v>36</v>
      </c>
      <c r="Y572" s="360"/>
      <c r="Z572" s="392"/>
      <c r="AA572" s="392"/>
      <c r="AB572" s="1" t="s">
        <v>867</v>
      </c>
    </row>
    <row r="573" spans="1:28" ht="15" x14ac:dyDescent="0.25">
      <c r="A573" s="344"/>
      <c r="B573" s="363"/>
      <c r="C573" s="346"/>
      <c r="D573" s="347">
        <v>44835</v>
      </c>
      <c r="E573" s="348" t="s">
        <v>896</v>
      </c>
      <c r="F573" s="348" t="s">
        <v>896</v>
      </c>
      <c r="G573" s="365"/>
      <c r="I573" s="366"/>
      <c r="J573" s="365"/>
      <c r="K573" s="393"/>
      <c r="L573" s="365"/>
      <c r="M573" s="351"/>
      <c r="N573" s="352"/>
      <c r="O573" s="391"/>
      <c r="P573" s="353"/>
      <c r="Q573" s="354">
        <v>5624890</v>
      </c>
      <c r="R573" s="368"/>
      <c r="S573" s="358"/>
      <c r="T573" s="368"/>
      <c r="U573" s="358"/>
      <c r="V573" s="359">
        <f t="shared" si="57"/>
        <v>5624890</v>
      </c>
      <c r="W573" s="358"/>
      <c r="X573" s="369" t="s">
        <v>36</v>
      </c>
      <c r="Y573" s="360"/>
      <c r="Z573" s="392"/>
      <c r="AA573" s="392"/>
      <c r="AB573" s="1" t="s">
        <v>867</v>
      </c>
    </row>
    <row r="574" spans="1:28" ht="15" x14ac:dyDescent="0.25">
      <c r="A574" s="344"/>
      <c r="B574" s="363"/>
      <c r="C574" s="346"/>
      <c r="D574" s="347">
        <v>44835</v>
      </c>
      <c r="E574" s="348" t="s">
        <v>895</v>
      </c>
      <c r="F574" s="348" t="s">
        <v>895</v>
      </c>
      <c r="G574" s="365"/>
      <c r="I574" s="366"/>
      <c r="J574" s="365"/>
      <c r="K574" s="393"/>
      <c r="L574" s="365"/>
      <c r="M574" s="351"/>
      <c r="N574" s="352"/>
      <c r="O574" s="391"/>
      <c r="P574" s="353"/>
      <c r="Q574" s="354">
        <v>12840.04</v>
      </c>
      <c r="R574" s="368"/>
      <c r="S574" s="358"/>
      <c r="T574" s="368"/>
      <c r="U574" s="358"/>
      <c r="V574" s="359">
        <f t="shared" si="57"/>
        <v>12840.04</v>
      </c>
      <c r="W574" s="358"/>
      <c r="X574" s="369" t="s">
        <v>36</v>
      </c>
      <c r="Y574" s="360"/>
      <c r="Z574" s="392"/>
      <c r="AA574" s="392"/>
      <c r="AB574" s="1" t="s">
        <v>867</v>
      </c>
    </row>
    <row r="575" spans="1:28" ht="15" x14ac:dyDescent="0.25">
      <c r="A575" s="344"/>
      <c r="B575" s="363"/>
      <c r="C575" s="346"/>
      <c r="D575" s="347">
        <v>44835</v>
      </c>
      <c r="E575" s="348" t="s">
        <v>896</v>
      </c>
      <c r="F575" s="348" t="s">
        <v>896</v>
      </c>
      <c r="G575" s="365"/>
      <c r="I575" s="366"/>
      <c r="J575" s="365"/>
      <c r="K575" s="393"/>
      <c r="L575" s="365"/>
      <c r="M575" s="351"/>
      <c r="N575" s="352"/>
      <c r="O575" s="391"/>
      <c r="P575" s="353"/>
      <c r="Q575" s="354">
        <v>1698049</v>
      </c>
      <c r="R575" s="368"/>
      <c r="S575" s="358"/>
      <c r="T575" s="368"/>
      <c r="U575" s="358"/>
      <c r="V575" s="359">
        <f t="shared" si="57"/>
        <v>1698049</v>
      </c>
      <c r="W575" s="358"/>
      <c r="X575" s="369" t="s">
        <v>36</v>
      </c>
      <c r="Y575" s="360"/>
      <c r="Z575" s="392"/>
      <c r="AA575" s="392"/>
      <c r="AB575" s="1" t="s">
        <v>867</v>
      </c>
    </row>
    <row r="576" spans="1:28" ht="15" x14ac:dyDescent="0.25">
      <c r="A576" s="344"/>
      <c r="B576" s="363"/>
      <c r="C576" s="346"/>
      <c r="D576" s="347">
        <v>44835</v>
      </c>
      <c r="E576" s="348" t="s">
        <v>895</v>
      </c>
      <c r="F576" s="348" t="s">
        <v>895</v>
      </c>
      <c r="G576" s="365"/>
      <c r="I576" s="366"/>
      <c r="J576" s="365"/>
      <c r="K576" s="393"/>
      <c r="L576" s="365"/>
      <c r="M576" s="351"/>
      <c r="N576" s="352"/>
      <c r="O576" s="391"/>
      <c r="P576" s="353"/>
      <c r="Q576" s="354">
        <v>10569.51</v>
      </c>
      <c r="R576" s="368"/>
      <c r="S576" s="358"/>
      <c r="T576" s="368"/>
      <c r="U576" s="358"/>
      <c r="V576" s="359">
        <f t="shared" si="57"/>
        <v>10569.51</v>
      </c>
      <c r="W576" s="358"/>
      <c r="X576" s="369" t="s">
        <v>36</v>
      </c>
      <c r="Y576" s="360"/>
      <c r="Z576" s="392"/>
      <c r="AA576" s="392"/>
      <c r="AB576" s="1" t="s">
        <v>867</v>
      </c>
    </row>
    <row r="577" spans="1:28" ht="15" x14ac:dyDescent="0.25">
      <c r="A577" s="344"/>
      <c r="B577" s="363"/>
      <c r="C577" s="346"/>
      <c r="D577" s="347">
        <v>44835</v>
      </c>
      <c r="E577" s="348" t="s">
        <v>896</v>
      </c>
      <c r="F577" s="348" t="s">
        <v>896</v>
      </c>
      <c r="G577" s="365"/>
      <c r="I577" s="366"/>
      <c r="J577" s="365"/>
      <c r="K577" s="393"/>
      <c r="L577" s="365"/>
      <c r="M577" s="351"/>
      <c r="N577" s="352"/>
      <c r="O577" s="391"/>
      <c r="P577" s="353"/>
      <c r="Q577" s="354">
        <v>1397780</v>
      </c>
      <c r="R577" s="368"/>
      <c r="S577" s="358"/>
      <c r="T577" s="368"/>
      <c r="U577" s="358"/>
      <c r="V577" s="359">
        <f t="shared" si="57"/>
        <v>1397780</v>
      </c>
      <c r="W577" s="358"/>
      <c r="X577" s="369" t="s">
        <v>36</v>
      </c>
      <c r="Y577" s="360"/>
      <c r="Z577" s="392"/>
      <c r="AA577" s="392"/>
      <c r="AB577" s="1" t="s">
        <v>867</v>
      </c>
    </row>
    <row r="578" spans="1:28" ht="15" x14ac:dyDescent="0.25">
      <c r="A578" s="344"/>
      <c r="B578" s="363"/>
      <c r="C578" s="346"/>
      <c r="D578" s="347">
        <v>44835</v>
      </c>
      <c r="E578" s="348" t="s">
        <v>895</v>
      </c>
      <c r="F578" s="348" t="s">
        <v>895</v>
      </c>
      <c r="G578" s="365"/>
      <c r="I578" s="366"/>
      <c r="J578" s="365"/>
      <c r="K578" s="393"/>
      <c r="L578" s="365"/>
      <c r="M578" s="351"/>
      <c r="N578" s="352"/>
      <c r="O578" s="391"/>
      <c r="P578" s="353"/>
      <c r="Q578" s="354">
        <v>2967.14</v>
      </c>
      <c r="R578" s="368"/>
      <c r="S578" s="358"/>
      <c r="T578" s="368"/>
      <c r="U578" s="358"/>
      <c r="V578" s="359">
        <f t="shared" si="57"/>
        <v>2967.14</v>
      </c>
      <c r="W578" s="358"/>
      <c r="X578" s="369" t="s">
        <v>36</v>
      </c>
      <c r="Y578" s="360"/>
      <c r="Z578" s="392"/>
      <c r="AA578" s="392"/>
      <c r="AB578" s="1" t="s">
        <v>867</v>
      </c>
    </row>
    <row r="579" spans="1:28" ht="15" x14ac:dyDescent="0.25">
      <c r="A579" s="344"/>
      <c r="B579" s="363"/>
      <c r="C579" s="346"/>
      <c r="D579" s="347">
        <v>44835</v>
      </c>
      <c r="E579" s="348" t="s">
        <v>896</v>
      </c>
      <c r="F579" s="348" t="s">
        <v>896</v>
      </c>
      <c r="G579" s="365"/>
      <c r="I579" s="366"/>
      <c r="J579" s="365"/>
      <c r="K579" s="393"/>
      <c r="L579" s="365"/>
      <c r="M579" s="351"/>
      <c r="N579" s="352"/>
      <c r="O579" s="391"/>
      <c r="P579" s="353"/>
      <c r="Q579" s="354">
        <v>392393</v>
      </c>
      <c r="R579" s="368"/>
      <c r="S579" s="358"/>
      <c r="T579" s="368"/>
      <c r="U579" s="358"/>
      <c r="V579" s="359">
        <f t="shared" si="57"/>
        <v>392393</v>
      </c>
      <c r="W579" s="358"/>
      <c r="X579" s="369" t="s">
        <v>36</v>
      </c>
      <c r="Y579" s="360"/>
      <c r="Z579" s="392"/>
      <c r="AA579" s="392"/>
      <c r="AB579" s="1" t="s">
        <v>867</v>
      </c>
    </row>
    <row r="580" spans="1:28" ht="15" x14ac:dyDescent="0.25">
      <c r="A580" s="344"/>
      <c r="B580" s="363"/>
      <c r="C580" s="346"/>
      <c r="D580" s="347">
        <v>44835</v>
      </c>
      <c r="E580" s="348" t="s">
        <v>895</v>
      </c>
      <c r="F580" s="348" t="s">
        <v>895</v>
      </c>
      <c r="G580" s="365"/>
      <c r="I580" s="366"/>
      <c r="J580" s="365"/>
      <c r="K580" s="393"/>
      <c r="L580" s="365"/>
      <c r="M580" s="351"/>
      <c r="N580" s="352"/>
      <c r="O580" s="391"/>
      <c r="P580" s="353"/>
      <c r="Q580" s="354">
        <v>13370.86</v>
      </c>
      <c r="R580" s="368"/>
      <c r="S580" s="358"/>
      <c r="T580" s="368"/>
      <c r="U580" s="358"/>
      <c r="V580" s="359">
        <f t="shared" si="57"/>
        <v>13370.86</v>
      </c>
      <c r="W580" s="358"/>
      <c r="X580" s="369" t="s">
        <v>36</v>
      </c>
      <c r="Y580" s="360"/>
      <c r="Z580" s="392"/>
      <c r="AA580" s="392"/>
      <c r="AB580" s="1" t="s">
        <v>867</v>
      </c>
    </row>
    <row r="581" spans="1:28" ht="15" x14ac:dyDescent="0.25">
      <c r="A581" s="344"/>
      <c r="B581" s="363"/>
      <c r="C581" s="346"/>
      <c r="D581" s="347">
        <v>44835</v>
      </c>
      <c r="E581" s="348" t="s">
        <v>896</v>
      </c>
      <c r="F581" s="348" t="s">
        <v>896</v>
      </c>
      <c r="G581" s="365"/>
      <c r="I581" s="366"/>
      <c r="J581" s="365"/>
      <c r="K581" s="393"/>
      <c r="L581" s="365"/>
      <c r="M581" s="351"/>
      <c r="N581" s="352"/>
      <c r="O581" s="391"/>
      <c r="P581" s="353"/>
      <c r="Q581" s="354">
        <v>1768248</v>
      </c>
      <c r="R581" s="368"/>
      <c r="S581" s="358"/>
      <c r="T581" s="368"/>
      <c r="U581" s="358"/>
      <c r="V581" s="359">
        <f t="shared" si="57"/>
        <v>1768248</v>
      </c>
      <c r="W581" s="358"/>
      <c r="X581" s="369" t="s">
        <v>36</v>
      </c>
      <c r="Y581" s="360"/>
      <c r="Z581" s="392"/>
      <c r="AA581" s="392"/>
      <c r="AB581" s="1" t="s">
        <v>867</v>
      </c>
    </row>
    <row r="582" spans="1:28" ht="15" x14ac:dyDescent="0.25">
      <c r="A582" s="344"/>
      <c r="B582" s="363"/>
      <c r="C582" s="346"/>
      <c r="D582" s="347">
        <v>44835</v>
      </c>
      <c r="E582" s="348" t="s">
        <v>895</v>
      </c>
      <c r="F582" s="348" t="s">
        <v>895</v>
      </c>
      <c r="G582" s="365"/>
      <c r="I582" s="366"/>
      <c r="J582" s="365"/>
      <c r="K582" s="393"/>
      <c r="L582" s="365"/>
      <c r="M582" s="351"/>
      <c r="N582" s="352"/>
      <c r="O582" s="391"/>
      <c r="P582" s="353"/>
      <c r="Q582" s="354">
        <v>2596.71</v>
      </c>
      <c r="R582" s="368"/>
      <c r="S582" s="358"/>
      <c r="T582" s="368"/>
      <c r="U582" s="358"/>
      <c r="V582" s="359">
        <f t="shared" si="57"/>
        <v>2596.71</v>
      </c>
      <c r="W582" s="358"/>
      <c r="X582" s="369" t="s">
        <v>36</v>
      </c>
      <c r="Y582" s="360"/>
      <c r="Z582" s="392"/>
      <c r="AA582" s="392"/>
      <c r="AB582" s="1" t="s">
        <v>867</v>
      </c>
    </row>
    <row r="583" spans="1:28" ht="15" x14ac:dyDescent="0.25">
      <c r="A583" s="344"/>
      <c r="B583" s="363"/>
      <c r="C583" s="346"/>
      <c r="D583" s="347">
        <v>44835</v>
      </c>
      <c r="E583" s="348" t="s">
        <v>896</v>
      </c>
      <c r="F583" s="348" t="s">
        <v>896</v>
      </c>
      <c r="G583" s="365"/>
      <c r="I583" s="366"/>
      <c r="J583" s="365"/>
      <c r="K583" s="393"/>
      <c r="L583" s="365"/>
      <c r="M583" s="351"/>
      <c r="N583" s="352"/>
      <c r="O583" s="391"/>
      <c r="P583" s="353"/>
      <c r="Q583" s="354">
        <v>343405</v>
      </c>
      <c r="R583" s="368"/>
      <c r="S583" s="358"/>
      <c r="T583" s="368"/>
      <c r="U583" s="358"/>
      <c r="V583" s="359">
        <f t="shared" si="57"/>
        <v>343405</v>
      </c>
      <c r="W583" s="358"/>
      <c r="X583" s="369" t="s">
        <v>36</v>
      </c>
      <c r="Y583" s="360"/>
      <c r="Z583" s="392"/>
      <c r="AA583" s="392"/>
      <c r="AB583" s="1" t="s">
        <v>867</v>
      </c>
    </row>
    <row r="584" spans="1:28" ht="15" x14ac:dyDescent="0.25">
      <c r="A584" s="344"/>
      <c r="B584" s="363"/>
      <c r="C584" s="346"/>
      <c r="D584" s="347">
        <v>44838</v>
      </c>
      <c r="E584" s="348" t="s">
        <v>1020</v>
      </c>
      <c r="F584" s="348" t="s">
        <v>1020</v>
      </c>
      <c r="G584" s="365"/>
      <c r="I584" s="366"/>
      <c r="J584" s="365"/>
      <c r="K584" s="393"/>
      <c r="L584" s="365"/>
      <c r="M584" s="351"/>
      <c r="N584" s="352"/>
      <c r="O584" s="391"/>
      <c r="P584" s="353"/>
      <c r="Q584" s="354">
        <v>4623.08</v>
      </c>
      <c r="R584" s="368"/>
      <c r="S584" s="358"/>
      <c r="T584" s="368"/>
      <c r="U584" s="358"/>
      <c r="V584" s="359">
        <f t="shared" si="57"/>
        <v>4623.08</v>
      </c>
      <c r="W584" s="358"/>
      <c r="X584" s="369" t="s">
        <v>36</v>
      </c>
      <c r="Y584" s="360">
        <v>12300003256</v>
      </c>
      <c r="Z584" s="392"/>
      <c r="AA584" s="392"/>
      <c r="AB584" s="1" t="s">
        <v>867</v>
      </c>
    </row>
    <row r="585" spans="1:28" ht="23.25" x14ac:dyDescent="0.25">
      <c r="A585" s="344"/>
      <c r="B585" s="363"/>
      <c r="C585" s="346"/>
      <c r="D585" s="347">
        <v>44838</v>
      </c>
      <c r="E585" s="348" t="s">
        <v>1021</v>
      </c>
      <c r="F585" s="348" t="s">
        <v>1021</v>
      </c>
      <c r="G585" s="365"/>
      <c r="I585" s="366"/>
      <c r="J585" s="365"/>
      <c r="K585" s="393"/>
      <c r="L585" s="365"/>
      <c r="M585" s="351"/>
      <c r="N585" s="352"/>
      <c r="O585" s="391"/>
      <c r="P585" s="353"/>
      <c r="Q585" s="354">
        <v>138750000</v>
      </c>
      <c r="R585" s="368"/>
      <c r="S585" s="358"/>
      <c r="T585" s="368"/>
      <c r="U585" s="358"/>
      <c r="V585" s="359">
        <f t="shared" si="57"/>
        <v>138750000</v>
      </c>
      <c r="W585" s="358"/>
      <c r="X585" s="369" t="s">
        <v>36</v>
      </c>
      <c r="Y585" s="360">
        <v>12300003256</v>
      </c>
      <c r="Z585" s="392"/>
      <c r="AA585" s="392"/>
      <c r="AB585" s="1" t="s">
        <v>867</v>
      </c>
    </row>
    <row r="586" spans="1:28" ht="15" x14ac:dyDescent="0.25">
      <c r="A586" s="344"/>
      <c r="B586" s="363"/>
      <c r="C586" s="346"/>
      <c r="D586" s="347">
        <v>44845</v>
      </c>
      <c r="E586" s="348" t="s">
        <v>905</v>
      </c>
      <c r="F586" s="348" t="s">
        <v>905</v>
      </c>
      <c r="G586" s="365"/>
      <c r="I586" s="366"/>
      <c r="J586" s="365"/>
      <c r="K586" s="393"/>
      <c r="L586" s="365"/>
      <c r="M586" s="351"/>
      <c r="N586" s="352"/>
      <c r="O586" s="391"/>
      <c r="P586" s="353"/>
      <c r="Q586" s="354">
        <v>5442235.71</v>
      </c>
      <c r="R586" s="368"/>
      <c r="S586" s="358"/>
      <c r="T586" s="368"/>
      <c r="U586" s="358"/>
      <c r="V586" s="359">
        <f t="shared" si="57"/>
        <v>5442235.71</v>
      </c>
      <c r="W586" s="358"/>
      <c r="X586" s="369" t="s">
        <v>36</v>
      </c>
      <c r="Y586" s="360"/>
      <c r="Z586" s="392"/>
      <c r="AA586" s="392"/>
      <c r="AB586" s="1" t="s">
        <v>867</v>
      </c>
    </row>
    <row r="587" spans="1:28" ht="15" x14ac:dyDescent="0.25">
      <c r="A587" s="344"/>
      <c r="B587" s="363"/>
      <c r="C587" s="346"/>
      <c r="D587" s="347">
        <v>44848</v>
      </c>
      <c r="E587" s="348" t="s">
        <v>842</v>
      </c>
      <c r="F587" s="348" t="s">
        <v>842</v>
      </c>
      <c r="G587" s="365"/>
      <c r="I587" s="366"/>
      <c r="J587" s="365"/>
      <c r="K587" s="393"/>
      <c r="L587" s="365"/>
      <c r="M587" s="351"/>
      <c r="N587" s="352"/>
      <c r="O587" s="391"/>
      <c r="P587" s="353"/>
      <c r="Q587" s="354">
        <v>32000</v>
      </c>
      <c r="R587" s="368"/>
      <c r="S587" s="358"/>
      <c r="T587" s="368"/>
      <c r="U587" s="358"/>
      <c r="V587" s="359">
        <f t="shared" si="57"/>
        <v>32000</v>
      </c>
      <c r="W587" s="358"/>
      <c r="X587" s="369" t="s">
        <v>36</v>
      </c>
      <c r="Y587" s="360">
        <v>58372145</v>
      </c>
      <c r="Z587" s="392"/>
      <c r="AA587" s="392"/>
      <c r="AB587" s="1" t="s">
        <v>867</v>
      </c>
    </row>
    <row r="588" spans="1:28" ht="15" x14ac:dyDescent="0.25">
      <c r="A588" s="344"/>
      <c r="B588" s="363"/>
      <c r="C588" s="346"/>
      <c r="D588" s="347">
        <v>44848</v>
      </c>
      <c r="E588" s="348" t="s">
        <v>1008</v>
      </c>
      <c r="F588" s="348" t="s">
        <v>1008</v>
      </c>
      <c r="G588" s="365"/>
      <c r="I588" s="366"/>
      <c r="J588" s="365"/>
      <c r="K588" s="393"/>
      <c r="L588" s="365"/>
      <c r="M588" s="351"/>
      <c r="N588" s="352"/>
      <c r="O588" s="391"/>
      <c r="P588" s="353"/>
      <c r="Q588" s="354">
        <v>11250000</v>
      </c>
      <c r="R588" s="368"/>
      <c r="S588" s="358"/>
      <c r="T588" s="368"/>
      <c r="U588" s="358"/>
      <c r="V588" s="359">
        <f t="shared" si="57"/>
        <v>11250000</v>
      </c>
      <c r="W588" s="358"/>
      <c r="X588" s="369" t="s">
        <v>36</v>
      </c>
      <c r="Y588" s="360">
        <v>58372146</v>
      </c>
      <c r="Z588" s="392"/>
      <c r="AA588" s="392"/>
      <c r="AB588" s="1" t="s">
        <v>867</v>
      </c>
    </row>
    <row r="589" spans="1:28" ht="15" x14ac:dyDescent="0.25">
      <c r="A589" s="344"/>
      <c r="B589" s="363"/>
      <c r="C589" s="346"/>
      <c r="D589" s="347">
        <v>44855</v>
      </c>
      <c r="E589" s="348" t="s">
        <v>917</v>
      </c>
      <c r="F589" s="348" t="s">
        <v>917</v>
      </c>
      <c r="G589" s="365"/>
      <c r="I589" s="366"/>
      <c r="J589" s="365"/>
      <c r="K589" s="393"/>
      <c r="L589" s="365"/>
      <c r="M589" s="351"/>
      <c r="N589" s="352"/>
      <c r="O589" s="391"/>
      <c r="P589" s="353"/>
      <c r="Q589" s="354">
        <v>93004.97</v>
      </c>
      <c r="R589" s="368"/>
      <c r="S589" s="358"/>
      <c r="T589" s="368"/>
      <c r="U589" s="358"/>
      <c r="V589" s="359">
        <f t="shared" si="57"/>
        <v>93004.97</v>
      </c>
      <c r="W589" s="358"/>
      <c r="X589" s="369" t="s">
        <v>36</v>
      </c>
      <c r="Y589" s="360"/>
      <c r="Z589" s="392"/>
      <c r="AA589" s="392"/>
      <c r="AB589" s="1" t="s">
        <v>867</v>
      </c>
    </row>
    <row r="590" spans="1:28" ht="15" x14ac:dyDescent="0.25">
      <c r="A590" s="344"/>
      <c r="B590" s="363"/>
      <c r="C590" s="346"/>
      <c r="D590" s="347">
        <v>44855</v>
      </c>
      <c r="E590" s="348" t="s">
        <v>918</v>
      </c>
      <c r="F590" s="348" t="s">
        <v>918</v>
      </c>
      <c r="G590" s="365"/>
      <c r="I590" s="366"/>
      <c r="J590" s="365"/>
      <c r="K590" s="393"/>
      <c r="L590" s="365"/>
      <c r="M590" s="351"/>
      <c r="N590" s="352"/>
      <c r="O590" s="391"/>
      <c r="P590" s="353"/>
      <c r="Q590" s="354">
        <v>320652.15000000002</v>
      </c>
      <c r="R590" s="368"/>
      <c r="S590" s="358"/>
      <c r="T590" s="368"/>
      <c r="U590" s="358"/>
      <c r="V590" s="359">
        <f t="shared" si="57"/>
        <v>320652.15000000002</v>
      </c>
      <c r="W590" s="358"/>
      <c r="X590" s="369" t="s">
        <v>36</v>
      </c>
      <c r="Y590" s="360"/>
      <c r="Z590" s="392"/>
      <c r="AA590" s="392"/>
      <c r="AB590" s="1" t="s">
        <v>867</v>
      </c>
    </row>
    <row r="591" spans="1:28" ht="15" x14ac:dyDescent="0.25">
      <c r="A591" s="344"/>
      <c r="B591" s="363"/>
      <c r="C591" s="346"/>
      <c r="D591" s="347">
        <v>44855</v>
      </c>
      <c r="E591" s="348" t="s">
        <v>1022</v>
      </c>
      <c r="F591" s="348" t="s">
        <v>1022</v>
      </c>
      <c r="G591" s="365"/>
      <c r="I591" s="366"/>
      <c r="J591" s="365"/>
      <c r="K591" s="393"/>
      <c r="L591" s="365"/>
      <c r="M591" s="351"/>
      <c r="N591" s="352"/>
      <c r="O591" s="391"/>
      <c r="P591" s="353"/>
      <c r="Q591" s="389">
        <v>450</v>
      </c>
      <c r="R591" s="368"/>
      <c r="S591" s="358"/>
      <c r="T591" s="368"/>
      <c r="U591" s="358"/>
      <c r="V591" s="359">
        <f t="shared" si="57"/>
        <v>450</v>
      </c>
      <c r="W591" s="358"/>
      <c r="X591" s="369" t="s">
        <v>36</v>
      </c>
      <c r="Y591" s="360"/>
      <c r="Z591" s="392"/>
      <c r="AA591" s="392"/>
      <c r="AB591" s="1" t="s">
        <v>867</v>
      </c>
    </row>
    <row r="592" spans="1:28" ht="23.25" x14ac:dyDescent="0.25">
      <c r="A592" s="344"/>
      <c r="B592" s="363"/>
      <c r="C592" s="346"/>
      <c r="D592" s="347">
        <v>44855</v>
      </c>
      <c r="E592" s="348" t="s">
        <v>1023</v>
      </c>
      <c r="F592" s="348" t="s">
        <v>1023</v>
      </c>
      <c r="G592" s="365"/>
      <c r="I592" s="366"/>
      <c r="J592" s="365"/>
      <c r="K592" s="393"/>
      <c r="L592" s="365"/>
      <c r="M592" s="351"/>
      <c r="N592" s="352"/>
      <c r="O592" s="391"/>
      <c r="P592" s="353"/>
      <c r="Q592" s="389">
        <v>58.5</v>
      </c>
      <c r="R592" s="368"/>
      <c r="S592" s="358"/>
      <c r="T592" s="368"/>
      <c r="U592" s="358"/>
      <c r="V592" s="359">
        <f t="shared" si="57"/>
        <v>58.5</v>
      </c>
      <c r="W592" s="358"/>
      <c r="X592" s="369" t="s">
        <v>36</v>
      </c>
      <c r="Y592" s="360"/>
      <c r="Z592" s="392"/>
      <c r="AA592" s="392"/>
      <c r="AB592" s="1" t="s">
        <v>867</v>
      </c>
    </row>
    <row r="593" spans="1:28" ht="23.25" x14ac:dyDescent="0.25">
      <c r="A593" s="344"/>
      <c r="B593" s="363"/>
      <c r="C593" s="346"/>
      <c r="D593" s="347">
        <v>44860</v>
      </c>
      <c r="E593" s="348" t="s">
        <v>1024</v>
      </c>
      <c r="F593" s="348" t="s">
        <v>1024</v>
      </c>
      <c r="G593" s="365"/>
      <c r="I593" s="366"/>
      <c r="J593" s="365"/>
      <c r="K593" s="393"/>
      <c r="L593" s="365"/>
      <c r="M593" s="351"/>
      <c r="N593" s="352"/>
      <c r="O593" s="391"/>
      <c r="P593" s="353"/>
      <c r="Q593" s="354">
        <v>1000000</v>
      </c>
      <c r="R593" s="368"/>
      <c r="S593" s="358"/>
      <c r="T593" s="368"/>
      <c r="U593" s="358"/>
      <c r="V593" s="359">
        <f t="shared" si="57"/>
        <v>1000000</v>
      </c>
      <c r="W593" s="358"/>
      <c r="X593" s="369" t="s">
        <v>36</v>
      </c>
      <c r="Y593" s="360"/>
      <c r="Z593" s="392"/>
      <c r="AA593" s="392"/>
      <c r="AB593" s="1" t="s">
        <v>867</v>
      </c>
    </row>
    <row r="594" spans="1:28" ht="23.25" x14ac:dyDescent="0.25">
      <c r="A594" s="344"/>
      <c r="B594" s="363"/>
      <c r="C594" s="346"/>
      <c r="D594" s="347">
        <v>44860</v>
      </c>
      <c r="E594" s="348" t="s">
        <v>1025</v>
      </c>
      <c r="F594" s="348" t="s">
        <v>1025</v>
      </c>
      <c r="G594" s="365"/>
      <c r="I594" s="366"/>
      <c r="J594" s="365"/>
      <c r="K594" s="393"/>
      <c r="L594" s="365"/>
      <c r="M594" s="351"/>
      <c r="N594" s="352"/>
      <c r="O594" s="391"/>
      <c r="P594" s="353"/>
      <c r="Q594" s="354">
        <v>706750</v>
      </c>
      <c r="R594" s="368"/>
      <c r="S594" s="358"/>
      <c r="T594" s="368"/>
      <c r="U594" s="358"/>
      <c r="V594" s="359">
        <f t="shared" si="57"/>
        <v>706750</v>
      </c>
      <c r="W594" s="358"/>
      <c r="X594" s="369" t="s">
        <v>36</v>
      </c>
      <c r="Y594" s="360"/>
      <c r="Z594" s="392"/>
      <c r="AA594" s="392"/>
      <c r="AB594" s="1" t="s">
        <v>867</v>
      </c>
    </row>
    <row r="595" spans="1:28" ht="23.25" x14ac:dyDescent="0.25">
      <c r="A595" s="344"/>
      <c r="B595" s="363"/>
      <c r="C595" s="346"/>
      <c r="D595" s="347">
        <v>44860</v>
      </c>
      <c r="E595" s="348" t="s">
        <v>1026</v>
      </c>
      <c r="F595" s="348" t="s">
        <v>1026</v>
      </c>
      <c r="G595" s="365"/>
      <c r="I595" s="366"/>
      <c r="J595" s="365"/>
      <c r="K595" s="393"/>
      <c r="L595" s="365"/>
      <c r="M595" s="351"/>
      <c r="N595" s="352"/>
      <c r="O595" s="391"/>
      <c r="P595" s="353"/>
      <c r="Q595" s="354">
        <v>1000000</v>
      </c>
      <c r="R595" s="368"/>
      <c r="S595" s="358"/>
      <c r="T595" s="368"/>
      <c r="U595" s="358"/>
      <c r="V595" s="359">
        <f t="shared" si="57"/>
        <v>1000000</v>
      </c>
      <c r="W595" s="358"/>
      <c r="X595" s="369" t="s">
        <v>36</v>
      </c>
      <c r="Y595" s="360"/>
      <c r="Z595" s="392"/>
      <c r="AA595" s="392"/>
      <c r="AB595" s="1" t="s">
        <v>867</v>
      </c>
    </row>
    <row r="596" spans="1:28" ht="15" x14ac:dyDescent="0.25">
      <c r="A596" s="344"/>
      <c r="B596" s="363"/>
      <c r="C596" s="346"/>
      <c r="D596" s="347">
        <v>44865</v>
      </c>
      <c r="E596" s="348" t="s">
        <v>960</v>
      </c>
      <c r="F596" s="348" t="s">
        <v>960</v>
      </c>
      <c r="G596" s="365"/>
      <c r="I596" s="366"/>
      <c r="J596" s="365"/>
      <c r="K596" s="393"/>
      <c r="L596" s="365"/>
      <c r="M596" s="351"/>
      <c r="N596" s="352"/>
      <c r="O596" s="391"/>
      <c r="P596" s="353"/>
      <c r="Q596" s="354">
        <v>3390940</v>
      </c>
      <c r="R596" s="368"/>
      <c r="S596" s="358"/>
      <c r="T596" s="368"/>
      <c r="U596" s="358"/>
      <c r="V596" s="359">
        <f t="shared" si="57"/>
        <v>3390940</v>
      </c>
      <c r="W596" s="358"/>
      <c r="X596" s="369" t="s">
        <v>36</v>
      </c>
      <c r="Y596" s="360">
        <v>58372148</v>
      </c>
      <c r="Z596" s="392"/>
      <c r="AA596" s="392"/>
      <c r="AB596" s="1" t="s">
        <v>867</v>
      </c>
    </row>
    <row r="597" spans="1:28" ht="15" x14ac:dyDescent="0.25">
      <c r="A597" s="344"/>
      <c r="B597" s="363"/>
      <c r="C597" s="346"/>
      <c r="D597" s="347">
        <v>44865</v>
      </c>
      <c r="E597" s="348" t="s">
        <v>1027</v>
      </c>
      <c r="F597" s="348" t="s">
        <v>1027</v>
      </c>
      <c r="G597" s="365"/>
      <c r="I597" s="366"/>
      <c r="J597" s="365"/>
      <c r="K597" s="393"/>
      <c r="L597" s="365"/>
      <c r="M597" s="351"/>
      <c r="N597" s="352"/>
      <c r="O597" s="391"/>
      <c r="P597" s="353"/>
      <c r="Q597" s="389">
        <v>950</v>
      </c>
      <c r="R597" s="368"/>
      <c r="S597" s="358"/>
      <c r="T597" s="368"/>
      <c r="U597" s="358"/>
      <c r="V597" s="359">
        <f t="shared" si="57"/>
        <v>950</v>
      </c>
      <c r="W597" s="358"/>
      <c r="X597" s="369" t="s">
        <v>36</v>
      </c>
      <c r="Y597" s="360"/>
      <c r="Z597" s="392"/>
      <c r="AA597" s="392"/>
      <c r="AB597" s="1" t="s">
        <v>867</v>
      </c>
    </row>
    <row r="598" spans="1:28" ht="23.25" x14ac:dyDescent="0.25">
      <c r="A598" s="344"/>
      <c r="B598" s="363"/>
      <c r="C598" s="346"/>
      <c r="D598" s="347">
        <v>44865</v>
      </c>
      <c r="E598" s="348" t="s">
        <v>1028</v>
      </c>
      <c r="F598" s="348" t="s">
        <v>1028</v>
      </c>
      <c r="G598" s="365"/>
      <c r="I598" s="366"/>
      <c r="J598" s="365"/>
      <c r="K598" s="393"/>
      <c r="L598" s="365"/>
      <c r="M598" s="351"/>
      <c r="N598" s="352"/>
      <c r="O598" s="391"/>
      <c r="P598" s="353"/>
      <c r="Q598" s="389">
        <v>123.5</v>
      </c>
      <c r="R598" s="368"/>
      <c r="S598" s="358"/>
      <c r="T598" s="368"/>
      <c r="U598" s="358"/>
      <c r="V598" s="359">
        <f t="shared" si="57"/>
        <v>123.5</v>
      </c>
      <c r="W598" s="358"/>
      <c r="X598" s="369" t="s">
        <v>36</v>
      </c>
      <c r="Y598" s="360"/>
      <c r="Z598" s="392"/>
      <c r="AA598" s="392"/>
      <c r="AB598" s="1" t="s">
        <v>867</v>
      </c>
    </row>
    <row r="599" spans="1:28" x14ac:dyDescent="0.2">
      <c r="A599" s="20">
        <v>301</v>
      </c>
      <c r="B599" s="21">
        <v>44826</v>
      </c>
      <c r="C599" s="22">
        <v>44818</v>
      </c>
      <c r="D599" s="246">
        <v>44867</v>
      </c>
      <c r="E599" s="23" t="s">
        <v>152</v>
      </c>
      <c r="F599" s="23" t="s">
        <v>663</v>
      </c>
      <c r="G599" s="26" t="s">
        <v>627</v>
      </c>
      <c r="I599" s="24" t="s">
        <v>33</v>
      </c>
      <c r="J599" s="26">
        <v>303716</v>
      </c>
      <c r="K599" s="27">
        <v>44813</v>
      </c>
      <c r="L599" s="26" t="s">
        <v>664</v>
      </c>
      <c r="M599" s="38">
        <v>63275</v>
      </c>
      <c r="N599" s="132"/>
      <c r="O599" s="173"/>
      <c r="P599" s="31">
        <v>0</v>
      </c>
      <c r="Q599" s="35">
        <f t="shared" si="56"/>
        <v>63275</v>
      </c>
      <c r="R599" s="33"/>
      <c r="S599" s="38">
        <v>-1871.37</v>
      </c>
      <c r="T599" s="33"/>
      <c r="U599" s="35">
        <f t="shared" si="59"/>
        <v>0</v>
      </c>
      <c r="V599" s="32">
        <f t="shared" si="57"/>
        <v>61403.63</v>
      </c>
      <c r="W599" s="36" t="s">
        <v>59</v>
      </c>
      <c r="X599" s="46" t="s">
        <v>36</v>
      </c>
      <c r="Y599" s="37" t="s">
        <v>33</v>
      </c>
      <c r="Z599" s="37" t="s">
        <v>33</v>
      </c>
      <c r="AA599" s="37"/>
    </row>
    <row r="600" spans="1:28" x14ac:dyDescent="0.2">
      <c r="A600" s="20">
        <v>345</v>
      </c>
      <c r="B600" s="21">
        <v>44856</v>
      </c>
      <c r="C600" s="22">
        <v>44865</v>
      </c>
      <c r="D600" s="246">
        <v>44867</v>
      </c>
      <c r="E600" s="43" t="s">
        <v>160</v>
      </c>
      <c r="F600" s="23" t="s">
        <v>728</v>
      </c>
      <c r="G600" s="26" t="s">
        <v>33</v>
      </c>
      <c r="I600" s="24" t="s">
        <v>33</v>
      </c>
      <c r="J600" s="26">
        <v>303774</v>
      </c>
      <c r="K600" s="159" t="s">
        <v>33</v>
      </c>
      <c r="L600" s="26" t="s">
        <v>33</v>
      </c>
      <c r="M600" s="38">
        <v>78005</v>
      </c>
      <c r="N600" s="132"/>
      <c r="O600" s="173">
        <f>M600*N600</f>
        <v>0</v>
      </c>
      <c r="P600" s="31">
        <v>0</v>
      </c>
      <c r="Q600" s="35">
        <f t="shared" si="56"/>
        <v>78005</v>
      </c>
      <c r="R600" s="33"/>
      <c r="S600" s="35">
        <f>-R600*Q600</f>
        <v>0</v>
      </c>
      <c r="T600" s="30"/>
      <c r="U600" s="35">
        <f t="shared" si="59"/>
        <v>0</v>
      </c>
      <c r="V600" s="32">
        <f t="shared" si="57"/>
        <v>78005</v>
      </c>
      <c r="W600" s="36" t="s">
        <v>59</v>
      </c>
      <c r="X600" s="46" t="s">
        <v>36</v>
      </c>
      <c r="Y600" s="37" t="s">
        <v>33</v>
      </c>
      <c r="Z600" s="37" t="s">
        <v>33</v>
      </c>
      <c r="AA600" s="37"/>
    </row>
    <row r="601" spans="1:28" x14ac:dyDescent="0.2">
      <c r="A601" s="20">
        <v>356</v>
      </c>
      <c r="B601" s="82">
        <v>44887</v>
      </c>
      <c r="C601" s="182">
        <v>44840</v>
      </c>
      <c r="D601" s="247">
        <v>44867</v>
      </c>
      <c r="E601" s="84" t="s">
        <v>743</v>
      </c>
      <c r="F601" s="84" t="s">
        <v>744</v>
      </c>
      <c r="G601" s="26" t="s">
        <v>33</v>
      </c>
      <c r="I601" s="24" t="s">
        <v>33</v>
      </c>
      <c r="J601" s="184">
        <v>303751</v>
      </c>
      <c r="K601" s="185">
        <v>44838</v>
      </c>
      <c r="L601" s="192">
        <v>1.39872220914142E+20</v>
      </c>
      <c r="M601" s="186">
        <v>39157</v>
      </c>
      <c r="N601" s="187"/>
      <c r="O601" s="188"/>
      <c r="P601" s="91">
        <v>0</v>
      </c>
      <c r="Q601" s="95">
        <f t="shared" si="56"/>
        <v>39157</v>
      </c>
      <c r="R601" s="189">
        <v>2.5000000000000001E-3</v>
      </c>
      <c r="S601" s="190">
        <f>M601*-R601</f>
        <v>-97.892499999999998</v>
      </c>
      <c r="T601" s="189"/>
      <c r="U601" s="95">
        <f t="shared" si="59"/>
        <v>0</v>
      </c>
      <c r="V601" s="32">
        <f t="shared" si="57"/>
        <v>39059.107499999998</v>
      </c>
      <c r="W601" s="36" t="s">
        <v>59</v>
      </c>
      <c r="X601" s="46" t="s">
        <v>36</v>
      </c>
      <c r="Y601" s="37" t="s">
        <v>33</v>
      </c>
      <c r="Z601" s="37" t="s">
        <v>33</v>
      </c>
      <c r="AA601" s="96"/>
    </row>
    <row r="602" spans="1:28" x14ac:dyDescent="0.2">
      <c r="A602" s="20">
        <v>358</v>
      </c>
      <c r="B602" s="82">
        <v>44887</v>
      </c>
      <c r="C602" s="182">
        <v>44865</v>
      </c>
      <c r="D602" s="247">
        <v>44867</v>
      </c>
      <c r="E602" s="84" t="s">
        <v>743</v>
      </c>
      <c r="F602" s="84" t="s">
        <v>747</v>
      </c>
      <c r="G602" s="26" t="s">
        <v>33</v>
      </c>
      <c r="I602" s="24" t="s">
        <v>33</v>
      </c>
      <c r="J602" s="184">
        <v>303757</v>
      </c>
      <c r="K602" s="185">
        <v>44839</v>
      </c>
      <c r="L602" s="26" t="s">
        <v>33</v>
      </c>
      <c r="M602" s="186">
        <v>2528</v>
      </c>
      <c r="N602" s="187"/>
      <c r="O602" s="188"/>
      <c r="P602" s="91">
        <v>0</v>
      </c>
      <c r="Q602" s="95">
        <f t="shared" si="56"/>
        <v>2528</v>
      </c>
      <c r="R602" s="189">
        <v>2.5000000000000001E-3</v>
      </c>
      <c r="S602" s="190">
        <v>-140</v>
      </c>
      <c r="T602" s="189"/>
      <c r="U602" s="95">
        <f t="shared" si="59"/>
        <v>0</v>
      </c>
      <c r="V602" s="32">
        <f t="shared" ref="V602:V724" si="60">Q602+S602+U602</f>
        <v>2388</v>
      </c>
      <c r="W602" s="36" t="s">
        <v>59</v>
      </c>
      <c r="X602" s="46" t="s">
        <v>36</v>
      </c>
      <c r="Y602" s="37" t="s">
        <v>33</v>
      </c>
      <c r="Z602" s="37" t="s">
        <v>33</v>
      </c>
      <c r="AA602" s="96"/>
    </row>
    <row r="603" spans="1:28" x14ac:dyDescent="0.2">
      <c r="A603" s="20">
        <v>357</v>
      </c>
      <c r="B603" s="82">
        <v>44887</v>
      </c>
      <c r="C603" s="83">
        <v>44865</v>
      </c>
      <c r="D603" s="247">
        <v>44879</v>
      </c>
      <c r="E603" s="85" t="s">
        <v>684</v>
      </c>
      <c r="F603" s="85" t="s">
        <v>745</v>
      </c>
      <c r="G603" s="26" t="s">
        <v>33</v>
      </c>
      <c r="I603" s="24" t="s">
        <v>33</v>
      </c>
      <c r="J603" s="184">
        <v>303756</v>
      </c>
      <c r="K603" s="185">
        <v>44844</v>
      </c>
      <c r="L603" s="192" t="s">
        <v>746</v>
      </c>
      <c r="M603" s="186">
        <v>6028000</v>
      </c>
      <c r="N603" s="187"/>
      <c r="O603" s="188"/>
      <c r="P603" s="91">
        <v>0</v>
      </c>
      <c r="Q603" s="95">
        <f t="shared" si="56"/>
        <v>6028000</v>
      </c>
      <c r="R603" s="189">
        <v>0.15</v>
      </c>
      <c r="S603" s="190">
        <f>Q603*-15%</f>
        <v>-904200</v>
      </c>
      <c r="T603" s="189"/>
      <c r="U603" s="95">
        <f t="shared" si="59"/>
        <v>0</v>
      </c>
      <c r="V603" s="32">
        <f t="shared" si="60"/>
        <v>5123800</v>
      </c>
      <c r="W603" s="36" t="s">
        <v>59</v>
      </c>
      <c r="X603" s="46" t="s">
        <v>36</v>
      </c>
      <c r="Y603" s="37" t="s">
        <v>33</v>
      </c>
      <c r="Z603" s="37" t="s">
        <v>33</v>
      </c>
      <c r="AA603" s="96"/>
    </row>
    <row r="604" spans="1:28" x14ac:dyDescent="0.2">
      <c r="A604" s="20">
        <v>360</v>
      </c>
      <c r="B604" s="21">
        <v>44887</v>
      </c>
      <c r="C604" s="111">
        <v>44866</v>
      </c>
      <c r="D604" s="247">
        <v>44879</v>
      </c>
      <c r="E604" s="43" t="s">
        <v>749</v>
      </c>
      <c r="F604" s="43" t="s">
        <v>750</v>
      </c>
      <c r="G604" s="26" t="s">
        <v>33</v>
      </c>
      <c r="I604" s="24" t="s">
        <v>33</v>
      </c>
      <c r="J604" s="76">
        <v>303788</v>
      </c>
      <c r="K604" s="159" t="s">
        <v>33</v>
      </c>
      <c r="L604" s="26" t="s">
        <v>33</v>
      </c>
      <c r="M604" s="79">
        <v>80000</v>
      </c>
      <c r="N604" s="154"/>
      <c r="O604" s="178"/>
      <c r="P604" s="31">
        <v>0</v>
      </c>
      <c r="Q604" s="35">
        <f t="shared" si="56"/>
        <v>80000</v>
      </c>
      <c r="R604" s="81"/>
      <c r="S604" s="100"/>
      <c r="T604" s="81"/>
      <c r="U604" s="35">
        <f t="shared" si="59"/>
        <v>0</v>
      </c>
      <c r="V604" s="32">
        <f t="shared" si="60"/>
        <v>80000</v>
      </c>
      <c r="W604" s="36" t="s">
        <v>59</v>
      </c>
      <c r="X604" s="46" t="s">
        <v>36</v>
      </c>
      <c r="Y604" s="37" t="s">
        <v>33</v>
      </c>
      <c r="Z604" s="37" t="s">
        <v>33</v>
      </c>
      <c r="AA604" s="37"/>
    </row>
    <row r="605" spans="1:28" x14ac:dyDescent="0.2">
      <c r="A605" s="20">
        <v>363</v>
      </c>
      <c r="B605" s="21">
        <v>44887</v>
      </c>
      <c r="C605" s="111">
        <v>44873</v>
      </c>
      <c r="D605" s="246">
        <v>44880</v>
      </c>
      <c r="E605" s="23" t="s">
        <v>31</v>
      </c>
      <c r="F605" s="43" t="s">
        <v>752</v>
      </c>
      <c r="G605" s="26" t="s">
        <v>33</v>
      </c>
      <c r="I605" s="24" t="s">
        <v>33</v>
      </c>
      <c r="J605" s="76">
        <v>303798</v>
      </c>
      <c r="K605" s="103">
        <v>44872</v>
      </c>
      <c r="L605" s="78">
        <v>12282353</v>
      </c>
      <c r="M605" s="79">
        <v>210078.78</v>
      </c>
      <c r="N605" s="154"/>
      <c r="O605" s="178"/>
      <c r="P605" s="31">
        <v>0</v>
      </c>
      <c r="Q605" s="35">
        <f t="shared" si="56"/>
        <v>210078.78</v>
      </c>
      <c r="R605" s="81"/>
      <c r="S605" s="100"/>
      <c r="T605" s="81"/>
      <c r="U605" s="35">
        <f t="shared" si="59"/>
        <v>0</v>
      </c>
      <c r="V605" s="32">
        <f t="shared" si="60"/>
        <v>210078.78</v>
      </c>
      <c r="W605" s="36" t="s">
        <v>59</v>
      </c>
      <c r="X605" s="46" t="s">
        <v>36</v>
      </c>
      <c r="Y605" s="37" t="s">
        <v>33</v>
      </c>
      <c r="Z605" s="37" t="s">
        <v>33</v>
      </c>
      <c r="AA605" s="49"/>
    </row>
    <row r="606" spans="1:28" x14ac:dyDescent="0.2">
      <c r="A606" s="20">
        <v>361</v>
      </c>
      <c r="B606" s="21">
        <v>44887</v>
      </c>
      <c r="C606" s="111">
        <v>44873</v>
      </c>
      <c r="D606" s="246">
        <v>44881</v>
      </c>
      <c r="E606" s="23" t="s">
        <v>130</v>
      </c>
      <c r="F606" s="43" t="s">
        <v>751</v>
      </c>
      <c r="G606" s="76">
        <v>1019479</v>
      </c>
      <c r="I606" s="24" t="s">
        <v>33</v>
      </c>
      <c r="J606" s="76">
        <v>303793</v>
      </c>
      <c r="K606" s="103">
        <v>44839</v>
      </c>
      <c r="L606" s="78">
        <v>583</v>
      </c>
      <c r="M606" s="79">
        <v>146000</v>
      </c>
      <c r="N606" s="154"/>
      <c r="O606" s="178"/>
      <c r="P606" s="31">
        <v>0</v>
      </c>
      <c r="Q606" s="35">
        <f t="shared" si="56"/>
        <v>146000</v>
      </c>
      <c r="R606" s="81"/>
      <c r="S606" s="100"/>
      <c r="T606" s="81"/>
      <c r="U606" s="35">
        <f t="shared" si="59"/>
        <v>0</v>
      </c>
      <c r="V606" s="32">
        <f t="shared" si="60"/>
        <v>146000</v>
      </c>
      <c r="W606" s="36" t="s">
        <v>59</v>
      </c>
      <c r="X606" s="46" t="s">
        <v>36</v>
      </c>
      <c r="Y606" s="37" t="s">
        <v>33</v>
      </c>
      <c r="Z606" s="37" t="s">
        <v>33</v>
      </c>
      <c r="AA606" s="49"/>
    </row>
    <row r="607" spans="1:28" x14ac:dyDescent="0.2">
      <c r="A607" s="20">
        <v>362</v>
      </c>
      <c r="B607" s="21">
        <v>44887</v>
      </c>
      <c r="C607" s="111">
        <v>44873</v>
      </c>
      <c r="D607" s="246">
        <v>44881</v>
      </c>
      <c r="E607" s="23" t="s">
        <v>130</v>
      </c>
      <c r="F607" s="43" t="s">
        <v>751</v>
      </c>
      <c r="G607" s="76">
        <v>1019479</v>
      </c>
      <c r="I607" s="24" t="s">
        <v>33</v>
      </c>
      <c r="J607" s="76">
        <v>303796</v>
      </c>
      <c r="K607" s="194">
        <v>44841</v>
      </c>
      <c r="L607" s="103">
        <v>606</v>
      </c>
      <c r="M607" s="79">
        <v>78000</v>
      </c>
      <c r="N607" s="154"/>
      <c r="O607" s="178"/>
      <c r="P607" s="31">
        <v>0</v>
      </c>
      <c r="Q607" s="35">
        <f t="shared" si="56"/>
        <v>78000</v>
      </c>
      <c r="R607" s="81"/>
      <c r="S607" s="100"/>
      <c r="T607" s="81"/>
      <c r="U607" s="35">
        <f t="shared" si="59"/>
        <v>0</v>
      </c>
      <c r="V607" s="32">
        <f t="shared" si="60"/>
        <v>78000</v>
      </c>
      <c r="W607" s="36" t="s">
        <v>59</v>
      </c>
      <c r="X607" s="46" t="s">
        <v>36</v>
      </c>
      <c r="Y607" s="37" t="s">
        <v>33</v>
      </c>
      <c r="Z607" s="37" t="s">
        <v>33</v>
      </c>
      <c r="AA607" s="49"/>
    </row>
    <row r="608" spans="1:28" hidden="1" x14ac:dyDescent="0.2">
      <c r="A608" s="20">
        <v>367</v>
      </c>
      <c r="B608" s="21">
        <v>44887</v>
      </c>
      <c r="C608" s="111">
        <v>44881</v>
      </c>
      <c r="D608" s="246">
        <v>44883</v>
      </c>
      <c r="E608" s="23" t="s">
        <v>236</v>
      </c>
      <c r="F608" s="43" t="s">
        <v>237</v>
      </c>
      <c r="G608" s="76" t="s">
        <v>238</v>
      </c>
      <c r="I608" s="24" t="s">
        <v>33</v>
      </c>
      <c r="J608" s="76">
        <v>303804</v>
      </c>
      <c r="K608" s="194">
        <v>44853</v>
      </c>
      <c r="L608" s="76" t="s">
        <v>756</v>
      </c>
      <c r="M608" s="195">
        <v>12969</v>
      </c>
      <c r="N608" s="154">
        <v>0.13</v>
      </c>
      <c r="O608" s="178">
        <f>M608*N608</f>
        <v>1685.97</v>
      </c>
      <c r="P608" s="31">
        <v>0</v>
      </c>
      <c r="Q608" s="35">
        <f t="shared" si="56"/>
        <v>14654.97</v>
      </c>
      <c r="R608" s="81">
        <v>0.08</v>
      </c>
      <c r="S608" s="195">
        <v>-1220</v>
      </c>
      <c r="T608" s="81"/>
      <c r="U608" s="35">
        <f t="shared" si="59"/>
        <v>0</v>
      </c>
      <c r="V608" s="32">
        <f t="shared" si="60"/>
        <v>13434.97</v>
      </c>
      <c r="W608" s="36" t="s">
        <v>59</v>
      </c>
      <c r="X608" s="137" t="s">
        <v>33</v>
      </c>
      <c r="Y608" s="37" t="s">
        <v>33</v>
      </c>
      <c r="Z608" s="37" t="s">
        <v>33</v>
      </c>
      <c r="AA608" s="40">
        <f>V608+V609+600</f>
        <v>44636.480000000003</v>
      </c>
    </row>
    <row r="609" spans="1:28" hidden="1" x14ac:dyDescent="0.2">
      <c r="A609" s="20">
        <v>368</v>
      </c>
      <c r="B609" s="21">
        <v>44887</v>
      </c>
      <c r="C609" s="111">
        <v>44881</v>
      </c>
      <c r="D609" s="246">
        <v>44883</v>
      </c>
      <c r="E609" s="23" t="s">
        <v>236</v>
      </c>
      <c r="F609" s="43" t="s">
        <v>237</v>
      </c>
      <c r="G609" s="76" t="s">
        <v>238</v>
      </c>
      <c r="I609" s="24" t="s">
        <v>33</v>
      </c>
      <c r="J609" s="76">
        <v>303804</v>
      </c>
      <c r="K609" s="159" t="s">
        <v>33</v>
      </c>
      <c r="L609" s="26" t="s">
        <v>33</v>
      </c>
      <c r="M609" s="195">
        <v>26803</v>
      </c>
      <c r="N609" s="154">
        <v>0.17</v>
      </c>
      <c r="O609" s="178">
        <f>M609*N609</f>
        <v>4556.51</v>
      </c>
      <c r="P609" s="31">
        <v>0</v>
      </c>
      <c r="Q609" s="35">
        <f t="shared" si="56"/>
        <v>31359.510000000002</v>
      </c>
      <c r="R609" s="81">
        <v>0.04</v>
      </c>
      <c r="S609" s="195">
        <v>-758</v>
      </c>
      <c r="T609" s="81"/>
      <c r="U609" s="35">
        <f t="shared" si="59"/>
        <v>0</v>
      </c>
      <c r="V609" s="32">
        <f t="shared" si="60"/>
        <v>30601.510000000002</v>
      </c>
      <c r="W609" s="36" t="s">
        <v>59</v>
      </c>
      <c r="X609" s="137" t="s">
        <v>33</v>
      </c>
      <c r="Y609" s="37" t="s">
        <v>33</v>
      </c>
      <c r="Z609" s="37" t="s">
        <v>33</v>
      </c>
      <c r="AA609" s="40"/>
    </row>
    <row r="610" spans="1:28" ht="15" x14ac:dyDescent="0.25">
      <c r="A610" s="344"/>
      <c r="B610" s="363"/>
      <c r="C610" s="394"/>
      <c r="D610" s="347">
        <v>44867</v>
      </c>
      <c r="E610" s="348" t="s">
        <v>1029</v>
      </c>
      <c r="F610" s="348" t="s">
        <v>1029</v>
      </c>
      <c r="G610" s="395"/>
      <c r="I610" s="366"/>
      <c r="J610" s="395"/>
      <c r="K610" s="393"/>
      <c r="L610" s="365"/>
      <c r="M610" s="396"/>
      <c r="N610" s="397"/>
      <c r="O610" s="398"/>
      <c r="P610" s="353"/>
      <c r="Q610" s="354">
        <v>40000</v>
      </c>
      <c r="R610" s="399"/>
      <c r="S610" s="396"/>
      <c r="T610" s="399"/>
      <c r="U610" s="358"/>
      <c r="V610" s="359">
        <f t="shared" si="60"/>
        <v>40000</v>
      </c>
      <c r="W610" s="358"/>
      <c r="X610" s="369" t="s">
        <v>36</v>
      </c>
      <c r="Y610" s="360"/>
      <c r="Z610" s="392"/>
      <c r="AA610" s="388"/>
      <c r="AB610" s="1" t="s">
        <v>867</v>
      </c>
    </row>
    <row r="611" spans="1:28" ht="15" x14ac:dyDescent="0.25">
      <c r="A611" s="344"/>
      <c r="B611" s="363"/>
      <c r="C611" s="394"/>
      <c r="D611" s="347">
        <v>44867</v>
      </c>
      <c r="E611" s="348" t="s">
        <v>1030</v>
      </c>
      <c r="F611" s="348" t="s">
        <v>1030</v>
      </c>
      <c r="G611" s="395"/>
      <c r="I611" s="366"/>
      <c r="J611" s="395"/>
      <c r="K611" s="393"/>
      <c r="L611" s="365"/>
      <c r="M611" s="396"/>
      <c r="N611" s="397"/>
      <c r="O611" s="398"/>
      <c r="P611" s="353"/>
      <c r="Q611" s="354">
        <v>100000</v>
      </c>
      <c r="R611" s="399"/>
      <c r="S611" s="396"/>
      <c r="T611" s="399"/>
      <c r="U611" s="358"/>
      <c r="V611" s="359">
        <f t="shared" si="60"/>
        <v>100000</v>
      </c>
      <c r="W611" s="358"/>
      <c r="X611" s="369" t="s">
        <v>36</v>
      </c>
      <c r="Y611" s="360"/>
      <c r="Z611" s="392"/>
      <c r="AA611" s="388"/>
      <c r="AB611" s="1" t="s">
        <v>867</v>
      </c>
    </row>
    <row r="612" spans="1:28" ht="15" x14ac:dyDescent="0.25">
      <c r="A612" s="344"/>
      <c r="B612" s="363"/>
      <c r="C612" s="394"/>
      <c r="D612" s="347">
        <v>44867</v>
      </c>
      <c r="E612" s="348" t="s">
        <v>1031</v>
      </c>
      <c r="F612" s="348" t="s">
        <v>1031</v>
      </c>
      <c r="G612" s="395"/>
      <c r="I612" s="366"/>
      <c r="J612" s="395"/>
      <c r="K612" s="393"/>
      <c r="L612" s="365"/>
      <c r="M612" s="396"/>
      <c r="N612" s="397"/>
      <c r="O612" s="398"/>
      <c r="P612" s="353"/>
      <c r="Q612" s="354">
        <v>95988</v>
      </c>
      <c r="R612" s="399"/>
      <c r="S612" s="396"/>
      <c r="T612" s="399"/>
      <c r="U612" s="358"/>
      <c r="V612" s="359">
        <f t="shared" si="60"/>
        <v>95988</v>
      </c>
      <c r="W612" s="358"/>
      <c r="X612" s="369" t="s">
        <v>36</v>
      </c>
      <c r="Y612" s="360"/>
      <c r="Z612" s="392"/>
      <c r="AA612" s="388"/>
      <c r="AB612" s="1" t="s">
        <v>867</v>
      </c>
    </row>
    <row r="613" spans="1:28" ht="15" x14ac:dyDescent="0.25">
      <c r="A613" s="344"/>
      <c r="B613" s="363"/>
      <c r="C613" s="394"/>
      <c r="D613" s="347">
        <v>44868</v>
      </c>
      <c r="E613" s="348" t="s">
        <v>1032</v>
      </c>
      <c r="F613" s="348" t="s">
        <v>1032</v>
      </c>
      <c r="G613" s="395"/>
      <c r="I613" s="366"/>
      <c r="J613" s="395"/>
      <c r="K613" s="393"/>
      <c r="L613" s="365"/>
      <c r="M613" s="396"/>
      <c r="N613" s="397"/>
      <c r="O613" s="398"/>
      <c r="P613" s="353"/>
      <c r="Q613" s="354">
        <v>3666635</v>
      </c>
      <c r="R613" s="399"/>
      <c r="S613" s="396"/>
      <c r="T613" s="399"/>
      <c r="U613" s="358"/>
      <c r="V613" s="359">
        <f t="shared" si="60"/>
        <v>3666635</v>
      </c>
      <c r="W613" s="358"/>
      <c r="X613" s="369" t="s">
        <v>36</v>
      </c>
      <c r="Y613" s="360">
        <v>58372151</v>
      </c>
      <c r="Z613" s="392"/>
      <c r="AA613" s="388"/>
      <c r="AB613" s="1" t="s">
        <v>867</v>
      </c>
    </row>
    <row r="614" spans="1:28" ht="15" x14ac:dyDescent="0.25">
      <c r="A614" s="344"/>
      <c r="B614" s="363"/>
      <c r="C614" s="394"/>
      <c r="D614" s="347">
        <v>44868</v>
      </c>
      <c r="E614" s="348" t="s">
        <v>842</v>
      </c>
      <c r="F614" s="348" t="s">
        <v>842</v>
      </c>
      <c r="G614" s="395"/>
      <c r="I614" s="366"/>
      <c r="J614" s="395"/>
      <c r="K614" s="393"/>
      <c r="L614" s="365"/>
      <c r="M614" s="396"/>
      <c r="N614" s="397"/>
      <c r="O614" s="398"/>
      <c r="P614" s="353"/>
      <c r="Q614" s="354">
        <v>25000</v>
      </c>
      <c r="R614" s="399"/>
      <c r="S614" s="396"/>
      <c r="T614" s="399"/>
      <c r="U614" s="358"/>
      <c r="V614" s="359">
        <f t="shared" si="60"/>
        <v>25000</v>
      </c>
      <c r="W614" s="358"/>
      <c r="X614" s="369" t="s">
        <v>36</v>
      </c>
      <c r="Y614" s="360">
        <v>58372152</v>
      </c>
      <c r="Z614" s="392"/>
      <c r="AA614" s="388"/>
      <c r="AB614" s="1" t="s">
        <v>867</v>
      </c>
    </row>
    <row r="615" spans="1:28" ht="15" x14ac:dyDescent="0.25">
      <c r="A615" s="344"/>
      <c r="B615" s="363"/>
      <c r="C615" s="394"/>
      <c r="D615" s="347">
        <v>44869</v>
      </c>
      <c r="E615" s="348" t="s">
        <v>1033</v>
      </c>
      <c r="F615" s="348" t="s">
        <v>1033</v>
      </c>
      <c r="G615" s="395"/>
      <c r="I615" s="366"/>
      <c r="J615" s="395"/>
      <c r="K615" s="393"/>
      <c r="L615" s="365"/>
      <c r="M615" s="396"/>
      <c r="N615" s="397"/>
      <c r="O615" s="398"/>
      <c r="P615" s="353"/>
      <c r="Q615" s="354">
        <v>9333031</v>
      </c>
      <c r="R615" s="399"/>
      <c r="S615" s="396"/>
      <c r="T615" s="399"/>
      <c r="U615" s="358"/>
      <c r="V615" s="359">
        <f t="shared" si="60"/>
        <v>9333031</v>
      </c>
      <c r="W615" s="358"/>
      <c r="X615" s="369" t="s">
        <v>36</v>
      </c>
      <c r="Y615" s="360">
        <v>82059699</v>
      </c>
      <c r="Z615" s="392"/>
      <c r="AA615" s="388"/>
      <c r="AB615" s="1" t="s">
        <v>867</v>
      </c>
    </row>
    <row r="616" spans="1:28" ht="23.25" x14ac:dyDescent="0.25">
      <c r="A616" s="344"/>
      <c r="B616" s="363"/>
      <c r="C616" s="394"/>
      <c r="D616" s="347">
        <v>44875</v>
      </c>
      <c r="E616" s="348" t="s">
        <v>1034</v>
      </c>
      <c r="F616" s="348" t="s">
        <v>1034</v>
      </c>
      <c r="G616" s="395"/>
      <c r="I616" s="366"/>
      <c r="J616" s="395"/>
      <c r="K616" s="393"/>
      <c r="L616" s="365"/>
      <c r="M616" s="396"/>
      <c r="N616" s="397"/>
      <c r="O616" s="398"/>
      <c r="P616" s="353"/>
      <c r="Q616" s="354">
        <v>61404</v>
      </c>
      <c r="R616" s="399"/>
      <c r="S616" s="396"/>
      <c r="T616" s="399"/>
      <c r="U616" s="358"/>
      <c r="V616" s="359">
        <f t="shared" si="60"/>
        <v>61404</v>
      </c>
      <c r="W616" s="358"/>
      <c r="X616" s="369" t="s">
        <v>36</v>
      </c>
      <c r="Y616" s="360"/>
      <c r="Z616" s="392"/>
      <c r="AA616" s="388"/>
      <c r="AB616" s="1" t="s">
        <v>867</v>
      </c>
    </row>
    <row r="617" spans="1:28" ht="23.25" x14ac:dyDescent="0.25">
      <c r="A617" s="344"/>
      <c r="B617" s="363"/>
      <c r="C617" s="394"/>
      <c r="D617" s="347">
        <v>44875</v>
      </c>
      <c r="E617" s="348" t="s">
        <v>1035</v>
      </c>
      <c r="F617" s="348" t="s">
        <v>1035</v>
      </c>
      <c r="G617" s="395"/>
      <c r="I617" s="366"/>
      <c r="J617" s="395"/>
      <c r="K617" s="393"/>
      <c r="L617" s="365"/>
      <c r="M617" s="396"/>
      <c r="N617" s="397"/>
      <c r="O617" s="398"/>
      <c r="P617" s="353"/>
      <c r="Q617" s="354">
        <v>121643</v>
      </c>
      <c r="R617" s="399"/>
      <c r="S617" s="396"/>
      <c r="T617" s="399"/>
      <c r="U617" s="358"/>
      <c r="V617" s="359">
        <f t="shared" si="60"/>
        <v>121643</v>
      </c>
      <c r="W617" s="358"/>
      <c r="X617" s="369" t="s">
        <v>36</v>
      </c>
      <c r="Y617" s="360"/>
      <c r="Z617" s="392"/>
      <c r="AA617" s="388"/>
      <c r="AB617" s="1" t="s">
        <v>867</v>
      </c>
    </row>
    <row r="618" spans="1:28" ht="23.25" x14ac:dyDescent="0.25">
      <c r="A618" s="344"/>
      <c r="B618" s="363"/>
      <c r="C618" s="394"/>
      <c r="D618" s="347">
        <v>44881</v>
      </c>
      <c r="E618" s="348" t="s">
        <v>1036</v>
      </c>
      <c r="F618" s="348" t="s">
        <v>1036</v>
      </c>
      <c r="G618" s="395"/>
      <c r="I618" s="366"/>
      <c r="J618" s="395"/>
      <c r="K618" s="393"/>
      <c r="L618" s="365"/>
      <c r="M618" s="396"/>
      <c r="N618" s="397"/>
      <c r="O618" s="398"/>
      <c r="P618" s="353"/>
      <c r="Q618" s="354">
        <v>462314</v>
      </c>
      <c r="R618" s="399"/>
      <c r="S618" s="396"/>
      <c r="T618" s="399"/>
      <c r="U618" s="358"/>
      <c r="V618" s="359">
        <f t="shared" si="60"/>
        <v>462314</v>
      </c>
      <c r="W618" s="358"/>
      <c r="X618" s="369" t="s">
        <v>36</v>
      </c>
      <c r="Y618" s="360"/>
      <c r="Z618" s="392"/>
      <c r="AA618" s="388"/>
      <c r="AB618" s="1" t="s">
        <v>867</v>
      </c>
    </row>
    <row r="619" spans="1:28" ht="23.25" x14ac:dyDescent="0.25">
      <c r="A619" s="344"/>
      <c r="B619" s="363"/>
      <c r="C619" s="394"/>
      <c r="D619" s="347">
        <v>44883</v>
      </c>
      <c r="E619" s="348" t="s">
        <v>1037</v>
      </c>
      <c r="F619" s="348" t="s">
        <v>1037</v>
      </c>
      <c r="G619" s="395"/>
      <c r="I619" s="366"/>
      <c r="J619" s="395"/>
      <c r="K619" s="393"/>
      <c r="L619" s="365"/>
      <c r="M619" s="396"/>
      <c r="N619" s="397"/>
      <c r="O619" s="398"/>
      <c r="P619" s="353"/>
      <c r="Q619" s="354">
        <v>759849</v>
      </c>
      <c r="R619" s="399"/>
      <c r="S619" s="396"/>
      <c r="T619" s="399"/>
      <c r="U619" s="358"/>
      <c r="V619" s="359">
        <f t="shared" si="60"/>
        <v>759849</v>
      </c>
      <c r="W619" s="358"/>
      <c r="X619" s="369" t="s">
        <v>36</v>
      </c>
      <c r="Y619" s="360"/>
      <c r="Z619" s="392"/>
      <c r="AA619" s="388"/>
      <c r="AB619" s="1" t="s">
        <v>867</v>
      </c>
    </row>
    <row r="620" spans="1:28" ht="23.25" x14ac:dyDescent="0.25">
      <c r="A620" s="344"/>
      <c r="B620" s="363"/>
      <c r="C620" s="394"/>
      <c r="D620" s="347">
        <v>44883</v>
      </c>
      <c r="E620" s="348" t="s">
        <v>1038</v>
      </c>
      <c r="F620" s="348" t="s">
        <v>1038</v>
      </c>
      <c r="G620" s="395"/>
      <c r="I620" s="366"/>
      <c r="J620" s="395"/>
      <c r="K620" s="393"/>
      <c r="L620" s="365"/>
      <c r="M620" s="396"/>
      <c r="N620" s="397"/>
      <c r="O620" s="398"/>
      <c r="P620" s="353"/>
      <c r="Q620" s="354">
        <v>48870</v>
      </c>
      <c r="R620" s="399"/>
      <c r="S620" s="396"/>
      <c r="T620" s="399"/>
      <c r="U620" s="358"/>
      <c r="V620" s="359">
        <f t="shared" si="60"/>
        <v>48870</v>
      </c>
      <c r="W620" s="358"/>
      <c r="X620" s="369" t="s">
        <v>36</v>
      </c>
      <c r="Y620" s="360"/>
      <c r="Z620" s="392"/>
      <c r="AA620" s="388"/>
      <c r="AB620" s="1" t="s">
        <v>867</v>
      </c>
    </row>
    <row r="621" spans="1:28" ht="15" x14ac:dyDescent="0.25">
      <c r="A621" s="344"/>
      <c r="B621" s="363"/>
      <c r="C621" s="394"/>
      <c r="D621" s="347">
        <v>44886</v>
      </c>
      <c r="E621" s="348" t="s">
        <v>917</v>
      </c>
      <c r="F621" s="348" t="s">
        <v>917</v>
      </c>
      <c r="G621" s="395"/>
      <c r="I621" s="366"/>
      <c r="J621" s="395"/>
      <c r="K621" s="393"/>
      <c r="L621" s="365"/>
      <c r="M621" s="396"/>
      <c r="N621" s="397"/>
      <c r="O621" s="398"/>
      <c r="P621" s="353"/>
      <c r="Q621" s="354">
        <v>94458.72</v>
      </c>
      <c r="R621" s="399"/>
      <c r="S621" s="396"/>
      <c r="T621" s="399"/>
      <c r="U621" s="358"/>
      <c r="V621" s="359">
        <f t="shared" si="60"/>
        <v>94458.72</v>
      </c>
      <c r="W621" s="358"/>
      <c r="X621" s="369" t="s">
        <v>36</v>
      </c>
      <c r="Y621" s="360"/>
      <c r="Z621" s="392"/>
      <c r="AA621" s="388"/>
      <c r="AB621" s="1" t="s">
        <v>867</v>
      </c>
    </row>
    <row r="622" spans="1:28" ht="15" x14ac:dyDescent="0.25">
      <c r="A622" s="344"/>
      <c r="B622" s="363"/>
      <c r="C622" s="394"/>
      <c r="D622" s="347">
        <v>44886</v>
      </c>
      <c r="E622" s="348" t="s">
        <v>918</v>
      </c>
      <c r="F622" s="348" t="s">
        <v>918</v>
      </c>
      <c r="G622" s="395"/>
      <c r="I622" s="366"/>
      <c r="J622" s="395"/>
      <c r="K622" s="393"/>
      <c r="L622" s="365"/>
      <c r="M622" s="396"/>
      <c r="N622" s="397"/>
      <c r="O622" s="398"/>
      <c r="P622" s="353"/>
      <c r="Q622" s="354">
        <v>319466.53000000003</v>
      </c>
      <c r="R622" s="399"/>
      <c r="S622" s="396"/>
      <c r="T622" s="399"/>
      <c r="U622" s="358"/>
      <c r="V622" s="359">
        <f t="shared" si="60"/>
        <v>319466.53000000003</v>
      </c>
      <c r="W622" s="358"/>
      <c r="X622" s="369" t="s">
        <v>36</v>
      </c>
      <c r="Y622" s="360"/>
      <c r="Z622" s="392"/>
      <c r="AA622" s="388"/>
      <c r="AB622" s="1" t="s">
        <v>867</v>
      </c>
    </row>
    <row r="623" spans="1:28" ht="15" x14ac:dyDescent="0.25">
      <c r="A623" s="344"/>
      <c r="B623" s="363"/>
      <c r="C623" s="394"/>
      <c r="D623" s="347">
        <v>44890</v>
      </c>
      <c r="E623" s="348" t="s">
        <v>1039</v>
      </c>
      <c r="F623" s="348" t="s">
        <v>1039</v>
      </c>
      <c r="G623" s="395"/>
      <c r="I623" s="366"/>
      <c r="J623" s="395"/>
      <c r="K623" s="393"/>
      <c r="L623" s="365"/>
      <c r="M623" s="396"/>
      <c r="N623" s="397"/>
      <c r="O623" s="398"/>
      <c r="P623" s="353"/>
      <c r="Q623" s="354">
        <v>100000</v>
      </c>
      <c r="R623" s="399"/>
      <c r="S623" s="396"/>
      <c r="T623" s="399"/>
      <c r="U623" s="358"/>
      <c r="V623" s="359">
        <f t="shared" si="60"/>
        <v>100000</v>
      </c>
      <c r="W623" s="358"/>
      <c r="X623" s="369" t="s">
        <v>36</v>
      </c>
      <c r="Y623" s="360"/>
      <c r="Z623" s="392"/>
      <c r="AA623" s="388"/>
      <c r="AB623" s="1" t="s">
        <v>867</v>
      </c>
    </row>
    <row r="624" spans="1:28" ht="15" x14ac:dyDescent="0.25">
      <c r="A624" s="344"/>
      <c r="B624" s="363"/>
      <c r="C624" s="394"/>
      <c r="D624" s="347">
        <v>44890</v>
      </c>
      <c r="E624" s="348" t="s">
        <v>1040</v>
      </c>
      <c r="F624" s="348" t="s">
        <v>1040</v>
      </c>
      <c r="G624" s="395"/>
      <c r="I624" s="366"/>
      <c r="J624" s="395"/>
      <c r="K624" s="393"/>
      <c r="L624" s="365"/>
      <c r="M624" s="396"/>
      <c r="N624" s="397"/>
      <c r="O624" s="398"/>
      <c r="P624" s="353"/>
      <c r="Q624" s="354">
        <v>100000</v>
      </c>
      <c r="R624" s="399"/>
      <c r="S624" s="396"/>
      <c r="T624" s="399"/>
      <c r="U624" s="358"/>
      <c r="V624" s="359">
        <f t="shared" si="60"/>
        <v>100000</v>
      </c>
      <c r="W624" s="358"/>
      <c r="X624" s="369" t="s">
        <v>36</v>
      </c>
      <c r="Y624" s="360"/>
      <c r="Z624" s="392"/>
      <c r="AA624" s="388"/>
      <c r="AB624" s="1" t="s">
        <v>867</v>
      </c>
    </row>
    <row r="625" spans="1:28" ht="15" x14ac:dyDescent="0.25">
      <c r="A625" s="344"/>
      <c r="B625" s="363"/>
      <c r="C625" s="394"/>
      <c r="D625" s="347">
        <v>44890</v>
      </c>
      <c r="E625" s="348" t="s">
        <v>1041</v>
      </c>
      <c r="F625" s="348" t="s">
        <v>1041</v>
      </c>
      <c r="G625" s="395"/>
      <c r="I625" s="366"/>
      <c r="J625" s="395"/>
      <c r="K625" s="393"/>
      <c r="L625" s="365"/>
      <c r="M625" s="396"/>
      <c r="N625" s="397"/>
      <c r="O625" s="398"/>
      <c r="P625" s="353"/>
      <c r="Q625" s="354">
        <v>100000</v>
      </c>
      <c r="R625" s="399"/>
      <c r="S625" s="396"/>
      <c r="T625" s="399"/>
      <c r="U625" s="358"/>
      <c r="V625" s="359">
        <f t="shared" si="60"/>
        <v>100000</v>
      </c>
      <c r="W625" s="358"/>
      <c r="X625" s="369" t="s">
        <v>36</v>
      </c>
      <c r="Y625" s="360"/>
      <c r="Z625" s="392"/>
      <c r="AA625" s="388"/>
      <c r="AB625" s="1" t="s">
        <v>867</v>
      </c>
    </row>
    <row r="626" spans="1:28" ht="15" x14ac:dyDescent="0.25">
      <c r="A626" s="344"/>
      <c r="B626" s="363"/>
      <c r="C626" s="394"/>
      <c r="D626" s="347">
        <v>44890</v>
      </c>
      <c r="E626" s="348" t="s">
        <v>1042</v>
      </c>
      <c r="F626" s="348" t="s">
        <v>1042</v>
      </c>
      <c r="G626" s="395"/>
      <c r="I626" s="366"/>
      <c r="J626" s="395"/>
      <c r="K626" s="393"/>
      <c r="L626" s="365"/>
      <c r="M626" s="396"/>
      <c r="N626" s="397"/>
      <c r="O626" s="398"/>
      <c r="P626" s="353"/>
      <c r="Q626" s="354">
        <v>100000</v>
      </c>
      <c r="R626" s="399"/>
      <c r="S626" s="396"/>
      <c r="T626" s="399"/>
      <c r="U626" s="358"/>
      <c r="V626" s="359">
        <f t="shared" si="60"/>
        <v>100000</v>
      </c>
      <c r="W626" s="358"/>
      <c r="X626" s="369" t="s">
        <v>36</v>
      </c>
      <c r="Y626" s="360"/>
      <c r="Z626" s="392"/>
      <c r="AA626" s="388"/>
      <c r="AB626" s="1" t="s">
        <v>867</v>
      </c>
    </row>
    <row r="627" spans="1:28" ht="15" x14ac:dyDescent="0.25">
      <c r="A627" s="344"/>
      <c r="B627" s="363"/>
      <c r="C627" s="394"/>
      <c r="D627" s="347">
        <v>44890</v>
      </c>
      <c r="E627" s="348" t="s">
        <v>1043</v>
      </c>
      <c r="F627" s="348" t="s">
        <v>1043</v>
      </c>
      <c r="G627" s="395"/>
      <c r="I627" s="366"/>
      <c r="J627" s="395"/>
      <c r="K627" s="393"/>
      <c r="L627" s="365"/>
      <c r="M627" s="396"/>
      <c r="N627" s="397"/>
      <c r="O627" s="398"/>
      <c r="P627" s="353"/>
      <c r="Q627" s="354">
        <v>100000</v>
      </c>
      <c r="R627" s="399"/>
      <c r="S627" s="396"/>
      <c r="T627" s="399"/>
      <c r="U627" s="358"/>
      <c r="V627" s="359">
        <f t="shared" si="60"/>
        <v>100000</v>
      </c>
      <c r="W627" s="358"/>
      <c r="X627" s="369" t="s">
        <v>36</v>
      </c>
      <c r="Y627" s="360"/>
      <c r="Z627" s="392"/>
      <c r="AA627" s="388"/>
      <c r="AB627" s="1" t="s">
        <v>867</v>
      </c>
    </row>
    <row r="628" spans="1:28" ht="15" x14ac:dyDescent="0.25">
      <c r="A628" s="344"/>
      <c r="B628" s="363"/>
      <c r="C628" s="394"/>
      <c r="D628" s="347">
        <v>44890</v>
      </c>
      <c r="E628" s="348" t="s">
        <v>1044</v>
      </c>
      <c r="F628" s="348" t="s">
        <v>1044</v>
      </c>
      <c r="G628" s="395"/>
      <c r="I628" s="366"/>
      <c r="J628" s="395"/>
      <c r="K628" s="393"/>
      <c r="L628" s="365"/>
      <c r="M628" s="396"/>
      <c r="N628" s="397"/>
      <c r="O628" s="398"/>
      <c r="P628" s="353"/>
      <c r="Q628" s="354">
        <v>100000</v>
      </c>
      <c r="R628" s="399"/>
      <c r="S628" s="396"/>
      <c r="T628" s="399"/>
      <c r="U628" s="358"/>
      <c r="V628" s="359">
        <f t="shared" si="60"/>
        <v>100000</v>
      </c>
      <c r="W628" s="358"/>
      <c r="X628" s="369" t="s">
        <v>36</v>
      </c>
      <c r="Y628" s="360"/>
      <c r="Z628" s="392"/>
      <c r="AA628" s="388"/>
      <c r="AB628" s="1" t="s">
        <v>867</v>
      </c>
    </row>
    <row r="629" spans="1:28" ht="15" x14ac:dyDescent="0.25">
      <c r="A629" s="344"/>
      <c r="B629" s="363"/>
      <c r="C629" s="394"/>
      <c r="D629" s="347">
        <v>44890</v>
      </c>
      <c r="E629" s="348" t="s">
        <v>1045</v>
      </c>
      <c r="F629" s="348" t="s">
        <v>1045</v>
      </c>
      <c r="G629" s="395"/>
      <c r="I629" s="366"/>
      <c r="J629" s="395"/>
      <c r="K629" s="393"/>
      <c r="L629" s="365"/>
      <c r="M629" s="396"/>
      <c r="N629" s="397"/>
      <c r="O629" s="398"/>
      <c r="P629" s="353"/>
      <c r="Q629" s="354">
        <v>37640</v>
      </c>
      <c r="R629" s="399"/>
      <c r="S629" s="396"/>
      <c r="T629" s="399"/>
      <c r="U629" s="358"/>
      <c r="V629" s="359">
        <f t="shared" si="60"/>
        <v>37640</v>
      </c>
      <c r="W629" s="358"/>
      <c r="X629" s="369" t="s">
        <v>36</v>
      </c>
      <c r="Y629" s="360"/>
      <c r="Z629" s="392"/>
      <c r="AA629" s="388"/>
      <c r="AB629" s="1" t="s">
        <v>867</v>
      </c>
    </row>
    <row r="630" spans="1:28" ht="15" x14ac:dyDescent="0.25">
      <c r="A630" s="344"/>
      <c r="B630" s="363"/>
      <c r="C630" s="394"/>
      <c r="D630" s="347">
        <v>44893</v>
      </c>
      <c r="E630" s="348" t="s">
        <v>1046</v>
      </c>
      <c r="F630" s="348" t="s">
        <v>1046</v>
      </c>
      <c r="G630" s="395"/>
      <c r="I630" s="366"/>
      <c r="J630" s="395"/>
      <c r="K630" s="393"/>
      <c r="L630" s="365"/>
      <c r="M630" s="396"/>
      <c r="N630" s="397"/>
      <c r="O630" s="398"/>
      <c r="P630" s="353"/>
      <c r="Q630" s="354">
        <v>19157</v>
      </c>
      <c r="R630" s="399"/>
      <c r="S630" s="396"/>
      <c r="T630" s="399"/>
      <c r="U630" s="358"/>
      <c r="V630" s="359">
        <f t="shared" si="60"/>
        <v>19157</v>
      </c>
      <c r="W630" s="358"/>
      <c r="X630" s="369" t="s">
        <v>36</v>
      </c>
      <c r="Y630" s="360"/>
      <c r="Z630" s="392"/>
      <c r="AA630" s="388"/>
      <c r="AB630" s="1" t="s">
        <v>867</v>
      </c>
    </row>
    <row r="631" spans="1:28" ht="15" x14ac:dyDescent="0.25">
      <c r="A631" s="344"/>
      <c r="B631" s="363"/>
      <c r="C631" s="394"/>
      <c r="D631" s="347">
        <v>44893</v>
      </c>
      <c r="E631" s="348" t="s">
        <v>1047</v>
      </c>
      <c r="F631" s="348" t="s">
        <v>1047</v>
      </c>
      <c r="G631" s="395"/>
      <c r="I631" s="366"/>
      <c r="J631" s="395"/>
      <c r="K631" s="393"/>
      <c r="L631" s="365"/>
      <c r="M631" s="396"/>
      <c r="N631" s="397"/>
      <c r="O631" s="398"/>
      <c r="P631" s="353"/>
      <c r="Q631" s="354">
        <v>98840</v>
      </c>
      <c r="R631" s="399"/>
      <c r="S631" s="396"/>
      <c r="T631" s="399"/>
      <c r="U631" s="358"/>
      <c r="V631" s="359">
        <f t="shared" si="60"/>
        <v>98840</v>
      </c>
      <c r="W631" s="358"/>
      <c r="X631" s="369" t="s">
        <v>36</v>
      </c>
      <c r="Y631" s="360"/>
      <c r="Z631" s="392"/>
      <c r="AA631" s="388"/>
      <c r="AB631" s="1" t="s">
        <v>867</v>
      </c>
    </row>
    <row r="632" spans="1:28" ht="15" x14ac:dyDescent="0.25">
      <c r="A632" s="344"/>
      <c r="B632" s="363"/>
      <c r="C632" s="394"/>
      <c r="D632" s="347">
        <v>44893</v>
      </c>
      <c r="E632" s="348" t="s">
        <v>1048</v>
      </c>
      <c r="F632" s="348" t="s">
        <v>1048</v>
      </c>
      <c r="G632" s="395"/>
      <c r="I632" s="366"/>
      <c r="J632" s="395"/>
      <c r="K632" s="393"/>
      <c r="L632" s="365"/>
      <c r="M632" s="396"/>
      <c r="N632" s="397"/>
      <c r="O632" s="398"/>
      <c r="P632" s="353"/>
      <c r="Q632" s="354">
        <v>15412</v>
      </c>
      <c r="R632" s="399"/>
      <c r="S632" s="396"/>
      <c r="T632" s="399"/>
      <c r="U632" s="358"/>
      <c r="V632" s="359">
        <f t="shared" si="60"/>
        <v>15412</v>
      </c>
      <c r="W632" s="358"/>
      <c r="X632" s="369" t="s">
        <v>36</v>
      </c>
      <c r="Y632" s="360"/>
      <c r="Z632" s="392"/>
      <c r="AA632" s="388"/>
      <c r="AB632" s="1" t="s">
        <v>867</v>
      </c>
    </row>
    <row r="633" spans="1:28" ht="15" x14ac:dyDescent="0.25">
      <c r="A633" s="344"/>
      <c r="B633" s="363"/>
      <c r="C633" s="394"/>
      <c r="D633" s="347">
        <v>44893</v>
      </c>
      <c r="E633" s="348" t="s">
        <v>1049</v>
      </c>
      <c r="F633" s="348" t="s">
        <v>1049</v>
      </c>
      <c r="G633" s="395"/>
      <c r="I633" s="366"/>
      <c r="J633" s="395"/>
      <c r="K633" s="393"/>
      <c r="L633" s="365"/>
      <c r="M633" s="396"/>
      <c r="N633" s="397"/>
      <c r="O633" s="398"/>
      <c r="P633" s="353"/>
      <c r="Q633" s="354">
        <v>8494</v>
      </c>
      <c r="R633" s="399"/>
      <c r="S633" s="396"/>
      <c r="T633" s="399"/>
      <c r="U633" s="358"/>
      <c r="V633" s="359">
        <f t="shared" si="60"/>
        <v>8494</v>
      </c>
      <c r="W633" s="358"/>
      <c r="X633" s="369" t="s">
        <v>36</v>
      </c>
      <c r="Y633" s="360"/>
      <c r="Z633" s="392"/>
      <c r="AA633" s="388"/>
      <c r="AB633" s="1" t="s">
        <v>867</v>
      </c>
    </row>
    <row r="634" spans="1:28" ht="15" x14ac:dyDescent="0.25">
      <c r="A634" s="344"/>
      <c r="B634" s="363"/>
      <c r="C634" s="394"/>
      <c r="D634" s="347">
        <v>44893</v>
      </c>
      <c r="E634" s="348" t="s">
        <v>1050</v>
      </c>
      <c r="F634" s="348" t="s">
        <v>1050</v>
      </c>
      <c r="G634" s="395"/>
      <c r="I634" s="366"/>
      <c r="J634" s="395"/>
      <c r="K634" s="393"/>
      <c r="L634" s="365"/>
      <c r="M634" s="396"/>
      <c r="N634" s="397"/>
      <c r="O634" s="398"/>
      <c r="P634" s="353"/>
      <c r="Q634" s="354">
        <v>30699</v>
      </c>
      <c r="R634" s="399"/>
      <c r="S634" s="396"/>
      <c r="T634" s="399"/>
      <c r="U634" s="358"/>
      <c r="V634" s="359">
        <f t="shared" si="60"/>
        <v>30699</v>
      </c>
      <c r="W634" s="358"/>
      <c r="X634" s="369" t="s">
        <v>36</v>
      </c>
      <c r="Y634" s="360"/>
      <c r="Z634" s="392"/>
      <c r="AA634" s="388"/>
      <c r="AB634" s="1" t="s">
        <v>867</v>
      </c>
    </row>
    <row r="635" spans="1:28" ht="23.25" x14ac:dyDescent="0.25">
      <c r="A635" s="344"/>
      <c r="B635" s="363"/>
      <c r="C635" s="394"/>
      <c r="D635" s="347">
        <v>44893</v>
      </c>
      <c r="E635" s="348" t="s">
        <v>1051</v>
      </c>
      <c r="F635" s="348" t="s">
        <v>1051</v>
      </c>
      <c r="G635" s="395"/>
      <c r="I635" s="366"/>
      <c r="J635" s="395"/>
      <c r="K635" s="393"/>
      <c r="L635" s="365"/>
      <c r="M635" s="396"/>
      <c r="N635" s="397"/>
      <c r="O635" s="398"/>
      <c r="P635" s="353"/>
      <c r="Q635" s="354">
        <v>116813</v>
      </c>
      <c r="R635" s="399"/>
      <c r="S635" s="396"/>
      <c r="T635" s="399"/>
      <c r="U635" s="358"/>
      <c r="V635" s="359">
        <f t="shared" si="60"/>
        <v>116813</v>
      </c>
      <c r="W635" s="358"/>
      <c r="X635" s="369" t="s">
        <v>36</v>
      </c>
      <c r="Y635" s="360"/>
      <c r="Z635" s="392"/>
      <c r="AA635" s="388"/>
      <c r="AB635" s="1" t="s">
        <v>867</v>
      </c>
    </row>
    <row r="636" spans="1:28" ht="15" x14ac:dyDescent="0.25">
      <c r="A636" s="344"/>
      <c r="B636" s="363"/>
      <c r="C636" s="394"/>
      <c r="D636" s="347">
        <v>44893</v>
      </c>
      <c r="E636" s="348" t="s">
        <v>1052</v>
      </c>
      <c r="F636" s="348" t="s">
        <v>1052</v>
      </c>
      <c r="G636" s="395"/>
      <c r="I636" s="366"/>
      <c r="J636" s="395"/>
      <c r="K636" s="393"/>
      <c r="L636" s="365"/>
      <c r="M636" s="396"/>
      <c r="N636" s="397"/>
      <c r="O636" s="398"/>
      <c r="P636" s="353"/>
      <c r="Q636" s="354">
        <v>8089</v>
      </c>
      <c r="R636" s="399"/>
      <c r="S636" s="396"/>
      <c r="T636" s="399"/>
      <c r="U636" s="358"/>
      <c r="V636" s="359">
        <f t="shared" si="60"/>
        <v>8089</v>
      </c>
      <c r="W636" s="358"/>
      <c r="X636" s="369" t="s">
        <v>36</v>
      </c>
      <c r="Y636" s="360"/>
      <c r="Z636" s="392"/>
      <c r="AA636" s="388"/>
      <c r="AB636" s="1" t="s">
        <v>867</v>
      </c>
    </row>
    <row r="637" spans="1:28" ht="23.25" x14ac:dyDescent="0.25">
      <c r="A637" s="344"/>
      <c r="B637" s="363"/>
      <c r="C637" s="394"/>
      <c r="D637" s="347">
        <v>44895</v>
      </c>
      <c r="E637" s="348" t="s">
        <v>1053</v>
      </c>
      <c r="F637" s="348" t="s">
        <v>1053</v>
      </c>
      <c r="G637" s="395"/>
      <c r="I637" s="366"/>
      <c r="J637" s="395"/>
      <c r="K637" s="393"/>
      <c r="L637" s="365"/>
      <c r="M637" s="396"/>
      <c r="N637" s="397"/>
      <c r="O637" s="398"/>
      <c r="P637" s="353"/>
      <c r="Q637" s="354">
        <v>687479</v>
      </c>
      <c r="R637" s="399"/>
      <c r="S637" s="396"/>
      <c r="T637" s="399"/>
      <c r="U637" s="358"/>
      <c r="V637" s="359">
        <f t="shared" si="60"/>
        <v>687479</v>
      </c>
      <c r="W637" s="358"/>
      <c r="X637" s="369" t="s">
        <v>36</v>
      </c>
      <c r="Y637" s="360"/>
      <c r="Z637" s="392"/>
      <c r="AA637" s="388"/>
      <c r="AB637" s="1" t="s">
        <v>867</v>
      </c>
    </row>
    <row r="638" spans="1:28" ht="15" x14ac:dyDescent="0.25">
      <c r="A638" s="344"/>
      <c r="B638" s="363"/>
      <c r="C638" s="394"/>
      <c r="D638" s="347">
        <v>44897</v>
      </c>
      <c r="E638" s="348" t="s">
        <v>1054</v>
      </c>
      <c r="F638" s="348" t="s">
        <v>1054</v>
      </c>
      <c r="G638" s="395"/>
      <c r="I638" s="366"/>
      <c r="J638" s="395"/>
      <c r="K638" s="393"/>
      <c r="L638" s="365"/>
      <c r="M638" s="396"/>
      <c r="N638" s="397"/>
      <c r="O638" s="398"/>
      <c r="P638" s="353"/>
      <c r="Q638" s="354">
        <v>50000</v>
      </c>
      <c r="R638" s="399"/>
      <c r="S638" s="396"/>
      <c r="T638" s="399"/>
      <c r="U638" s="358"/>
      <c r="V638" s="359">
        <f t="shared" si="60"/>
        <v>50000</v>
      </c>
      <c r="W638" s="358"/>
      <c r="X638" s="369" t="s">
        <v>36</v>
      </c>
      <c r="Y638" s="360"/>
      <c r="Z638" s="392"/>
      <c r="AA638" s="388"/>
      <c r="AB638" s="1" t="s">
        <v>867</v>
      </c>
    </row>
    <row r="639" spans="1:28" ht="15" x14ac:dyDescent="0.25">
      <c r="A639" s="344"/>
      <c r="B639" s="363"/>
      <c r="C639" s="394"/>
      <c r="D639" s="347">
        <v>44901</v>
      </c>
      <c r="E639" s="348" t="s">
        <v>842</v>
      </c>
      <c r="F639" s="348" t="s">
        <v>842</v>
      </c>
      <c r="G639" s="395"/>
      <c r="I639" s="366"/>
      <c r="J639" s="395"/>
      <c r="K639" s="393"/>
      <c r="L639" s="365"/>
      <c r="M639" s="396"/>
      <c r="N639" s="397"/>
      <c r="O639" s="398"/>
      <c r="P639" s="353"/>
      <c r="Q639" s="354">
        <v>25000</v>
      </c>
      <c r="R639" s="399"/>
      <c r="S639" s="396"/>
      <c r="T639" s="399"/>
      <c r="U639" s="358"/>
      <c r="V639" s="359">
        <f t="shared" si="60"/>
        <v>25000</v>
      </c>
      <c r="W639" s="358"/>
      <c r="X639" s="369" t="s">
        <v>36</v>
      </c>
      <c r="Y639" s="360">
        <v>58372153</v>
      </c>
      <c r="Z639" s="392"/>
      <c r="AA639" s="388"/>
      <c r="AB639" s="1" t="s">
        <v>867</v>
      </c>
    </row>
    <row r="640" spans="1:28" ht="15" x14ac:dyDescent="0.25">
      <c r="A640" s="344"/>
      <c r="B640" s="363"/>
      <c r="C640" s="394"/>
      <c r="D640" s="347">
        <v>44902</v>
      </c>
      <c r="E640" s="348" t="s">
        <v>1055</v>
      </c>
      <c r="F640" s="348" t="s">
        <v>1055</v>
      </c>
      <c r="G640" s="395"/>
      <c r="I640" s="366"/>
      <c r="J640" s="395"/>
      <c r="K640" s="393"/>
      <c r="L640" s="365"/>
      <c r="M640" s="396"/>
      <c r="N640" s="397"/>
      <c r="O640" s="398"/>
      <c r="P640" s="353"/>
      <c r="Q640" s="354">
        <v>3577570</v>
      </c>
      <c r="R640" s="399"/>
      <c r="S640" s="396"/>
      <c r="T640" s="399"/>
      <c r="U640" s="358"/>
      <c r="V640" s="359">
        <f t="shared" si="60"/>
        <v>3577570</v>
      </c>
      <c r="W640" s="358"/>
      <c r="X640" s="369" t="s">
        <v>36</v>
      </c>
      <c r="Y640" s="360">
        <v>58372154</v>
      </c>
      <c r="Z640" s="392"/>
      <c r="AA640" s="388"/>
      <c r="AB640" s="1" t="s">
        <v>867</v>
      </c>
    </row>
    <row r="641" spans="1:28" ht="23.25" x14ac:dyDescent="0.25">
      <c r="A641" s="344"/>
      <c r="B641" s="363"/>
      <c r="C641" s="394"/>
      <c r="D641" s="347">
        <v>44908</v>
      </c>
      <c r="E641" s="348" t="s">
        <v>1056</v>
      </c>
      <c r="F641" s="348" t="s">
        <v>1056</v>
      </c>
      <c r="G641" s="395"/>
      <c r="I641" s="366"/>
      <c r="J641" s="395"/>
      <c r="K641" s="393"/>
      <c r="L641" s="365"/>
      <c r="M641" s="396"/>
      <c r="N641" s="397"/>
      <c r="O641" s="398"/>
      <c r="P641" s="353"/>
      <c r="Q641" s="354">
        <v>61404</v>
      </c>
      <c r="R641" s="399"/>
      <c r="S641" s="396"/>
      <c r="T641" s="399"/>
      <c r="U641" s="358"/>
      <c r="V641" s="359">
        <f t="shared" si="60"/>
        <v>61404</v>
      </c>
      <c r="W641" s="358"/>
      <c r="X641" s="369" t="s">
        <v>36</v>
      </c>
      <c r="Y641" s="360"/>
      <c r="Z641" s="392"/>
      <c r="AA641" s="388"/>
      <c r="AB641" s="1" t="s">
        <v>867</v>
      </c>
    </row>
    <row r="642" spans="1:28" ht="23.25" x14ac:dyDescent="0.25">
      <c r="A642" s="344"/>
      <c r="B642" s="363"/>
      <c r="C642" s="394"/>
      <c r="D642" s="347">
        <v>44910</v>
      </c>
      <c r="E642" s="348" t="s">
        <v>1057</v>
      </c>
      <c r="F642" s="348" t="s">
        <v>1057</v>
      </c>
      <c r="G642" s="395"/>
      <c r="I642" s="366"/>
      <c r="J642" s="395"/>
      <c r="K642" s="393"/>
      <c r="L642" s="365"/>
      <c r="M642" s="396"/>
      <c r="N642" s="397"/>
      <c r="O642" s="398"/>
      <c r="P642" s="353"/>
      <c r="Q642" s="354">
        <v>759849</v>
      </c>
      <c r="R642" s="399"/>
      <c r="S642" s="396"/>
      <c r="T642" s="399"/>
      <c r="U642" s="358"/>
      <c r="V642" s="359">
        <f t="shared" si="60"/>
        <v>759849</v>
      </c>
      <c r="W642" s="358"/>
      <c r="X642" s="369" t="s">
        <v>36</v>
      </c>
      <c r="Y642" s="360"/>
      <c r="Z642" s="392"/>
      <c r="AA642" s="388"/>
      <c r="AB642" s="1" t="s">
        <v>867</v>
      </c>
    </row>
    <row r="643" spans="1:28" ht="15" x14ac:dyDescent="0.25">
      <c r="A643" s="344"/>
      <c r="B643" s="363"/>
      <c r="C643" s="394"/>
      <c r="D643" s="347">
        <v>44911</v>
      </c>
      <c r="E643" s="348" t="s">
        <v>1058</v>
      </c>
      <c r="F643" s="348" t="s">
        <v>1058</v>
      </c>
      <c r="G643" s="395"/>
      <c r="I643" s="366"/>
      <c r="J643" s="395"/>
      <c r="K643" s="393"/>
      <c r="L643" s="365"/>
      <c r="M643" s="396"/>
      <c r="N643" s="397"/>
      <c r="O643" s="398"/>
      <c r="P643" s="353"/>
      <c r="Q643" s="389">
        <v>150</v>
      </c>
      <c r="R643" s="399"/>
      <c r="S643" s="396"/>
      <c r="T643" s="399"/>
      <c r="U643" s="358"/>
      <c r="V643" s="359">
        <f t="shared" si="60"/>
        <v>150</v>
      </c>
      <c r="W643" s="358"/>
      <c r="X643" s="369" t="s">
        <v>36</v>
      </c>
      <c r="Y643" s="360"/>
      <c r="Z643" s="392"/>
      <c r="AA643" s="388"/>
      <c r="AB643" s="1" t="s">
        <v>867</v>
      </c>
    </row>
    <row r="644" spans="1:28" ht="23.25" x14ac:dyDescent="0.25">
      <c r="A644" s="344"/>
      <c r="B644" s="363"/>
      <c r="C644" s="394"/>
      <c r="D644" s="347">
        <v>44911</v>
      </c>
      <c r="E644" s="348" t="s">
        <v>1059</v>
      </c>
      <c r="F644" s="348" t="s">
        <v>1059</v>
      </c>
      <c r="G644" s="395"/>
      <c r="I644" s="366"/>
      <c r="J644" s="395"/>
      <c r="K644" s="393"/>
      <c r="L644" s="365"/>
      <c r="M644" s="396"/>
      <c r="N644" s="397"/>
      <c r="O644" s="398"/>
      <c r="P644" s="353"/>
      <c r="Q644" s="389">
        <v>19.5</v>
      </c>
      <c r="R644" s="399"/>
      <c r="S644" s="396"/>
      <c r="T644" s="399"/>
      <c r="U644" s="358"/>
      <c r="V644" s="359">
        <f t="shared" si="60"/>
        <v>19.5</v>
      </c>
      <c r="W644" s="358"/>
      <c r="X644" s="369" t="s">
        <v>36</v>
      </c>
      <c r="Y644" s="360"/>
      <c r="Z644" s="392"/>
      <c r="AA644" s="388"/>
      <c r="AB644" s="1" t="s">
        <v>867</v>
      </c>
    </row>
    <row r="645" spans="1:28" ht="15" x14ac:dyDescent="0.25">
      <c r="A645" s="344"/>
      <c r="B645" s="363"/>
      <c r="C645" s="394"/>
      <c r="D645" s="347">
        <v>44914</v>
      </c>
      <c r="E645" s="348" t="s">
        <v>1060</v>
      </c>
      <c r="F645" s="348" t="s">
        <v>1060</v>
      </c>
      <c r="G645" s="395"/>
      <c r="I645" s="366"/>
      <c r="J645" s="395"/>
      <c r="K645" s="393"/>
      <c r="L645" s="365"/>
      <c r="M645" s="396"/>
      <c r="N645" s="397"/>
      <c r="O645" s="398"/>
      <c r="P645" s="353"/>
      <c r="Q645" s="354">
        <v>16590</v>
      </c>
      <c r="R645" s="399"/>
      <c r="S645" s="396"/>
      <c r="T645" s="399"/>
      <c r="U645" s="358"/>
      <c r="V645" s="359">
        <f t="shared" si="60"/>
        <v>16590</v>
      </c>
      <c r="W645" s="358"/>
      <c r="X645" s="369" t="s">
        <v>36</v>
      </c>
      <c r="Y645" s="360"/>
      <c r="Z645" s="392"/>
      <c r="AA645" s="388"/>
      <c r="AB645" s="1" t="s">
        <v>867</v>
      </c>
    </row>
    <row r="646" spans="1:28" ht="15" x14ac:dyDescent="0.25">
      <c r="A646" s="344"/>
      <c r="B646" s="363"/>
      <c r="C646" s="394"/>
      <c r="D646" s="347">
        <v>44914</v>
      </c>
      <c r="E646" s="348" t="s">
        <v>1061</v>
      </c>
      <c r="F646" s="348" t="s">
        <v>1061</v>
      </c>
      <c r="G646" s="395"/>
      <c r="I646" s="366"/>
      <c r="J646" s="395"/>
      <c r="K646" s="393"/>
      <c r="L646" s="365"/>
      <c r="M646" s="396"/>
      <c r="N646" s="397"/>
      <c r="O646" s="398"/>
      <c r="P646" s="353"/>
      <c r="Q646" s="354">
        <v>17052</v>
      </c>
      <c r="R646" s="399"/>
      <c r="S646" s="396"/>
      <c r="T646" s="399"/>
      <c r="U646" s="358"/>
      <c r="V646" s="359">
        <f t="shared" si="60"/>
        <v>17052</v>
      </c>
      <c r="W646" s="358"/>
      <c r="X646" s="369" t="s">
        <v>36</v>
      </c>
      <c r="Y646" s="360"/>
      <c r="Z646" s="392"/>
      <c r="AA646" s="388"/>
      <c r="AB646" s="1" t="s">
        <v>867</v>
      </c>
    </row>
    <row r="647" spans="1:28" ht="15" x14ac:dyDescent="0.25">
      <c r="A647" s="344"/>
      <c r="B647" s="363"/>
      <c r="C647" s="394"/>
      <c r="D647" s="347">
        <v>44914</v>
      </c>
      <c r="E647" s="348" t="s">
        <v>1062</v>
      </c>
      <c r="F647" s="348" t="s">
        <v>1062</v>
      </c>
      <c r="G647" s="395"/>
      <c r="I647" s="366"/>
      <c r="J647" s="395"/>
      <c r="K647" s="393"/>
      <c r="L647" s="365"/>
      <c r="M647" s="396"/>
      <c r="N647" s="397"/>
      <c r="O647" s="398"/>
      <c r="P647" s="353"/>
      <c r="Q647" s="354">
        <v>79537</v>
      </c>
      <c r="R647" s="399"/>
      <c r="S647" s="396"/>
      <c r="T647" s="399"/>
      <c r="U647" s="358"/>
      <c r="V647" s="359">
        <f t="shared" si="60"/>
        <v>79537</v>
      </c>
      <c r="W647" s="358"/>
      <c r="X647" s="369" t="s">
        <v>36</v>
      </c>
      <c r="Y647" s="360"/>
      <c r="Z647" s="392"/>
      <c r="AA647" s="388"/>
      <c r="AB647" s="1" t="s">
        <v>867</v>
      </c>
    </row>
    <row r="648" spans="1:28" ht="15" x14ac:dyDescent="0.25">
      <c r="A648" s="344"/>
      <c r="B648" s="363"/>
      <c r="C648" s="394"/>
      <c r="D648" s="347">
        <v>44914</v>
      </c>
      <c r="E648" s="348" t="s">
        <v>1063</v>
      </c>
      <c r="F648" s="348" t="s">
        <v>1063</v>
      </c>
      <c r="G648" s="395"/>
      <c r="I648" s="366"/>
      <c r="J648" s="395"/>
      <c r="K648" s="393"/>
      <c r="L648" s="365"/>
      <c r="M648" s="396"/>
      <c r="N648" s="397"/>
      <c r="O648" s="398"/>
      <c r="P648" s="353"/>
      <c r="Q648" s="354">
        <v>155485</v>
      </c>
      <c r="R648" s="399"/>
      <c r="S648" s="396"/>
      <c r="T648" s="399"/>
      <c r="U648" s="358"/>
      <c r="V648" s="359">
        <f t="shared" si="60"/>
        <v>155485</v>
      </c>
      <c r="W648" s="358"/>
      <c r="X648" s="369" t="s">
        <v>36</v>
      </c>
      <c r="Y648" s="360"/>
      <c r="Z648" s="392"/>
      <c r="AA648" s="388"/>
      <c r="AB648" s="1" t="s">
        <v>867</v>
      </c>
    </row>
    <row r="649" spans="1:28" ht="15" x14ac:dyDescent="0.25">
      <c r="A649" s="344"/>
      <c r="B649" s="363"/>
      <c r="C649" s="394"/>
      <c r="D649" s="347">
        <v>44914</v>
      </c>
      <c r="E649" s="348" t="s">
        <v>1064</v>
      </c>
      <c r="F649" s="348" t="s">
        <v>1064</v>
      </c>
      <c r="G649" s="395"/>
      <c r="I649" s="366"/>
      <c r="J649" s="395"/>
      <c r="K649" s="393"/>
      <c r="L649" s="365"/>
      <c r="M649" s="396"/>
      <c r="N649" s="397"/>
      <c r="O649" s="398"/>
      <c r="P649" s="353"/>
      <c r="Q649" s="354">
        <v>10915</v>
      </c>
      <c r="R649" s="399"/>
      <c r="S649" s="396"/>
      <c r="T649" s="399"/>
      <c r="U649" s="358"/>
      <c r="V649" s="359">
        <f t="shared" si="60"/>
        <v>10915</v>
      </c>
      <c r="W649" s="358"/>
      <c r="X649" s="369" t="s">
        <v>36</v>
      </c>
      <c r="Y649" s="360"/>
      <c r="Z649" s="392"/>
      <c r="AA649" s="388"/>
      <c r="AB649" s="1" t="s">
        <v>867</v>
      </c>
    </row>
    <row r="650" spans="1:28" ht="15" x14ac:dyDescent="0.25">
      <c r="A650" s="344"/>
      <c r="B650" s="363"/>
      <c r="C650" s="394"/>
      <c r="D650" s="347">
        <v>44915</v>
      </c>
      <c r="E650" s="348" t="s">
        <v>917</v>
      </c>
      <c r="F650" s="348" t="s">
        <v>917</v>
      </c>
      <c r="G650" s="395"/>
      <c r="I650" s="366"/>
      <c r="J650" s="395"/>
      <c r="K650" s="393"/>
      <c r="L650" s="365"/>
      <c r="M650" s="396"/>
      <c r="N650" s="397"/>
      <c r="O650" s="398"/>
      <c r="P650" s="353"/>
      <c r="Q650" s="354">
        <v>92608.77</v>
      </c>
      <c r="R650" s="399"/>
      <c r="S650" s="396"/>
      <c r="T650" s="399"/>
      <c r="U650" s="358"/>
      <c r="V650" s="359">
        <f t="shared" si="60"/>
        <v>92608.77</v>
      </c>
      <c r="W650" s="358"/>
      <c r="X650" s="369" t="s">
        <v>36</v>
      </c>
      <c r="Y650" s="360"/>
      <c r="Z650" s="392"/>
      <c r="AA650" s="388"/>
      <c r="AB650" s="1" t="s">
        <v>867</v>
      </c>
    </row>
    <row r="651" spans="1:28" ht="15" x14ac:dyDescent="0.25">
      <c r="A651" s="344"/>
      <c r="B651" s="363"/>
      <c r="C651" s="394"/>
      <c r="D651" s="347">
        <v>44915</v>
      </c>
      <c r="E651" s="348" t="s">
        <v>918</v>
      </c>
      <c r="F651" s="348" t="s">
        <v>918</v>
      </c>
      <c r="G651" s="395"/>
      <c r="I651" s="366"/>
      <c r="J651" s="395"/>
      <c r="K651" s="393"/>
      <c r="L651" s="365"/>
      <c r="M651" s="396"/>
      <c r="N651" s="397"/>
      <c r="O651" s="398"/>
      <c r="P651" s="353"/>
      <c r="Q651" s="354">
        <v>324097.23</v>
      </c>
      <c r="R651" s="399"/>
      <c r="S651" s="396"/>
      <c r="T651" s="399"/>
      <c r="U651" s="358"/>
      <c r="V651" s="359">
        <f t="shared" si="60"/>
        <v>324097.23</v>
      </c>
      <c r="W651" s="358"/>
      <c r="X651" s="369" t="s">
        <v>36</v>
      </c>
      <c r="Y651" s="360"/>
      <c r="Z651" s="392"/>
      <c r="AA651" s="388"/>
      <c r="AB651" s="1" t="s">
        <v>867</v>
      </c>
    </row>
    <row r="652" spans="1:28" ht="23.25" x14ac:dyDescent="0.25">
      <c r="A652" s="344"/>
      <c r="B652" s="363"/>
      <c r="C652" s="394"/>
      <c r="D652" s="347">
        <v>44916</v>
      </c>
      <c r="E652" s="348" t="s">
        <v>1065</v>
      </c>
      <c r="F652" s="348" t="s">
        <v>1065</v>
      </c>
      <c r="G652" s="395"/>
      <c r="I652" s="366"/>
      <c r="J652" s="395"/>
      <c r="K652" s="393"/>
      <c r="L652" s="365"/>
      <c r="M652" s="396"/>
      <c r="N652" s="397"/>
      <c r="O652" s="398"/>
      <c r="P652" s="353"/>
      <c r="Q652" s="354">
        <v>1000000</v>
      </c>
      <c r="R652" s="399"/>
      <c r="S652" s="396"/>
      <c r="T652" s="399"/>
      <c r="U652" s="358"/>
      <c r="V652" s="359">
        <f t="shared" si="60"/>
        <v>1000000</v>
      </c>
      <c r="W652" s="358"/>
      <c r="X652" s="369" t="s">
        <v>36</v>
      </c>
      <c r="Y652" s="360"/>
      <c r="Z652" s="392"/>
      <c r="AA652" s="388"/>
      <c r="AB652" s="1" t="s">
        <v>867</v>
      </c>
    </row>
    <row r="653" spans="1:28" ht="23.25" x14ac:dyDescent="0.25">
      <c r="A653" s="344"/>
      <c r="B653" s="363"/>
      <c r="C653" s="394"/>
      <c r="D653" s="347">
        <v>44916</v>
      </c>
      <c r="E653" s="348" t="s">
        <v>1066</v>
      </c>
      <c r="F653" s="348" t="s">
        <v>1066</v>
      </c>
      <c r="G653" s="395"/>
      <c r="I653" s="366"/>
      <c r="J653" s="395"/>
      <c r="K653" s="393"/>
      <c r="L653" s="365"/>
      <c r="M653" s="396"/>
      <c r="N653" s="397"/>
      <c r="O653" s="398"/>
      <c r="P653" s="353"/>
      <c r="Q653" s="354">
        <v>1000000</v>
      </c>
      <c r="R653" s="399"/>
      <c r="S653" s="396"/>
      <c r="T653" s="399"/>
      <c r="U653" s="358"/>
      <c r="V653" s="359">
        <f t="shared" si="60"/>
        <v>1000000</v>
      </c>
      <c r="W653" s="358"/>
      <c r="X653" s="369" t="s">
        <v>36</v>
      </c>
      <c r="Y653" s="360"/>
      <c r="Z653" s="392"/>
      <c r="AA653" s="388"/>
      <c r="AB653" s="1" t="s">
        <v>867</v>
      </c>
    </row>
    <row r="654" spans="1:28" ht="23.25" x14ac:dyDescent="0.25">
      <c r="A654" s="344"/>
      <c r="B654" s="363"/>
      <c r="C654" s="394"/>
      <c r="D654" s="347">
        <v>44916</v>
      </c>
      <c r="E654" s="348" t="s">
        <v>1067</v>
      </c>
      <c r="F654" s="348" t="s">
        <v>1067</v>
      </c>
      <c r="G654" s="395"/>
      <c r="I654" s="366"/>
      <c r="J654" s="395"/>
      <c r="K654" s="393"/>
      <c r="L654" s="365"/>
      <c r="M654" s="396"/>
      <c r="N654" s="397"/>
      <c r="O654" s="398"/>
      <c r="P654" s="353"/>
      <c r="Q654" s="354">
        <v>1000000</v>
      </c>
      <c r="R654" s="399"/>
      <c r="S654" s="396"/>
      <c r="T654" s="399"/>
      <c r="U654" s="358"/>
      <c r="V654" s="359">
        <f t="shared" si="60"/>
        <v>1000000</v>
      </c>
      <c r="W654" s="358"/>
      <c r="X654" s="369" t="s">
        <v>36</v>
      </c>
      <c r="Y654" s="360"/>
      <c r="Z654" s="392"/>
      <c r="AA654" s="388"/>
      <c r="AB654" s="1" t="s">
        <v>867</v>
      </c>
    </row>
    <row r="655" spans="1:28" ht="23.25" x14ac:dyDescent="0.25">
      <c r="A655" s="344"/>
      <c r="B655" s="363"/>
      <c r="C655" s="394"/>
      <c r="D655" s="347">
        <v>44916</v>
      </c>
      <c r="E655" s="348" t="s">
        <v>1068</v>
      </c>
      <c r="F655" s="348" t="s">
        <v>1068</v>
      </c>
      <c r="G655" s="395"/>
      <c r="I655" s="366"/>
      <c r="J655" s="395"/>
      <c r="K655" s="393"/>
      <c r="L655" s="365"/>
      <c r="M655" s="396"/>
      <c r="N655" s="397"/>
      <c r="O655" s="398"/>
      <c r="P655" s="353"/>
      <c r="Q655" s="354">
        <v>1000000</v>
      </c>
      <c r="R655" s="399"/>
      <c r="S655" s="396"/>
      <c r="T655" s="399"/>
      <c r="U655" s="358"/>
      <c r="V655" s="359">
        <f t="shared" si="60"/>
        <v>1000000</v>
      </c>
      <c r="W655" s="358"/>
      <c r="X655" s="369" t="s">
        <v>36</v>
      </c>
      <c r="Y655" s="360"/>
      <c r="Z655" s="392"/>
      <c r="AA655" s="388"/>
      <c r="AB655" s="1" t="s">
        <v>867</v>
      </c>
    </row>
    <row r="656" spans="1:28" ht="23.25" x14ac:dyDescent="0.25">
      <c r="A656" s="344"/>
      <c r="B656" s="363"/>
      <c r="C656" s="394"/>
      <c r="D656" s="347">
        <v>44916</v>
      </c>
      <c r="E656" s="348" t="s">
        <v>1069</v>
      </c>
      <c r="F656" s="348" t="s">
        <v>1069</v>
      </c>
      <c r="G656" s="395"/>
      <c r="I656" s="366"/>
      <c r="J656" s="395"/>
      <c r="K656" s="393"/>
      <c r="L656" s="365"/>
      <c r="M656" s="396"/>
      <c r="N656" s="397"/>
      <c r="O656" s="398"/>
      <c r="P656" s="353"/>
      <c r="Q656" s="354">
        <v>1000000</v>
      </c>
      <c r="R656" s="399"/>
      <c r="S656" s="396"/>
      <c r="T656" s="399"/>
      <c r="U656" s="358"/>
      <c r="V656" s="359">
        <f t="shared" si="60"/>
        <v>1000000</v>
      </c>
      <c r="W656" s="358"/>
      <c r="X656" s="369" t="s">
        <v>36</v>
      </c>
      <c r="Y656" s="360"/>
      <c r="Z656" s="392"/>
      <c r="AA656" s="388"/>
      <c r="AB656" s="1" t="s">
        <v>867</v>
      </c>
    </row>
    <row r="657" spans="1:28" ht="23.25" x14ac:dyDescent="0.25">
      <c r="A657" s="344"/>
      <c r="B657" s="363"/>
      <c r="C657" s="394"/>
      <c r="D657" s="347">
        <v>44916</v>
      </c>
      <c r="E657" s="348" t="s">
        <v>1070</v>
      </c>
      <c r="F657" s="348" t="s">
        <v>1070</v>
      </c>
      <c r="G657" s="395"/>
      <c r="I657" s="366"/>
      <c r="J657" s="395"/>
      <c r="K657" s="393"/>
      <c r="L657" s="365"/>
      <c r="M657" s="396"/>
      <c r="N657" s="397"/>
      <c r="O657" s="398"/>
      <c r="P657" s="353"/>
      <c r="Q657" s="354">
        <v>1000000</v>
      </c>
      <c r="R657" s="399"/>
      <c r="S657" s="396"/>
      <c r="T657" s="399"/>
      <c r="U657" s="358"/>
      <c r="V657" s="359">
        <f t="shared" si="60"/>
        <v>1000000</v>
      </c>
      <c r="W657" s="358"/>
      <c r="X657" s="369" t="s">
        <v>36</v>
      </c>
      <c r="Y657" s="360"/>
      <c r="Z657" s="392"/>
      <c r="AA657" s="388"/>
      <c r="AB657" s="1" t="s">
        <v>867</v>
      </c>
    </row>
    <row r="658" spans="1:28" ht="23.25" x14ac:dyDescent="0.25">
      <c r="A658" s="344"/>
      <c r="B658" s="363"/>
      <c r="C658" s="394"/>
      <c r="D658" s="347">
        <v>44916</v>
      </c>
      <c r="E658" s="348" t="s">
        <v>1071</v>
      </c>
      <c r="F658" s="348" t="s">
        <v>1071</v>
      </c>
      <c r="G658" s="395"/>
      <c r="I658" s="366"/>
      <c r="J658" s="395"/>
      <c r="K658" s="393"/>
      <c r="L658" s="365"/>
      <c r="M658" s="396"/>
      <c r="N658" s="397"/>
      <c r="O658" s="398"/>
      <c r="P658" s="353"/>
      <c r="Q658" s="354">
        <v>1000000</v>
      </c>
      <c r="R658" s="399"/>
      <c r="S658" s="396"/>
      <c r="T658" s="399"/>
      <c r="U658" s="358"/>
      <c r="V658" s="359">
        <f t="shared" si="60"/>
        <v>1000000</v>
      </c>
      <c r="W658" s="358"/>
      <c r="X658" s="369" t="s">
        <v>36</v>
      </c>
      <c r="Y658" s="360"/>
      <c r="Z658" s="392"/>
      <c r="AA658" s="388"/>
      <c r="AB658" s="1" t="s">
        <v>867</v>
      </c>
    </row>
    <row r="659" spans="1:28" ht="23.25" x14ac:dyDescent="0.25">
      <c r="A659" s="344"/>
      <c r="B659" s="363"/>
      <c r="C659" s="394"/>
      <c r="D659" s="347">
        <v>44916</v>
      </c>
      <c r="E659" s="348" t="s">
        <v>1072</v>
      </c>
      <c r="F659" s="348" t="s">
        <v>1072</v>
      </c>
      <c r="G659" s="395"/>
      <c r="I659" s="366"/>
      <c r="J659" s="395"/>
      <c r="K659" s="393"/>
      <c r="L659" s="365"/>
      <c r="M659" s="396"/>
      <c r="N659" s="397"/>
      <c r="O659" s="398"/>
      <c r="P659" s="353"/>
      <c r="Q659" s="354">
        <v>1000000</v>
      </c>
      <c r="R659" s="399"/>
      <c r="S659" s="396"/>
      <c r="T659" s="399"/>
      <c r="U659" s="358"/>
      <c r="V659" s="359">
        <f t="shared" si="60"/>
        <v>1000000</v>
      </c>
      <c r="W659" s="358"/>
      <c r="X659" s="369" t="s">
        <v>36</v>
      </c>
      <c r="Y659" s="360"/>
      <c r="Z659" s="392"/>
      <c r="AA659" s="388"/>
      <c r="AB659" s="1" t="s">
        <v>867</v>
      </c>
    </row>
    <row r="660" spans="1:28" ht="23.25" x14ac:dyDescent="0.25">
      <c r="A660" s="344"/>
      <c r="B660" s="363"/>
      <c r="C660" s="394"/>
      <c r="D660" s="347">
        <v>44916</v>
      </c>
      <c r="E660" s="348" t="s">
        <v>1073</v>
      </c>
      <c r="F660" s="348" t="s">
        <v>1073</v>
      </c>
      <c r="G660" s="395"/>
      <c r="I660" s="366"/>
      <c r="J660" s="395"/>
      <c r="K660" s="393"/>
      <c r="L660" s="365"/>
      <c r="M660" s="396"/>
      <c r="N660" s="397"/>
      <c r="O660" s="398"/>
      <c r="P660" s="353"/>
      <c r="Q660" s="354">
        <v>1000000</v>
      </c>
      <c r="R660" s="399"/>
      <c r="S660" s="396"/>
      <c r="T660" s="399"/>
      <c r="U660" s="358"/>
      <c r="V660" s="359">
        <f t="shared" si="60"/>
        <v>1000000</v>
      </c>
      <c r="W660" s="358"/>
      <c r="X660" s="369" t="s">
        <v>36</v>
      </c>
      <c r="Y660" s="360"/>
      <c r="Z660" s="392"/>
      <c r="AA660" s="388"/>
      <c r="AB660" s="1" t="s">
        <v>867</v>
      </c>
    </row>
    <row r="661" spans="1:28" ht="23.25" x14ac:dyDescent="0.25">
      <c r="A661" s="344"/>
      <c r="B661" s="363"/>
      <c r="C661" s="394"/>
      <c r="D661" s="347">
        <v>44916</v>
      </c>
      <c r="E661" s="348" t="s">
        <v>1074</v>
      </c>
      <c r="F661" s="348" t="s">
        <v>1074</v>
      </c>
      <c r="G661" s="395"/>
      <c r="I661" s="366"/>
      <c r="J661" s="395"/>
      <c r="K661" s="393"/>
      <c r="L661" s="365"/>
      <c r="M661" s="396"/>
      <c r="N661" s="397"/>
      <c r="O661" s="398"/>
      <c r="P661" s="353"/>
      <c r="Q661" s="354">
        <v>1000000</v>
      </c>
      <c r="R661" s="399"/>
      <c r="S661" s="396"/>
      <c r="T661" s="399"/>
      <c r="U661" s="358"/>
      <c r="V661" s="359">
        <f t="shared" si="60"/>
        <v>1000000</v>
      </c>
      <c r="W661" s="358"/>
      <c r="X661" s="369" t="s">
        <v>36</v>
      </c>
      <c r="Y661" s="360"/>
      <c r="Z661" s="392"/>
      <c r="AA661" s="388"/>
      <c r="AB661" s="1" t="s">
        <v>867</v>
      </c>
    </row>
    <row r="662" spans="1:28" ht="23.25" x14ac:dyDescent="0.25">
      <c r="A662" s="344"/>
      <c r="B662" s="363"/>
      <c r="C662" s="394"/>
      <c r="D662" s="347">
        <v>44916</v>
      </c>
      <c r="E662" s="348" t="s">
        <v>1075</v>
      </c>
      <c r="F662" s="348" t="s">
        <v>1075</v>
      </c>
      <c r="G662" s="395"/>
      <c r="I662" s="366"/>
      <c r="J662" s="395"/>
      <c r="K662" s="393"/>
      <c r="L662" s="365"/>
      <c r="M662" s="396"/>
      <c r="N662" s="397"/>
      <c r="O662" s="398"/>
      <c r="P662" s="353"/>
      <c r="Q662" s="354">
        <v>1000000</v>
      </c>
      <c r="R662" s="399"/>
      <c r="S662" s="396"/>
      <c r="T662" s="399"/>
      <c r="U662" s="358"/>
      <c r="V662" s="359">
        <f t="shared" si="60"/>
        <v>1000000</v>
      </c>
      <c r="W662" s="358"/>
      <c r="X662" s="369" t="s">
        <v>36</v>
      </c>
      <c r="Y662" s="360"/>
      <c r="Z662" s="392"/>
      <c r="AA662" s="388"/>
      <c r="AB662" s="1" t="s">
        <v>867</v>
      </c>
    </row>
    <row r="663" spans="1:28" ht="23.25" x14ac:dyDescent="0.25">
      <c r="A663" s="344"/>
      <c r="B663" s="363"/>
      <c r="C663" s="394"/>
      <c r="D663" s="347">
        <v>44916</v>
      </c>
      <c r="E663" s="348" t="s">
        <v>1076</v>
      </c>
      <c r="F663" s="348" t="s">
        <v>1076</v>
      </c>
      <c r="G663" s="395"/>
      <c r="I663" s="366"/>
      <c r="J663" s="395"/>
      <c r="K663" s="393"/>
      <c r="L663" s="365"/>
      <c r="M663" s="396"/>
      <c r="N663" s="397"/>
      <c r="O663" s="398"/>
      <c r="P663" s="353"/>
      <c r="Q663" s="354">
        <v>1000000</v>
      </c>
      <c r="R663" s="399"/>
      <c r="S663" s="396"/>
      <c r="T663" s="399"/>
      <c r="U663" s="358"/>
      <c r="V663" s="359">
        <f t="shared" si="60"/>
        <v>1000000</v>
      </c>
      <c r="W663" s="358"/>
      <c r="X663" s="369" t="s">
        <v>36</v>
      </c>
      <c r="Y663" s="360"/>
      <c r="Z663" s="392"/>
      <c r="AA663" s="388"/>
      <c r="AB663" s="1" t="s">
        <v>867</v>
      </c>
    </row>
    <row r="664" spans="1:28" ht="23.25" x14ac:dyDescent="0.25">
      <c r="A664" s="344"/>
      <c r="B664" s="363"/>
      <c r="C664" s="394"/>
      <c r="D664" s="347">
        <v>44916</v>
      </c>
      <c r="E664" s="348" t="s">
        <v>1077</v>
      </c>
      <c r="F664" s="348" t="s">
        <v>1077</v>
      </c>
      <c r="G664" s="395"/>
      <c r="I664" s="366"/>
      <c r="J664" s="395"/>
      <c r="K664" s="393"/>
      <c r="L664" s="365"/>
      <c r="M664" s="396"/>
      <c r="N664" s="397"/>
      <c r="O664" s="398"/>
      <c r="P664" s="353"/>
      <c r="Q664" s="354">
        <v>494982</v>
      </c>
      <c r="R664" s="399"/>
      <c r="S664" s="396"/>
      <c r="T664" s="399"/>
      <c r="U664" s="358"/>
      <c r="V664" s="359">
        <f t="shared" si="60"/>
        <v>494982</v>
      </c>
      <c r="W664" s="358"/>
      <c r="X664" s="369" t="s">
        <v>36</v>
      </c>
      <c r="Y664" s="360"/>
      <c r="Z664" s="392"/>
      <c r="AA664" s="388"/>
      <c r="AB664" s="1" t="s">
        <v>867</v>
      </c>
    </row>
    <row r="665" spans="1:28" ht="15" x14ac:dyDescent="0.25">
      <c r="A665" s="344"/>
      <c r="B665" s="363"/>
      <c r="C665" s="394"/>
      <c r="D665" s="347">
        <v>44917</v>
      </c>
      <c r="E665" s="348" t="s">
        <v>1078</v>
      </c>
      <c r="F665" s="348" t="s">
        <v>1078</v>
      </c>
      <c r="G665" s="395"/>
      <c r="I665" s="366"/>
      <c r="J665" s="395"/>
      <c r="K665" s="393"/>
      <c r="L665" s="365"/>
      <c r="M665" s="396"/>
      <c r="N665" s="397"/>
      <c r="O665" s="398"/>
      <c r="P665" s="353"/>
      <c r="Q665" s="354">
        <v>100000</v>
      </c>
      <c r="R665" s="399"/>
      <c r="S665" s="396"/>
      <c r="T665" s="399"/>
      <c r="U665" s="358"/>
      <c r="V665" s="359">
        <f t="shared" si="60"/>
        <v>100000</v>
      </c>
      <c r="W665" s="358"/>
      <c r="X665" s="369" t="s">
        <v>36</v>
      </c>
      <c r="Y665" s="360"/>
      <c r="Z665" s="392"/>
      <c r="AA665" s="388"/>
      <c r="AB665" s="1" t="s">
        <v>867</v>
      </c>
    </row>
    <row r="666" spans="1:28" ht="15" x14ac:dyDescent="0.25">
      <c r="A666" s="344"/>
      <c r="B666" s="363"/>
      <c r="C666" s="394"/>
      <c r="D666" s="347">
        <v>44917</v>
      </c>
      <c r="E666" s="348" t="s">
        <v>1079</v>
      </c>
      <c r="F666" s="348" t="s">
        <v>1079</v>
      </c>
      <c r="G666" s="395"/>
      <c r="I666" s="366"/>
      <c r="J666" s="395"/>
      <c r="K666" s="393"/>
      <c r="L666" s="365"/>
      <c r="M666" s="396"/>
      <c r="N666" s="397"/>
      <c r="O666" s="398"/>
      <c r="P666" s="353"/>
      <c r="Q666" s="354">
        <v>100000</v>
      </c>
      <c r="R666" s="399"/>
      <c r="S666" s="396"/>
      <c r="T666" s="399"/>
      <c r="U666" s="358"/>
      <c r="V666" s="359">
        <f t="shared" si="60"/>
        <v>100000</v>
      </c>
      <c r="W666" s="358"/>
      <c r="X666" s="369" t="s">
        <v>36</v>
      </c>
      <c r="Y666" s="360"/>
      <c r="Z666" s="392"/>
      <c r="AA666" s="388"/>
      <c r="AB666" s="1" t="s">
        <v>867</v>
      </c>
    </row>
    <row r="667" spans="1:28" ht="15" x14ac:dyDescent="0.25">
      <c r="A667" s="344"/>
      <c r="B667" s="363"/>
      <c r="C667" s="394"/>
      <c r="D667" s="347">
        <v>44917</v>
      </c>
      <c r="E667" s="348" t="s">
        <v>1080</v>
      </c>
      <c r="F667" s="348" t="s">
        <v>1080</v>
      </c>
      <c r="G667" s="395"/>
      <c r="I667" s="366"/>
      <c r="J667" s="395"/>
      <c r="K667" s="393"/>
      <c r="L667" s="365"/>
      <c r="M667" s="396"/>
      <c r="N667" s="397"/>
      <c r="O667" s="398"/>
      <c r="P667" s="353"/>
      <c r="Q667" s="354">
        <v>100000</v>
      </c>
      <c r="R667" s="399"/>
      <c r="S667" s="396"/>
      <c r="T667" s="399"/>
      <c r="U667" s="358"/>
      <c r="V667" s="359">
        <f t="shared" si="60"/>
        <v>100000</v>
      </c>
      <c r="W667" s="358"/>
      <c r="X667" s="369" t="s">
        <v>36</v>
      </c>
      <c r="Y667" s="360"/>
      <c r="Z667" s="392"/>
      <c r="AA667" s="388"/>
      <c r="AB667" s="1" t="s">
        <v>867</v>
      </c>
    </row>
    <row r="668" spans="1:28" ht="15" x14ac:dyDescent="0.25">
      <c r="A668" s="344"/>
      <c r="B668" s="363"/>
      <c r="C668" s="394"/>
      <c r="D668" s="347">
        <v>44917</v>
      </c>
      <c r="E668" s="348" t="s">
        <v>1081</v>
      </c>
      <c r="F668" s="348" t="s">
        <v>1081</v>
      </c>
      <c r="G668" s="395"/>
      <c r="I668" s="366"/>
      <c r="J668" s="395"/>
      <c r="K668" s="393"/>
      <c r="L668" s="365"/>
      <c r="M668" s="396"/>
      <c r="N668" s="397"/>
      <c r="O668" s="398"/>
      <c r="P668" s="353"/>
      <c r="Q668" s="354">
        <v>100000</v>
      </c>
      <c r="R668" s="399"/>
      <c r="S668" s="396"/>
      <c r="T668" s="399"/>
      <c r="U668" s="358"/>
      <c r="V668" s="359">
        <f t="shared" si="60"/>
        <v>100000</v>
      </c>
      <c r="W668" s="358"/>
      <c r="X668" s="369" t="s">
        <v>36</v>
      </c>
      <c r="Y668" s="360"/>
      <c r="Z668" s="392"/>
      <c r="AA668" s="388"/>
      <c r="AB668" s="1" t="s">
        <v>867</v>
      </c>
    </row>
    <row r="669" spans="1:28" ht="15" x14ac:dyDescent="0.25">
      <c r="A669" s="344"/>
      <c r="B669" s="363"/>
      <c r="C669" s="394"/>
      <c r="D669" s="347">
        <v>44917</v>
      </c>
      <c r="E669" s="348" t="s">
        <v>1082</v>
      </c>
      <c r="F669" s="348" t="s">
        <v>1082</v>
      </c>
      <c r="G669" s="395"/>
      <c r="I669" s="366"/>
      <c r="J669" s="395"/>
      <c r="K669" s="393"/>
      <c r="L669" s="365"/>
      <c r="M669" s="396"/>
      <c r="N669" s="397"/>
      <c r="O669" s="398"/>
      <c r="P669" s="353"/>
      <c r="Q669" s="354">
        <v>100000</v>
      </c>
      <c r="R669" s="399"/>
      <c r="S669" s="396"/>
      <c r="T669" s="399"/>
      <c r="U669" s="358"/>
      <c r="V669" s="359">
        <f t="shared" si="60"/>
        <v>100000</v>
      </c>
      <c r="W669" s="358"/>
      <c r="X669" s="369" t="s">
        <v>36</v>
      </c>
      <c r="Y669" s="360"/>
      <c r="Z669" s="392"/>
      <c r="AA669" s="388"/>
      <c r="AB669" s="1" t="s">
        <v>867</v>
      </c>
    </row>
    <row r="670" spans="1:28" ht="15" x14ac:dyDescent="0.25">
      <c r="A670" s="344"/>
      <c r="B670" s="363"/>
      <c r="C670" s="394"/>
      <c r="D670" s="347">
        <v>44917</v>
      </c>
      <c r="E670" s="348" t="s">
        <v>1083</v>
      </c>
      <c r="F670" s="348" t="s">
        <v>1083</v>
      </c>
      <c r="G670" s="395"/>
      <c r="I670" s="366"/>
      <c r="J670" s="395"/>
      <c r="K670" s="393"/>
      <c r="L670" s="365"/>
      <c r="M670" s="396"/>
      <c r="N670" s="397"/>
      <c r="O670" s="398"/>
      <c r="P670" s="353"/>
      <c r="Q670" s="354">
        <v>100000</v>
      </c>
      <c r="R670" s="399"/>
      <c r="S670" s="396"/>
      <c r="T670" s="399"/>
      <c r="U670" s="358"/>
      <c r="V670" s="359">
        <f t="shared" si="60"/>
        <v>100000</v>
      </c>
      <c r="W670" s="358"/>
      <c r="X670" s="369" t="s">
        <v>36</v>
      </c>
      <c r="Y670" s="360"/>
      <c r="Z670" s="392"/>
      <c r="AA670" s="388"/>
      <c r="AB670" s="1" t="s">
        <v>867</v>
      </c>
    </row>
    <row r="671" spans="1:28" ht="15" x14ac:dyDescent="0.25">
      <c r="A671" s="344"/>
      <c r="B671" s="363"/>
      <c r="C671" s="394"/>
      <c r="D671" s="347">
        <v>44917</v>
      </c>
      <c r="E671" s="348" t="s">
        <v>1084</v>
      </c>
      <c r="F671" s="348" t="s">
        <v>1084</v>
      </c>
      <c r="G671" s="395"/>
      <c r="I671" s="366"/>
      <c r="J671" s="395"/>
      <c r="K671" s="393"/>
      <c r="L671" s="365"/>
      <c r="M671" s="396"/>
      <c r="N671" s="397"/>
      <c r="O671" s="398"/>
      <c r="P671" s="353"/>
      <c r="Q671" s="354">
        <v>76278</v>
      </c>
      <c r="R671" s="399"/>
      <c r="S671" s="396"/>
      <c r="T671" s="399"/>
      <c r="U671" s="358"/>
      <c r="V671" s="359">
        <f t="shared" si="60"/>
        <v>76278</v>
      </c>
      <c r="W671" s="358"/>
      <c r="X671" s="369" t="s">
        <v>36</v>
      </c>
      <c r="Y671" s="360"/>
      <c r="Z671" s="392"/>
      <c r="AA671" s="388"/>
      <c r="AB671" s="1" t="s">
        <v>867</v>
      </c>
    </row>
    <row r="672" spans="1:28" ht="15" x14ac:dyDescent="0.25">
      <c r="A672" s="344"/>
      <c r="B672" s="363"/>
      <c r="C672" s="394"/>
      <c r="D672" s="347">
        <v>44924</v>
      </c>
      <c r="E672" s="348" t="s">
        <v>1085</v>
      </c>
      <c r="F672" s="348" t="s">
        <v>1085</v>
      </c>
      <c r="G672" s="395"/>
      <c r="I672" s="366"/>
      <c r="J672" s="395"/>
      <c r="K672" s="393"/>
      <c r="L672" s="365"/>
      <c r="M672" s="396"/>
      <c r="N672" s="397"/>
      <c r="O672" s="398"/>
      <c r="P672" s="353"/>
      <c r="Q672" s="354">
        <v>41291</v>
      </c>
      <c r="R672" s="399"/>
      <c r="S672" s="396"/>
      <c r="T672" s="399"/>
      <c r="U672" s="358"/>
      <c r="V672" s="359">
        <f t="shared" si="60"/>
        <v>41291</v>
      </c>
      <c r="W672" s="358"/>
      <c r="X672" s="369" t="s">
        <v>36</v>
      </c>
      <c r="Y672" s="360"/>
      <c r="Z672" s="392"/>
      <c r="AA672" s="388"/>
      <c r="AB672" s="1" t="s">
        <v>867</v>
      </c>
    </row>
    <row r="673" spans="1:28" ht="15" x14ac:dyDescent="0.25">
      <c r="A673" s="344"/>
      <c r="B673" s="363"/>
      <c r="C673" s="394"/>
      <c r="D673" s="347">
        <v>44924</v>
      </c>
      <c r="E673" s="348" t="s">
        <v>1086</v>
      </c>
      <c r="F673" s="348" t="s">
        <v>1086</v>
      </c>
      <c r="G673" s="395"/>
      <c r="I673" s="366"/>
      <c r="J673" s="395"/>
      <c r="K673" s="393"/>
      <c r="L673" s="365"/>
      <c r="M673" s="396"/>
      <c r="N673" s="397"/>
      <c r="O673" s="398"/>
      <c r="P673" s="353"/>
      <c r="Q673" s="354">
        <v>3500</v>
      </c>
      <c r="R673" s="399"/>
      <c r="S673" s="396"/>
      <c r="T673" s="399"/>
      <c r="U673" s="358"/>
      <c r="V673" s="359">
        <f t="shared" si="60"/>
        <v>3500</v>
      </c>
      <c r="W673" s="358"/>
      <c r="X673" s="369" t="s">
        <v>36</v>
      </c>
      <c r="Y673" s="360"/>
      <c r="Z673" s="392"/>
      <c r="AA673" s="388"/>
      <c r="AB673" s="1" t="s">
        <v>867</v>
      </c>
    </row>
    <row r="674" spans="1:28" ht="15" x14ac:dyDescent="0.25">
      <c r="A674" s="344"/>
      <c r="B674" s="363"/>
      <c r="C674" s="394"/>
      <c r="D674" s="347">
        <v>44924</v>
      </c>
      <c r="E674" s="348" t="s">
        <v>1087</v>
      </c>
      <c r="F674" s="348" t="s">
        <v>1087</v>
      </c>
      <c r="G674" s="395"/>
      <c r="I674" s="366"/>
      <c r="J674" s="395"/>
      <c r="K674" s="393"/>
      <c r="L674" s="365"/>
      <c r="M674" s="396"/>
      <c r="N674" s="397"/>
      <c r="O674" s="398"/>
      <c r="P674" s="353"/>
      <c r="Q674" s="354">
        <v>50020</v>
      </c>
      <c r="R674" s="399"/>
      <c r="S674" s="396"/>
      <c r="T674" s="399"/>
      <c r="U674" s="358"/>
      <c r="V674" s="359">
        <f t="shared" si="60"/>
        <v>50020</v>
      </c>
      <c r="W674" s="358"/>
      <c r="X674" s="369" t="s">
        <v>36</v>
      </c>
      <c r="Y674" s="360"/>
      <c r="Z674" s="392"/>
      <c r="AA674" s="388"/>
      <c r="AB674" s="1" t="s">
        <v>867</v>
      </c>
    </row>
    <row r="675" spans="1:28" ht="15" x14ac:dyDescent="0.25">
      <c r="A675" s="344"/>
      <c r="B675" s="363"/>
      <c r="C675" s="394"/>
      <c r="D675" s="347">
        <v>44924</v>
      </c>
      <c r="E675" s="348" t="s">
        <v>1088</v>
      </c>
      <c r="F675" s="348" t="s">
        <v>1088</v>
      </c>
      <c r="G675" s="395"/>
      <c r="I675" s="366"/>
      <c r="J675" s="395"/>
      <c r="K675" s="393"/>
      <c r="L675" s="365"/>
      <c r="M675" s="396"/>
      <c r="N675" s="397"/>
      <c r="O675" s="398"/>
      <c r="P675" s="353"/>
      <c r="Q675" s="354">
        <v>48013</v>
      </c>
      <c r="R675" s="399"/>
      <c r="S675" s="396"/>
      <c r="T675" s="399"/>
      <c r="U675" s="358"/>
      <c r="V675" s="359">
        <f t="shared" si="60"/>
        <v>48013</v>
      </c>
      <c r="W675" s="358"/>
      <c r="X675" s="369" t="s">
        <v>36</v>
      </c>
      <c r="Y675" s="360"/>
      <c r="Z675" s="392"/>
      <c r="AA675" s="388"/>
      <c r="AB675" s="1" t="s">
        <v>867</v>
      </c>
    </row>
    <row r="676" spans="1:28" ht="15" x14ac:dyDescent="0.25">
      <c r="A676" s="344"/>
      <c r="B676" s="363"/>
      <c r="C676" s="394"/>
      <c r="D676" s="347">
        <v>44924</v>
      </c>
      <c r="E676" s="348" t="s">
        <v>1089</v>
      </c>
      <c r="F676" s="348" t="s">
        <v>1089</v>
      </c>
      <c r="G676" s="395"/>
      <c r="I676" s="366"/>
      <c r="J676" s="395"/>
      <c r="K676" s="393"/>
      <c r="L676" s="365"/>
      <c r="M676" s="396"/>
      <c r="N676" s="397"/>
      <c r="O676" s="398"/>
      <c r="P676" s="353"/>
      <c r="Q676" s="354">
        <v>100000</v>
      </c>
      <c r="R676" s="399"/>
      <c r="S676" s="396"/>
      <c r="T676" s="399"/>
      <c r="U676" s="358"/>
      <c r="V676" s="359">
        <f t="shared" si="60"/>
        <v>100000</v>
      </c>
      <c r="W676" s="358"/>
      <c r="X676" s="369" t="s">
        <v>36</v>
      </c>
      <c r="Y676" s="360"/>
      <c r="Z676" s="392"/>
      <c r="AA676" s="388"/>
      <c r="AB676" s="1" t="s">
        <v>867</v>
      </c>
    </row>
    <row r="677" spans="1:28" x14ac:dyDescent="0.2">
      <c r="A677" s="20">
        <v>373</v>
      </c>
      <c r="B677" s="21">
        <v>44917</v>
      </c>
      <c r="C677" s="22">
        <v>44903</v>
      </c>
      <c r="D677" s="246">
        <v>44904</v>
      </c>
      <c r="E677" s="23" t="s">
        <v>763</v>
      </c>
      <c r="F677" s="23" t="s">
        <v>764</v>
      </c>
      <c r="G677" s="26" t="s">
        <v>765</v>
      </c>
      <c r="I677" s="24" t="s">
        <v>33</v>
      </c>
      <c r="J677" s="26" t="s">
        <v>239</v>
      </c>
      <c r="K677" s="27">
        <v>44852</v>
      </c>
      <c r="L677" s="74" t="s">
        <v>766</v>
      </c>
      <c r="M677" s="29">
        <v>284963</v>
      </c>
      <c r="N677" s="139"/>
      <c r="O677" s="173">
        <f>M677*N677</f>
        <v>0</v>
      </c>
      <c r="P677" s="173">
        <v>17679</v>
      </c>
      <c r="Q677" s="35">
        <f t="shared" si="56"/>
        <v>302642</v>
      </c>
      <c r="R677" s="33">
        <v>0.03</v>
      </c>
      <c r="S677" s="35">
        <v>-530.37</v>
      </c>
      <c r="T677" s="33">
        <v>0.05</v>
      </c>
      <c r="U677" s="35">
        <v>-883</v>
      </c>
      <c r="V677" s="32">
        <f t="shared" si="60"/>
        <v>301228.63</v>
      </c>
      <c r="W677" s="36" t="s">
        <v>59</v>
      </c>
      <c r="X677" s="46" t="s">
        <v>36</v>
      </c>
      <c r="Y677" s="37" t="s">
        <v>33</v>
      </c>
      <c r="Z677" s="37" t="s">
        <v>33</v>
      </c>
      <c r="AA677" s="37"/>
    </row>
    <row r="678" spans="1:28" x14ac:dyDescent="0.2">
      <c r="A678" s="20">
        <v>398</v>
      </c>
      <c r="B678" s="21">
        <v>44917</v>
      </c>
      <c r="C678" s="22">
        <v>44903</v>
      </c>
      <c r="D678" s="246">
        <v>44904</v>
      </c>
      <c r="E678" s="23" t="s">
        <v>807</v>
      </c>
      <c r="F678" s="23" t="s">
        <v>808</v>
      </c>
      <c r="G678" s="24" t="s">
        <v>809</v>
      </c>
      <c r="I678" s="24" t="s">
        <v>33</v>
      </c>
      <c r="J678" s="26" t="s">
        <v>239</v>
      </c>
      <c r="K678" s="27">
        <v>44844</v>
      </c>
      <c r="L678" s="26">
        <v>9058</v>
      </c>
      <c r="M678" s="29">
        <f>489800+5000</f>
        <v>494800</v>
      </c>
      <c r="N678" s="132"/>
      <c r="O678" s="173">
        <f>M678*N678</f>
        <v>0</v>
      </c>
      <c r="P678" s="173">
        <v>0</v>
      </c>
      <c r="Q678" s="35">
        <f t="shared" si="56"/>
        <v>494800</v>
      </c>
      <c r="R678" s="33">
        <v>0.03</v>
      </c>
      <c r="S678" s="35">
        <v>-150</v>
      </c>
      <c r="T678" s="33">
        <v>0.05</v>
      </c>
      <c r="U678" s="35">
        <v>-250</v>
      </c>
      <c r="V678" s="32">
        <f t="shared" si="60"/>
        <v>494400</v>
      </c>
      <c r="W678" s="36" t="s">
        <v>59</v>
      </c>
      <c r="X678" s="46" t="s">
        <v>36</v>
      </c>
      <c r="Y678" s="37" t="s">
        <v>33</v>
      </c>
      <c r="Z678" s="37" t="s">
        <v>33</v>
      </c>
      <c r="AA678" s="37"/>
    </row>
    <row r="679" spans="1:28" x14ac:dyDescent="0.2">
      <c r="A679" s="20">
        <v>366</v>
      </c>
      <c r="B679" s="21">
        <v>44887</v>
      </c>
      <c r="C679" s="111">
        <v>44875</v>
      </c>
      <c r="D679" s="246">
        <v>44908</v>
      </c>
      <c r="E679" s="23" t="s">
        <v>644</v>
      </c>
      <c r="F679" s="43" t="s">
        <v>755</v>
      </c>
      <c r="G679" s="24" t="s">
        <v>646</v>
      </c>
      <c r="I679" s="24" t="s">
        <v>33</v>
      </c>
      <c r="J679" s="76">
        <v>303802</v>
      </c>
      <c r="K679" s="194">
        <v>44875</v>
      </c>
      <c r="L679" s="26" t="s">
        <v>33</v>
      </c>
      <c r="M679" s="195">
        <v>41634</v>
      </c>
      <c r="N679" s="154"/>
      <c r="O679" s="100"/>
      <c r="P679" s="31">
        <v>0</v>
      </c>
      <c r="Q679" s="35">
        <f t="shared" si="56"/>
        <v>41634</v>
      </c>
      <c r="R679" s="81">
        <v>0.03</v>
      </c>
      <c r="S679" s="100">
        <v>-1086</v>
      </c>
      <c r="T679" s="81"/>
      <c r="U679" s="35">
        <f t="shared" ref="U679:U684" si="61">IFERROR(O679*-T679,0)</f>
        <v>0</v>
      </c>
      <c r="V679" s="32">
        <f t="shared" si="60"/>
        <v>40548</v>
      </c>
      <c r="W679" s="36" t="s">
        <v>59</v>
      </c>
      <c r="X679" s="46" t="s">
        <v>36</v>
      </c>
      <c r="Y679" s="37" t="s">
        <v>33</v>
      </c>
      <c r="Z679" s="37" t="s">
        <v>33</v>
      </c>
      <c r="AA679" s="37"/>
    </row>
    <row r="680" spans="1:28" hidden="1" x14ac:dyDescent="0.2">
      <c r="A680" s="20">
        <v>378</v>
      </c>
      <c r="B680" s="21">
        <v>44917</v>
      </c>
      <c r="C680" s="22">
        <v>44901</v>
      </c>
      <c r="D680" s="246">
        <v>44908</v>
      </c>
      <c r="E680" s="23" t="s">
        <v>152</v>
      </c>
      <c r="F680" s="23" t="s">
        <v>771</v>
      </c>
      <c r="G680" s="26" t="s">
        <v>627</v>
      </c>
      <c r="I680" s="24" t="s">
        <v>33</v>
      </c>
      <c r="J680" s="136">
        <v>303813</v>
      </c>
      <c r="K680" s="27">
        <v>44896</v>
      </c>
      <c r="L680" s="26" t="s">
        <v>33</v>
      </c>
      <c r="M680" s="38">
        <f>62379+896</f>
        <v>63275</v>
      </c>
      <c r="N680" s="132"/>
      <c r="O680" s="173">
        <f t="shared" ref="O680:O693" si="62">M680*N680</f>
        <v>0</v>
      </c>
      <c r="P680" s="173">
        <v>0</v>
      </c>
      <c r="Q680" s="35">
        <f t="shared" si="56"/>
        <v>63275</v>
      </c>
      <c r="R680" s="33">
        <v>0.03</v>
      </c>
      <c r="S680" s="35">
        <v>-1871</v>
      </c>
      <c r="T680" s="33"/>
      <c r="U680" s="35">
        <f t="shared" si="61"/>
        <v>0</v>
      </c>
      <c r="V680" s="32">
        <f t="shared" si="60"/>
        <v>61404</v>
      </c>
      <c r="W680" s="167" t="s">
        <v>33</v>
      </c>
      <c r="X680" s="230" t="s">
        <v>33</v>
      </c>
      <c r="Y680" s="37" t="s">
        <v>33</v>
      </c>
      <c r="Z680" s="37" t="s">
        <v>33</v>
      </c>
      <c r="AA680" s="37"/>
    </row>
    <row r="681" spans="1:28" x14ac:dyDescent="0.2">
      <c r="A681" s="20">
        <v>389</v>
      </c>
      <c r="B681" s="21">
        <v>44917</v>
      </c>
      <c r="C681" s="22">
        <v>44901</v>
      </c>
      <c r="D681" s="246">
        <v>44908</v>
      </c>
      <c r="E681" s="23" t="s">
        <v>31</v>
      </c>
      <c r="F681" s="23" t="s">
        <v>788</v>
      </c>
      <c r="G681" s="26" t="s">
        <v>33</v>
      </c>
      <c r="I681" s="24" t="s">
        <v>33</v>
      </c>
      <c r="J681" s="26" t="s">
        <v>239</v>
      </c>
      <c r="K681" s="27">
        <v>44866</v>
      </c>
      <c r="L681" s="50">
        <v>12282353</v>
      </c>
      <c r="M681" s="29">
        <f>393444+6492</f>
        <v>399936</v>
      </c>
      <c r="N681" s="132"/>
      <c r="O681" s="173">
        <f t="shared" si="62"/>
        <v>0</v>
      </c>
      <c r="P681" s="173">
        <v>0</v>
      </c>
      <c r="Q681" s="35">
        <f t="shared" si="56"/>
        <v>399936</v>
      </c>
      <c r="R681" s="33"/>
      <c r="S681" s="35">
        <f>-R681*Q681</f>
        <v>0</v>
      </c>
      <c r="T681" s="33"/>
      <c r="U681" s="35">
        <f t="shared" si="61"/>
        <v>0</v>
      </c>
      <c r="V681" s="32">
        <f t="shared" si="60"/>
        <v>399936</v>
      </c>
      <c r="W681" s="36" t="s">
        <v>59</v>
      </c>
      <c r="X681" s="46" t="s">
        <v>36</v>
      </c>
      <c r="Y681" s="37" t="s">
        <v>33</v>
      </c>
      <c r="Z681" s="37" t="s">
        <v>33</v>
      </c>
      <c r="AA681" s="37"/>
    </row>
    <row r="682" spans="1:28" x14ac:dyDescent="0.2">
      <c r="A682" s="20">
        <v>394</v>
      </c>
      <c r="B682" s="21">
        <v>44917</v>
      </c>
      <c r="C682" s="22">
        <v>44901</v>
      </c>
      <c r="D682" s="246">
        <v>44910</v>
      </c>
      <c r="E682" s="23" t="s">
        <v>92</v>
      </c>
      <c r="F682" s="23" t="s">
        <v>799</v>
      </c>
      <c r="G682" s="24" t="s">
        <v>94</v>
      </c>
      <c r="I682" s="24" t="s">
        <v>33</v>
      </c>
      <c r="J682" s="26" t="s">
        <v>239</v>
      </c>
      <c r="K682" s="27">
        <v>44866</v>
      </c>
      <c r="L682" s="26" t="s">
        <v>800</v>
      </c>
      <c r="M682" s="29">
        <v>1405</v>
      </c>
      <c r="N682" s="132"/>
      <c r="O682" s="173">
        <f t="shared" si="62"/>
        <v>0</v>
      </c>
      <c r="P682" s="173">
        <v>0</v>
      </c>
      <c r="Q682" s="35">
        <f t="shared" si="56"/>
        <v>1405</v>
      </c>
      <c r="R682" s="33">
        <v>0.03</v>
      </c>
      <c r="S682" s="35">
        <f>-R682*Q682</f>
        <v>-42.15</v>
      </c>
      <c r="T682" s="33"/>
      <c r="U682" s="35">
        <f t="shared" si="61"/>
        <v>0</v>
      </c>
      <c r="V682" s="32">
        <f t="shared" si="60"/>
        <v>1362.85</v>
      </c>
      <c r="W682" s="36" t="s">
        <v>59</v>
      </c>
      <c r="X682" s="46" t="s">
        <v>36</v>
      </c>
      <c r="Y682" s="37" t="s">
        <v>33</v>
      </c>
      <c r="Z682" s="37" t="s">
        <v>33</v>
      </c>
      <c r="AA682" s="37"/>
    </row>
    <row r="683" spans="1:28" x14ac:dyDescent="0.2">
      <c r="A683" s="20">
        <v>395</v>
      </c>
      <c r="B683" s="21">
        <v>44917</v>
      </c>
      <c r="C683" s="22">
        <v>44901</v>
      </c>
      <c r="D683" s="246">
        <v>44910</v>
      </c>
      <c r="E683" s="23" t="s">
        <v>92</v>
      </c>
      <c r="F683" s="23" t="s">
        <v>801</v>
      </c>
      <c r="G683" s="24" t="s">
        <v>94</v>
      </c>
      <c r="I683" s="24" t="s">
        <v>33</v>
      </c>
      <c r="J683" s="26" t="s">
        <v>239</v>
      </c>
      <c r="K683" s="27">
        <v>44866</v>
      </c>
      <c r="L683" s="26" t="s">
        <v>802</v>
      </c>
      <c r="M683" s="29">
        <v>3784</v>
      </c>
      <c r="N683" s="132"/>
      <c r="O683" s="173">
        <f t="shared" si="62"/>
        <v>0</v>
      </c>
      <c r="P683" s="173">
        <v>0</v>
      </c>
      <c r="Q683" s="35">
        <f t="shared" si="56"/>
        <v>3784</v>
      </c>
      <c r="R683" s="33">
        <v>0.03</v>
      </c>
      <c r="S683" s="35">
        <f>-R683*Q683</f>
        <v>-113.52</v>
      </c>
      <c r="T683" s="33"/>
      <c r="U683" s="35">
        <f t="shared" si="61"/>
        <v>0</v>
      </c>
      <c r="V683" s="32">
        <f t="shared" si="60"/>
        <v>3670.48</v>
      </c>
      <c r="W683" s="36" t="s">
        <v>59</v>
      </c>
      <c r="X683" s="46" t="s">
        <v>36</v>
      </c>
      <c r="Y683" s="37" t="s">
        <v>33</v>
      </c>
      <c r="Z683" s="37" t="s">
        <v>33</v>
      </c>
      <c r="AA683" s="37"/>
    </row>
    <row r="684" spans="1:28" x14ac:dyDescent="0.2">
      <c r="A684" s="20">
        <v>396</v>
      </c>
      <c r="B684" s="21">
        <v>44917</v>
      </c>
      <c r="C684" s="22">
        <v>44901</v>
      </c>
      <c r="D684" s="246">
        <v>44910</v>
      </c>
      <c r="E684" s="23" t="s">
        <v>92</v>
      </c>
      <c r="F684" s="23" t="s">
        <v>803</v>
      </c>
      <c r="G684" s="24" t="s">
        <v>94</v>
      </c>
      <c r="I684" s="24" t="s">
        <v>33</v>
      </c>
      <c r="J684" s="26" t="s">
        <v>239</v>
      </c>
      <c r="K684" s="27">
        <v>44865</v>
      </c>
      <c r="L684" s="26" t="s">
        <v>804</v>
      </c>
      <c r="M684" s="29">
        <v>1081</v>
      </c>
      <c r="N684" s="132"/>
      <c r="O684" s="173">
        <f t="shared" si="62"/>
        <v>0</v>
      </c>
      <c r="P684" s="173">
        <v>0</v>
      </c>
      <c r="Q684" s="35">
        <f t="shared" si="56"/>
        <v>1081</v>
      </c>
      <c r="R684" s="33">
        <v>0.03</v>
      </c>
      <c r="S684" s="35">
        <f>-R684*Q684</f>
        <v>-32.43</v>
      </c>
      <c r="T684" s="33"/>
      <c r="U684" s="35">
        <f t="shared" si="61"/>
        <v>0</v>
      </c>
      <c r="V684" s="32">
        <f t="shared" si="60"/>
        <v>1048.57</v>
      </c>
      <c r="W684" s="36" t="s">
        <v>59</v>
      </c>
      <c r="X684" s="46" t="s">
        <v>36</v>
      </c>
      <c r="Y684" s="37" t="s">
        <v>33</v>
      </c>
      <c r="Z684" s="37" t="s">
        <v>33</v>
      </c>
      <c r="AA684" s="37"/>
    </row>
    <row r="685" spans="1:28" x14ac:dyDescent="0.2">
      <c r="A685" s="20">
        <v>370</v>
      </c>
      <c r="B685" s="21">
        <v>44917</v>
      </c>
      <c r="C685" s="22">
        <v>44900</v>
      </c>
      <c r="D685" s="246">
        <v>44914</v>
      </c>
      <c r="E685" s="23" t="s">
        <v>234</v>
      </c>
      <c r="F685" s="23" t="s">
        <v>758</v>
      </c>
      <c r="G685" s="26" t="s">
        <v>33</v>
      </c>
      <c r="I685" s="24" t="s">
        <v>33</v>
      </c>
      <c r="J685" s="26">
        <v>303797</v>
      </c>
      <c r="K685" s="27">
        <v>44859</v>
      </c>
      <c r="L685" s="26" t="s">
        <v>33</v>
      </c>
      <c r="M685" s="29">
        <v>6074</v>
      </c>
      <c r="N685" s="132"/>
      <c r="O685" s="173">
        <f t="shared" si="62"/>
        <v>0</v>
      </c>
      <c r="P685" s="31">
        <v>0</v>
      </c>
      <c r="Q685" s="35">
        <f t="shared" si="56"/>
        <v>6074</v>
      </c>
      <c r="R685" s="33">
        <v>0.2</v>
      </c>
      <c r="S685" s="35">
        <v>-109</v>
      </c>
      <c r="T685" s="33">
        <v>0.03</v>
      </c>
      <c r="U685" s="35">
        <v>-182</v>
      </c>
      <c r="V685" s="32">
        <f t="shared" si="60"/>
        <v>5783</v>
      </c>
      <c r="W685" s="36" t="s">
        <v>59</v>
      </c>
      <c r="X685" s="46" t="s">
        <v>36</v>
      </c>
      <c r="Y685" s="37" t="s">
        <v>33</v>
      </c>
      <c r="Z685" s="37" t="s">
        <v>33</v>
      </c>
      <c r="AA685" s="37"/>
    </row>
    <row r="686" spans="1:28" x14ac:dyDescent="0.2">
      <c r="A686" s="20">
        <v>371</v>
      </c>
      <c r="B686" s="21">
        <v>44917</v>
      </c>
      <c r="C686" s="22">
        <v>44902</v>
      </c>
      <c r="D686" s="246">
        <v>44914</v>
      </c>
      <c r="E686" s="23" t="s">
        <v>100</v>
      </c>
      <c r="F686" s="23" t="s">
        <v>759</v>
      </c>
      <c r="G686" s="26" t="s">
        <v>101</v>
      </c>
      <c r="I686" s="24" t="s">
        <v>33</v>
      </c>
      <c r="J686" s="26">
        <v>303846</v>
      </c>
      <c r="K686" s="27">
        <v>44834</v>
      </c>
      <c r="L686" s="196" t="s">
        <v>760</v>
      </c>
      <c r="M686" s="29">
        <v>75710</v>
      </c>
      <c r="N686" s="132">
        <v>0.13</v>
      </c>
      <c r="O686" s="173">
        <f t="shared" si="62"/>
        <v>9842.3000000000011</v>
      </c>
      <c r="P686" s="31">
        <v>0</v>
      </c>
      <c r="Q686" s="35">
        <f t="shared" si="56"/>
        <v>85552.3</v>
      </c>
      <c r="R686" s="33">
        <v>0.03</v>
      </c>
      <c r="S686" s="35">
        <f t="shared" ref="S686:S693" si="63">-R686*Q686</f>
        <v>-2566.569</v>
      </c>
      <c r="T686" s="33">
        <v>0.2</v>
      </c>
      <c r="U686" s="35">
        <f>IFERROR(O686*-T686,0)</f>
        <v>-1968.4600000000003</v>
      </c>
      <c r="V686" s="32">
        <f t="shared" si="60"/>
        <v>81017.270999999993</v>
      </c>
      <c r="W686" s="36" t="s">
        <v>59</v>
      </c>
      <c r="X686" s="181" t="s">
        <v>36</v>
      </c>
      <c r="Y686" s="37" t="s">
        <v>33</v>
      </c>
      <c r="Z686" s="37" t="s">
        <v>33</v>
      </c>
      <c r="AA686" s="37"/>
    </row>
    <row r="687" spans="1:28" x14ac:dyDescent="0.2">
      <c r="A687" s="20">
        <v>374</v>
      </c>
      <c r="B687" s="21">
        <v>44917</v>
      </c>
      <c r="C687" s="22">
        <v>44900</v>
      </c>
      <c r="D687" s="246">
        <v>44914</v>
      </c>
      <c r="E687" s="23" t="s">
        <v>97</v>
      </c>
      <c r="F687" s="23" t="s">
        <v>767</v>
      </c>
      <c r="G687" s="26" t="s">
        <v>33</v>
      </c>
      <c r="I687" s="24" t="s">
        <v>33</v>
      </c>
      <c r="J687" s="26">
        <v>303891</v>
      </c>
      <c r="K687" s="27">
        <v>44834</v>
      </c>
      <c r="L687" s="26" t="s">
        <v>33</v>
      </c>
      <c r="M687" s="29">
        <v>126660</v>
      </c>
      <c r="N687" s="139"/>
      <c r="O687" s="173">
        <f t="shared" si="62"/>
        <v>0</v>
      </c>
      <c r="P687" s="173">
        <v>0</v>
      </c>
      <c r="Q687" s="35">
        <f t="shared" si="56"/>
        <v>126660</v>
      </c>
      <c r="R687" s="33"/>
      <c r="S687" s="35">
        <f t="shared" si="63"/>
        <v>0</v>
      </c>
      <c r="T687" s="33"/>
      <c r="U687" s="35">
        <f>IFERROR(O687*-T687,0)</f>
        <v>0</v>
      </c>
      <c r="V687" s="32">
        <f t="shared" si="60"/>
        <v>126660</v>
      </c>
      <c r="W687" s="36" t="s">
        <v>59</v>
      </c>
      <c r="X687" s="46" t="s">
        <v>36</v>
      </c>
      <c r="Y687" s="37" t="s">
        <v>33</v>
      </c>
      <c r="Z687" s="37" t="s">
        <v>33</v>
      </c>
      <c r="AA687" s="37"/>
    </row>
    <row r="688" spans="1:28" x14ac:dyDescent="0.2">
      <c r="A688" s="20">
        <v>375</v>
      </c>
      <c r="B688" s="21">
        <v>44917</v>
      </c>
      <c r="C688" s="22">
        <v>44900</v>
      </c>
      <c r="D688" s="246">
        <v>44914</v>
      </c>
      <c r="E688" s="23" t="s">
        <v>97</v>
      </c>
      <c r="F688" s="23" t="s">
        <v>768</v>
      </c>
      <c r="G688" s="26" t="s">
        <v>33</v>
      </c>
      <c r="I688" s="24" t="s">
        <v>33</v>
      </c>
      <c r="J688" s="26">
        <v>303820</v>
      </c>
      <c r="K688" s="27">
        <v>44865</v>
      </c>
      <c r="L688" s="26" t="s">
        <v>33</v>
      </c>
      <c r="M688" s="38">
        <v>156490</v>
      </c>
      <c r="N688" s="132"/>
      <c r="O688" s="173">
        <f t="shared" si="62"/>
        <v>0</v>
      </c>
      <c r="P688" s="173">
        <v>0</v>
      </c>
      <c r="Q688" s="35">
        <f t="shared" si="56"/>
        <v>156490</v>
      </c>
      <c r="R688" s="33"/>
      <c r="S688" s="35">
        <f t="shared" si="63"/>
        <v>0</v>
      </c>
      <c r="T688" s="33"/>
      <c r="U688" s="35">
        <f>IFERROR(O688*-T688,0)</f>
        <v>0</v>
      </c>
      <c r="V688" s="32">
        <f t="shared" si="60"/>
        <v>156490</v>
      </c>
      <c r="W688" s="36" t="s">
        <v>59</v>
      </c>
      <c r="X688" s="46" t="s">
        <v>36</v>
      </c>
      <c r="Y688" s="37" t="s">
        <v>33</v>
      </c>
      <c r="Z688" s="37" t="s">
        <v>33</v>
      </c>
      <c r="AA688" s="37"/>
    </row>
    <row r="689" spans="1:27" x14ac:dyDescent="0.2">
      <c r="A689" s="20">
        <v>377</v>
      </c>
      <c r="B689" s="21">
        <v>44917</v>
      </c>
      <c r="C689" s="22">
        <v>44900</v>
      </c>
      <c r="D689" s="246">
        <v>44914</v>
      </c>
      <c r="E689" s="23" t="s">
        <v>81</v>
      </c>
      <c r="F689" s="23" t="s">
        <v>770</v>
      </c>
      <c r="G689" s="26" t="s">
        <v>33</v>
      </c>
      <c r="I689" s="24" t="s">
        <v>33</v>
      </c>
      <c r="J689" s="26">
        <v>303815</v>
      </c>
      <c r="K689" s="27">
        <v>44873</v>
      </c>
      <c r="L689" s="74">
        <v>102211080032</v>
      </c>
      <c r="M689" s="38">
        <v>32431</v>
      </c>
      <c r="N689" s="139"/>
      <c r="O689" s="173">
        <f t="shared" si="62"/>
        <v>0</v>
      </c>
      <c r="P689" s="173">
        <v>0</v>
      </c>
      <c r="Q689" s="35">
        <f t="shared" si="56"/>
        <v>32431</v>
      </c>
      <c r="R689" s="33"/>
      <c r="S689" s="35">
        <f t="shared" si="63"/>
        <v>0</v>
      </c>
      <c r="T689" s="33"/>
      <c r="U689" s="35">
        <f>IFERROR(O689*-T689,0)</f>
        <v>0</v>
      </c>
      <c r="V689" s="32">
        <f t="shared" si="60"/>
        <v>32431</v>
      </c>
      <c r="W689" s="36" t="s">
        <v>59</v>
      </c>
      <c r="X689" s="46" t="s">
        <v>36</v>
      </c>
      <c r="Y689" s="37" t="s">
        <v>33</v>
      </c>
      <c r="Z689" s="37" t="s">
        <v>33</v>
      </c>
      <c r="AA689" s="37"/>
    </row>
    <row r="690" spans="1:27" x14ac:dyDescent="0.2">
      <c r="A690" s="20">
        <v>379</v>
      </c>
      <c r="B690" s="21">
        <v>44917</v>
      </c>
      <c r="C690" s="22">
        <v>44876</v>
      </c>
      <c r="D690" s="246">
        <v>44914</v>
      </c>
      <c r="E690" s="23" t="s">
        <v>109</v>
      </c>
      <c r="F690" s="23" t="s">
        <v>772</v>
      </c>
      <c r="G690" s="26" t="s">
        <v>33</v>
      </c>
      <c r="I690" s="24" t="s">
        <v>33</v>
      </c>
      <c r="J690" s="26">
        <v>303794</v>
      </c>
      <c r="K690" s="27">
        <v>44828</v>
      </c>
      <c r="L690" s="26" t="s">
        <v>33</v>
      </c>
      <c r="M690" s="38">
        <v>7500</v>
      </c>
      <c r="N690" s="132"/>
      <c r="O690" s="173">
        <f t="shared" si="62"/>
        <v>0</v>
      </c>
      <c r="P690" s="173">
        <v>0</v>
      </c>
      <c r="Q690" s="35">
        <f t="shared" si="56"/>
        <v>7500</v>
      </c>
      <c r="R690" s="33">
        <v>4.4999999999999998E-2</v>
      </c>
      <c r="S690" s="35">
        <f t="shared" si="63"/>
        <v>-337.5</v>
      </c>
      <c r="T690" s="30">
        <v>0.05</v>
      </c>
      <c r="U690" s="35">
        <v>-375</v>
      </c>
      <c r="V690" s="32">
        <f t="shared" si="60"/>
        <v>6787.5</v>
      </c>
      <c r="W690" s="36" t="s">
        <v>59</v>
      </c>
      <c r="X690" s="46" t="s">
        <v>36</v>
      </c>
      <c r="Y690" s="37" t="s">
        <v>33</v>
      </c>
      <c r="Z690" s="37" t="s">
        <v>33</v>
      </c>
      <c r="AA690" s="37"/>
    </row>
    <row r="691" spans="1:27" x14ac:dyDescent="0.2">
      <c r="A691" s="20">
        <v>397</v>
      </c>
      <c r="B691" s="21">
        <v>44917</v>
      </c>
      <c r="C691" s="22">
        <v>44876</v>
      </c>
      <c r="D691" s="246">
        <v>44914</v>
      </c>
      <c r="E691" s="23" t="s">
        <v>173</v>
      </c>
      <c r="F691" s="23" t="s">
        <v>805</v>
      </c>
      <c r="G691" s="24" t="s">
        <v>806</v>
      </c>
      <c r="I691" s="24" t="s">
        <v>33</v>
      </c>
      <c r="J691" s="24">
        <v>303795</v>
      </c>
      <c r="K691" s="27">
        <v>44828</v>
      </c>
      <c r="L691" s="26" t="s">
        <v>33</v>
      </c>
      <c r="M691" s="29">
        <v>8963</v>
      </c>
      <c r="N691" s="132"/>
      <c r="O691" s="173">
        <f t="shared" si="62"/>
        <v>0</v>
      </c>
      <c r="P691" s="173">
        <v>0</v>
      </c>
      <c r="Q691" s="35">
        <f t="shared" si="56"/>
        <v>8963</v>
      </c>
      <c r="R691" s="33">
        <v>0.03</v>
      </c>
      <c r="S691" s="35">
        <f t="shared" si="63"/>
        <v>-268.89</v>
      </c>
      <c r="T691" s="33"/>
      <c r="U691" s="35">
        <f>IFERROR(O691*-T691,0)</f>
        <v>0</v>
      </c>
      <c r="V691" s="32">
        <f t="shared" si="60"/>
        <v>8694.11</v>
      </c>
      <c r="W691" s="36" t="s">
        <v>59</v>
      </c>
      <c r="X691" s="46" t="s">
        <v>36</v>
      </c>
      <c r="Y691" s="37" t="s">
        <v>33</v>
      </c>
      <c r="Z691" s="37" t="s">
        <v>33</v>
      </c>
      <c r="AA691" s="37"/>
    </row>
    <row r="692" spans="1:27" x14ac:dyDescent="0.2">
      <c r="A692" s="20">
        <v>399</v>
      </c>
      <c r="B692" s="21">
        <v>44917</v>
      </c>
      <c r="C692" s="22">
        <v>44910</v>
      </c>
      <c r="D692" s="246">
        <v>44914</v>
      </c>
      <c r="E692" s="23" t="s">
        <v>130</v>
      </c>
      <c r="F692" s="23" t="s">
        <v>810</v>
      </c>
      <c r="G692" s="24" t="s">
        <v>811</v>
      </c>
      <c r="I692" s="24" t="s">
        <v>33</v>
      </c>
      <c r="J692" s="26" t="s">
        <v>239</v>
      </c>
      <c r="K692" s="27">
        <v>44901</v>
      </c>
      <c r="L692" s="26" t="s">
        <v>812</v>
      </c>
      <c r="M692" s="29">
        <v>259600</v>
      </c>
      <c r="N692" s="132"/>
      <c r="O692" s="173">
        <f t="shared" si="62"/>
        <v>0</v>
      </c>
      <c r="P692" s="173">
        <v>0</v>
      </c>
      <c r="Q692" s="35">
        <f t="shared" ref="Q692:Q746" si="64">M692+O692+P692</f>
        <v>259600</v>
      </c>
      <c r="R692" s="33"/>
      <c r="S692" s="35">
        <f t="shared" si="63"/>
        <v>0</v>
      </c>
      <c r="T692" s="33"/>
      <c r="U692" s="35">
        <f>IFERROR(O692*-T692,0)</f>
        <v>0</v>
      </c>
      <c r="V692" s="32">
        <f t="shared" si="60"/>
        <v>259600</v>
      </c>
      <c r="W692" s="36" t="s">
        <v>59</v>
      </c>
      <c r="X692" s="181" t="s">
        <v>36</v>
      </c>
      <c r="Y692" s="37" t="s">
        <v>33</v>
      </c>
      <c r="Z692" s="37" t="s">
        <v>33</v>
      </c>
      <c r="AA692" s="37"/>
    </row>
    <row r="693" spans="1:27" x14ac:dyDescent="0.2">
      <c r="A693" s="20">
        <v>400</v>
      </c>
      <c r="B693" s="21">
        <v>44917</v>
      </c>
      <c r="C693" s="22">
        <v>44910</v>
      </c>
      <c r="D693" s="246">
        <v>44914</v>
      </c>
      <c r="E693" s="23" t="s">
        <v>130</v>
      </c>
      <c r="F693" s="23" t="s">
        <v>813</v>
      </c>
      <c r="G693" s="24" t="s">
        <v>811</v>
      </c>
      <c r="I693" s="24" t="s">
        <v>33</v>
      </c>
      <c r="J693" s="24">
        <v>303817</v>
      </c>
      <c r="K693" s="27">
        <v>44893</v>
      </c>
      <c r="L693" s="26" t="s">
        <v>33</v>
      </c>
      <c r="M693" s="29">
        <v>198473</v>
      </c>
      <c r="N693" s="132"/>
      <c r="O693" s="173">
        <f t="shared" si="62"/>
        <v>0</v>
      </c>
      <c r="P693" s="173">
        <v>0</v>
      </c>
      <c r="Q693" s="35">
        <f t="shared" si="64"/>
        <v>198473</v>
      </c>
      <c r="R693" s="33"/>
      <c r="S693" s="35">
        <f t="shared" si="63"/>
        <v>0</v>
      </c>
      <c r="T693" s="33"/>
      <c r="U693" s="35">
        <f>IFERROR(O693*-T693,0)</f>
        <v>0</v>
      </c>
      <c r="V693" s="32">
        <f t="shared" si="60"/>
        <v>198473</v>
      </c>
      <c r="W693" s="36" t="s">
        <v>59</v>
      </c>
      <c r="X693" s="46" t="s">
        <v>36</v>
      </c>
      <c r="Y693" s="37" t="s">
        <v>33</v>
      </c>
      <c r="Z693" s="37" t="s">
        <v>33</v>
      </c>
      <c r="AA693" s="37"/>
    </row>
    <row r="694" spans="1:27" x14ac:dyDescent="0.2">
      <c r="A694" s="20">
        <v>401</v>
      </c>
      <c r="B694" s="21">
        <v>44917</v>
      </c>
      <c r="C694" s="22">
        <v>44901</v>
      </c>
      <c r="D694" s="246">
        <v>44914</v>
      </c>
      <c r="E694" s="23" t="s">
        <v>42</v>
      </c>
      <c r="F694" s="23" t="s">
        <v>814</v>
      </c>
      <c r="G694" s="24" t="s">
        <v>44</v>
      </c>
      <c r="I694" s="24" t="s">
        <v>33</v>
      </c>
      <c r="J694" s="26" t="s">
        <v>239</v>
      </c>
      <c r="K694" s="27">
        <v>44834</v>
      </c>
      <c r="L694" s="26" t="s">
        <v>815</v>
      </c>
      <c r="M694" s="29">
        <v>90600</v>
      </c>
      <c r="N694" s="132">
        <v>0.15</v>
      </c>
      <c r="O694" s="173">
        <v>16670</v>
      </c>
      <c r="P694" s="173">
        <v>0</v>
      </c>
      <c r="Q694" s="35">
        <f t="shared" si="64"/>
        <v>107270</v>
      </c>
      <c r="R694" s="33">
        <v>0.03</v>
      </c>
      <c r="S694" s="35">
        <v>-500</v>
      </c>
      <c r="T694" s="33">
        <v>0.2</v>
      </c>
      <c r="U694" s="35">
        <v>-3334</v>
      </c>
      <c r="V694" s="32">
        <f t="shared" si="60"/>
        <v>103436</v>
      </c>
      <c r="W694" s="36" t="s">
        <v>59</v>
      </c>
      <c r="X694" s="46" t="s">
        <v>36</v>
      </c>
      <c r="Y694" s="37" t="s">
        <v>33</v>
      </c>
      <c r="Z694" s="37" t="s">
        <v>33</v>
      </c>
      <c r="AA694" s="37"/>
    </row>
    <row r="695" spans="1:27" x14ac:dyDescent="0.2">
      <c r="A695" s="20">
        <v>372</v>
      </c>
      <c r="B695" s="21">
        <v>44917</v>
      </c>
      <c r="C695" s="22">
        <v>44900</v>
      </c>
      <c r="D695" s="246">
        <v>44916</v>
      </c>
      <c r="E695" s="23" t="s">
        <v>187</v>
      </c>
      <c r="F695" s="23" t="s">
        <v>761</v>
      </c>
      <c r="G695" s="26" t="s">
        <v>188</v>
      </c>
      <c r="I695" s="24" t="s">
        <v>33</v>
      </c>
      <c r="J695" s="26">
        <v>303847</v>
      </c>
      <c r="K695" s="27">
        <v>44835</v>
      </c>
      <c r="L695" s="52" t="s">
        <v>762</v>
      </c>
      <c r="M695" s="29">
        <f>90000+600</f>
        <v>90600</v>
      </c>
      <c r="N695" s="132">
        <v>0.08</v>
      </c>
      <c r="O695" s="173">
        <f>M695*N695</f>
        <v>7248</v>
      </c>
      <c r="P695" s="31">
        <v>0</v>
      </c>
      <c r="Q695" s="35">
        <f t="shared" si="64"/>
        <v>97848</v>
      </c>
      <c r="R695" s="33">
        <v>0.1</v>
      </c>
      <c r="S695" s="35">
        <f>-R695*Q695</f>
        <v>-9784.8000000000011</v>
      </c>
      <c r="T695" s="33">
        <v>0.2</v>
      </c>
      <c r="U695" s="35">
        <f>IFERROR(O695*-T695,0)</f>
        <v>-1449.6000000000001</v>
      </c>
      <c r="V695" s="32">
        <f t="shared" si="60"/>
        <v>86613.599999999991</v>
      </c>
      <c r="W695" s="36" t="s">
        <v>59</v>
      </c>
      <c r="X695" s="181" t="s">
        <v>36</v>
      </c>
      <c r="Y695" s="37" t="s">
        <v>33</v>
      </c>
      <c r="Z695" s="37" t="s">
        <v>33</v>
      </c>
      <c r="AA695" s="37"/>
    </row>
    <row r="696" spans="1:27" x14ac:dyDescent="0.2">
      <c r="A696" s="20">
        <v>376</v>
      </c>
      <c r="B696" s="21">
        <v>44917</v>
      </c>
      <c r="C696" s="22">
        <v>44902</v>
      </c>
      <c r="D696" s="246">
        <v>44916</v>
      </c>
      <c r="E696" s="23" t="s">
        <v>88</v>
      </c>
      <c r="F696" s="23" t="s">
        <v>769</v>
      </c>
      <c r="G696" s="26" t="s">
        <v>90</v>
      </c>
      <c r="I696" s="24" t="s">
        <v>33</v>
      </c>
      <c r="J696" s="26">
        <v>303848</v>
      </c>
      <c r="K696" s="27">
        <v>44839</v>
      </c>
      <c r="L696" s="26" t="s">
        <v>33</v>
      </c>
      <c r="M696" s="38">
        <v>75000</v>
      </c>
      <c r="N696" s="132"/>
      <c r="O696" s="173">
        <f>M696*N696</f>
        <v>0</v>
      </c>
      <c r="P696" s="173">
        <v>0</v>
      </c>
      <c r="Q696" s="35">
        <f t="shared" si="64"/>
        <v>75000</v>
      </c>
      <c r="R696" s="33">
        <v>0.1</v>
      </c>
      <c r="S696" s="35">
        <f>-R696*Q696</f>
        <v>-7500</v>
      </c>
      <c r="T696" s="33"/>
      <c r="U696" s="35">
        <f>IFERROR(O696*-T696,0)</f>
        <v>0</v>
      </c>
      <c r="V696" s="32">
        <f t="shared" si="60"/>
        <v>67500</v>
      </c>
      <c r="W696" s="36" t="s">
        <v>59</v>
      </c>
      <c r="X696" s="181" t="s">
        <v>36</v>
      </c>
      <c r="Y696" s="37" t="s">
        <v>33</v>
      </c>
      <c r="Z696" s="37" t="s">
        <v>33</v>
      </c>
      <c r="AA696" s="37"/>
    </row>
    <row r="697" spans="1:27" x14ac:dyDescent="0.2">
      <c r="A697" s="20">
        <v>382</v>
      </c>
      <c r="B697" s="21">
        <v>44917</v>
      </c>
      <c r="C697" s="22">
        <v>44910</v>
      </c>
      <c r="D697" s="246">
        <v>44916</v>
      </c>
      <c r="E697" s="23" t="s">
        <v>440</v>
      </c>
      <c r="F697" s="23" t="s">
        <v>776</v>
      </c>
      <c r="G697" s="26" t="s">
        <v>442</v>
      </c>
      <c r="I697" s="24" t="s">
        <v>33</v>
      </c>
      <c r="J697" s="26">
        <v>303850</v>
      </c>
      <c r="K697" s="27">
        <v>44851</v>
      </c>
      <c r="L697" s="26" t="s">
        <v>33</v>
      </c>
      <c r="M697" s="38">
        <v>24975</v>
      </c>
      <c r="N697" s="132">
        <v>0.05</v>
      </c>
      <c r="O697" s="173">
        <v>-1099</v>
      </c>
      <c r="P697" s="173">
        <v>0</v>
      </c>
      <c r="Q697" s="35">
        <f t="shared" si="64"/>
        <v>23876</v>
      </c>
      <c r="R697" s="33">
        <v>4.4999999999999998E-2</v>
      </c>
      <c r="S697" s="35">
        <v>-989</v>
      </c>
      <c r="T697" s="30">
        <v>1</v>
      </c>
      <c r="U697" s="35">
        <v>-480</v>
      </c>
      <c r="V697" s="32">
        <f t="shared" si="60"/>
        <v>22407</v>
      </c>
      <c r="W697" s="36" t="s">
        <v>59</v>
      </c>
      <c r="X697" s="46" t="s">
        <v>36</v>
      </c>
      <c r="Y697" s="37" t="s">
        <v>33</v>
      </c>
      <c r="Z697" s="37" t="s">
        <v>33</v>
      </c>
      <c r="AA697" s="37"/>
    </row>
    <row r="698" spans="1:27" x14ac:dyDescent="0.2">
      <c r="A698" s="20">
        <v>383</v>
      </c>
      <c r="B698" s="21">
        <v>44917</v>
      </c>
      <c r="C698" s="22">
        <v>44914</v>
      </c>
      <c r="D698" s="246">
        <v>44916</v>
      </c>
      <c r="E698" s="23" t="s">
        <v>241</v>
      </c>
      <c r="F698" s="23" t="s">
        <v>777</v>
      </c>
      <c r="G698" s="26" t="s">
        <v>778</v>
      </c>
      <c r="I698" s="24" t="s">
        <v>33</v>
      </c>
      <c r="J698" s="26" t="s">
        <v>239</v>
      </c>
      <c r="K698" s="27">
        <v>44879</v>
      </c>
      <c r="L698" s="26" t="s">
        <v>779</v>
      </c>
      <c r="M698" s="38">
        <v>51011</v>
      </c>
      <c r="N698" s="132"/>
      <c r="O698" s="173">
        <f>M698*N698</f>
        <v>0</v>
      </c>
      <c r="P698" s="173">
        <v>0</v>
      </c>
      <c r="Q698" s="35">
        <f t="shared" si="64"/>
        <v>51011</v>
      </c>
      <c r="R698" s="33">
        <v>2.5000000000000001E-3</v>
      </c>
      <c r="S698" s="35">
        <f t="shared" ref="S698:S703" si="65">-R698*Q698</f>
        <v>-127.5275</v>
      </c>
      <c r="T698" s="30"/>
      <c r="U698" s="35">
        <f>IFERROR(O698*-T698,0)</f>
        <v>0</v>
      </c>
      <c r="V698" s="32">
        <f t="shared" si="60"/>
        <v>50883.472500000003</v>
      </c>
      <c r="W698" s="36" t="s">
        <v>59</v>
      </c>
      <c r="X698" s="181" t="s">
        <v>36</v>
      </c>
      <c r="Y698" s="37" t="s">
        <v>33</v>
      </c>
      <c r="Z698" s="37" t="s">
        <v>33</v>
      </c>
      <c r="AA698" s="37"/>
    </row>
    <row r="699" spans="1:27" x14ac:dyDescent="0.2">
      <c r="A699" s="20">
        <v>384</v>
      </c>
      <c r="B699" s="21">
        <v>44917</v>
      </c>
      <c r="C699" s="22">
        <v>44914</v>
      </c>
      <c r="D699" s="246">
        <v>44916</v>
      </c>
      <c r="E699" s="23" t="s">
        <v>241</v>
      </c>
      <c r="F699" s="23" t="s">
        <v>780</v>
      </c>
      <c r="G699" s="26" t="s">
        <v>778</v>
      </c>
      <c r="I699" s="24" t="s">
        <v>33</v>
      </c>
      <c r="J699" s="26" t="s">
        <v>239</v>
      </c>
      <c r="K699" s="27">
        <v>44844</v>
      </c>
      <c r="L699" s="74">
        <v>2203590001115</v>
      </c>
      <c r="M699" s="29">
        <v>74096</v>
      </c>
      <c r="N699" s="132"/>
      <c r="O699" s="173">
        <f>M699*N699</f>
        <v>0</v>
      </c>
      <c r="P699" s="173">
        <v>0</v>
      </c>
      <c r="Q699" s="35">
        <f t="shared" si="64"/>
        <v>74096</v>
      </c>
      <c r="R699" s="33">
        <v>2.5000000000000001E-3</v>
      </c>
      <c r="S699" s="35">
        <f t="shared" si="65"/>
        <v>-185.24</v>
      </c>
      <c r="T699" s="33"/>
      <c r="U699" s="35">
        <f>IFERROR(O699*-T699,0)</f>
        <v>0</v>
      </c>
      <c r="V699" s="32">
        <f t="shared" si="60"/>
        <v>73910.759999999995</v>
      </c>
      <c r="W699" s="36" t="s">
        <v>59</v>
      </c>
      <c r="X699" s="46" t="s">
        <v>36</v>
      </c>
      <c r="Y699" s="37" t="s">
        <v>33</v>
      </c>
      <c r="Z699" s="37" t="s">
        <v>33</v>
      </c>
      <c r="AA699" s="37"/>
    </row>
    <row r="700" spans="1:27" x14ac:dyDescent="0.2">
      <c r="A700" s="20">
        <v>385</v>
      </c>
      <c r="B700" s="21">
        <v>44917</v>
      </c>
      <c r="C700" s="22">
        <v>44900</v>
      </c>
      <c r="D700" s="246">
        <v>44916</v>
      </c>
      <c r="E700" s="23" t="s">
        <v>486</v>
      </c>
      <c r="F700" s="23" t="s">
        <v>781</v>
      </c>
      <c r="G700" s="26" t="s">
        <v>488</v>
      </c>
      <c r="I700" s="24" t="s">
        <v>782</v>
      </c>
      <c r="J700" s="24" t="s">
        <v>239</v>
      </c>
      <c r="K700" s="27">
        <v>44828</v>
      </c>
      <c r="L700" s="74" t="s">
        <v>783</v>
      </c>
      <c r="M700" s="29">
        <v>13200</v>
      </c>
      <c r="N700" s="132">
        <v>0.17</v>
      </c>
      <c r="O700" s="173">
        <f>M700*N700</f>
        <v>2244</v>
      </c>
      <c r="P700" s="173">
        <v>0</v>
      </c>
      <c r="Q700" s="35">
        <f t="shared" si="64"/>
        <v>15444</v>
      </c>
      <c r="R700" s="33">
        <v>4.4999999999999998E-2</v>
      </c>
      <c r="S700" s="35">
        <f t="shared" si="65"/>
        <v>-694.98</v>
      </c>
      <c r="T700" s="33"/>
      <c r="U700" s="35">
        <f>IFERROR(O700*-T700,0)</f>
        <v>0</v>
      </c>
      <c r="V700" s="32">
        <f t="shared" si="60"/>
        <v>14749.02</v>
      </c>
      <c r="W700" s="36" t="s">
        <v>59</v>
      </c>
      <c r="X700" s="46" t="s">
        <v>36</v>
      </c>
      <c r="Y700" s="37" t="s">
        <v>33</v>
      </c>
      <c r="Z700" s="37" t="s">
        <v>33</v>
      </c>
      <c r="AA700" s="37"/>
    </row>
    <row r="701" spans="1:27" x14ac:dyDescent="0.2">
      <c r="A701" s="20">
        <v>387</v>
      </c>
      <c r="B701" s="21">
        <v>44917</v>
      </c>
      <c r="C701" s="22">
        <v>44914</v>
      </c>
      <c r="D701" s="246">
        <v>44916</v>
      </c>
      <c r="E701" s="23" t="s">
        <v>786</v>
      </c>
      <c r="F701" s="23" t="s">
        <v>787</v>
      </c>
      <c r="G701" s="24" t="s">
        <v>442</v>
      </c>
      <c r="I701" s="24" t="s">
        <v>33</v>
      </c>
      <c r="J701" s="26" t="s">
        <v>239</v>
      </c>
      <c r="K701" s="27">
        <v>44887</v>
      </c>
      <c r="L701" s="26">
        <v>58</v>
      </c>
      <c r="M701" s="29">
        <v>18100</v>
      </c>
      <c r="N701" s="132">
        <v>0.16</v>
      </c>
      <c r="O701" s="173">
        <v>2880</v>
      </c>
      <c r="P701" s="173">
        <v>900</v>
      </c>
      <c r="Q701" s="35">
        <f t="shared" si="64"/>
        <v>21880</v>
      </c>
      <c r="R701" s="33">
        <v>0.03</v>
      </c>
      <c r="S701" s="35">
        <f t="shared" si="65"/>
        <v>-656.4</v>
      </c>
      <c r="T701" s="33"/>
      <c r="U701" s="35">
        <f>IFERROR(O701*-T701,0)</f>
        <v>0</v>
      </c>
      <c r="V701" s="32">
        <f t="shared" si="60"/>
        <v>21223.599999999999</v>
      </c>
      <c r="W701" s="36" t="s">
        <v>59</v>
      </c>
      <c r="X701" s="181" t="s">
        <v>36</v>
      </c>
      <c r="Y701" s="37" t="s">
        <v>33</v>
      </c>
      <c r="Z701" s="37" t="s">
        <v>33</v>
      </c>
      <c r="AA701" s="37"/>
    </row>
    <row r="702" spans="1:27" x14ac:dyDescent="0.2">
      <c r="A702" s="20">
        <v>390</v>
      </c>
      <c r="B702" s="21">
        <v>44917</v>
      </c>
      <c r="C702" s="22">
        <v>44910</v>
      </c>
      <c r="D702" s="246">
        <v>44916</v>
      </c>
      <c r="E702" s="23" t="s">
        <v>134</v>
      </c>
      <c r="F702" s="23" t="s">
        <v>789</v>
      </c>
      <c r="G702" s="50" t="s">
        <v>218</v>
      </c>
      <c r="I702" s="24" t="s">
        <v>33</v>
      </c>
      <c r="J702" s="26" t="s">
        <v>239</v>
      </c>
      <c r="K702" s="27">
        <v>44866</v>
      </c>
      <c r="L702" s="26" t="s">
        <v>790</v>
      </c>
      <c r="M702" s="29">
        <f>9414+676</f>
        <v>10090</v>
      </c>
      <c r="N702" s="139"/>
      <c r="O702" s="173">
        <f>M702*N702</f>
        <v>0</v>
      </c>
      <c r="P702" s="173">
        <v>0</v>
      </c>
      <c r="Q702" s="35">
        <f t="shared" si="64"/>
        <v>10090</v>
      </c>
      <c r="R702" s="139"/>
      <c r="S702" s="35">
        <f t="shared" si="65"/>
        <v>0</v>
      </c>
      <c r="T702" s="33"/>
      <c r="U702" s="35">
        <f>IFERROR(O702*-T702,0)</f>
        <v>0</v>
      </c>
      <c r="V702" s="32">
        <f t="shared" si="60"/>
        <v>10090</v>
      </c>
      <c r="W702" s="36" t="s">
        <v>59</v>
      </c>
      <c r="X702" s="46" t="s">
        <v>36</v>
      </c>
      <c r="Y702" s="37" t="s">
        <v>33</v>
      </c>
      <c r="Z702" s="37" t="s">
        <v>33</v>
      </c>
      <c r="AA702" s="37"/>
    </row>
    <row r="703" spans="1:27" x14ac:dyDescent="0.2">
      <c r="A703" s="20">
        <v>392</v>
      </c>
      <c r="B703" s="21">
        <v>44917</v>
      </c>
      <c r="C703" s="22">
        <v>44900</v>
      </c>
      <c r="D703" s="246">
        <v>44916</v>
      </c>
      <c r="E703" s="23" t="s">
        <v>793</v>
      </c>
      <c r="F703" s="23" t="s">
        <v>794</v>
      </c>
      <c r="G703" s="20" t="s">
        <v>217</v>
      </c>
      <c r="I703" s="24" t="s">
        <v>795</v>
      </c>
      <c r="J703" s="24" t="s">
        <v>239</v>
      </c>
      <c r="K703" s="27">
        <v>44881</v>
      </c>
      <c r="L703" s="26">
        <v>351</v>
      </c>
      <c r="M703" s="29">
        <v>54000</v>
      </c>
      <c r="N703" s="132"/>
      <c r="O703" s="173">
        <f>M703*N703</f>
        <v>0</v>
      </c>
      <c r="P703" s="173">
        <v>0</v>
      </c>
      <c r="Q703" s="35">
        <f t="shared" si="64"/>
        <v>54000</v>
      </c>
      <c r="R703" s="33">
        <v>4.4999999999999998E-2</v>
      </c>
      <c r="S703" s="35">
        <f t="shared" si="65"/>
        <v>-2430</v>
      </c>
      <c r="T703" s="33">
        <v>0.05</v>
      </c>
      <c r="U703" s="35">
        <v>-2700</v>
      </c>
      <c r="V703" s="32">
        <f t="shared" si="60"/>
        <v>48870</v>
      </c>
      <c r="W703" s="36" t="s">
        <v>59</v>
      </c>
      <c r="X703" s="46" t="s">
        <v>36</v>
      </c>
      <c r="Y703" s="37" t="s">
        <v>33</v>
      </c>
      <c r="Z703" s="37" t="s">
        <v>33</v>
      </c>
      <c r="AA703" s="37"/>
    </row>
    <row r="704" spans="1:27" x14ac:dyDescent="0.2">
      <c r="A704" s="20">
        <v>381</v>
      </c>
      <c r="B704" s="21">
        <v>44917</v>
      </c>
      <c r="C704" s="22">
        <v>44917</v>
      </c>
      <c r="D704" s="246">
        <v>44918</v>
      </c>
      <c r="E704" s="23" t="s">
        <v>681</v>
      </c>
      <c r="F704" s="23" t="s">
        <v>774</v>
      </c>
      <c r="G704" s="26" t="s">
        <v>683</v>
      </c>
      <c r="I704" s="24" t="s">
        <v>33</v>
      </c>
      <c r="J704" s="26">
        <v>303849</v>
      </c>
      <c r="K704" s="27">
        <v>44887</v>
      </c>
      <c r="L704" s="26" t="s">
        <v>775</v>
      </c>
      <c r="M704" s="38">
        <v>1750000</v>
      </c>
      <c r="N704" s="132"/>
      <c r="O704" s="173">
        <f>M704*N704</f>
        <v>0</v>
      </c>
      <c r="P704" s="173">
        <v>100000</v>
      </c>
      <c r="Q704" s="35">
        <f t="shared" si="64"/>
        <v>1850000</v>
      </c>
      <c r="R704" s="33">
        <v>0.1</v>
      </c>
      <c r="S704" s="35">
        <v>-175000</v>
      </c>
      <c r="T704" s="30"/>
      <c r="U704" s="35">
        <f>IFERROR(O704*-T704,0)</f>
        <v>0</v>
      </c>
      <c r="V704" s="32">
        <f t="shared" si="60"/>
        <v>1675000</v>
      </c>
      <c r="W704" s="36" t="s">
        <v>59</v>
      </c>
      <c r="X704" s="46" t="s">
        <v>36</v>
      </c>
      <c r="Y704" s="37" t="s">
        <v>33</v>
      </c>
      <c r="Z704" s="37" t="s">
        <v>33</v>
      </c>
      <c r="AA704" s="37"/>
    </row>
    <row r="705" spans="1:27" x14ac:dyDescent="0.2">
      <c r="A705" s="20">
        <v>393</v>
      </c>
      <c r="B705" s="21">
        <v>44917</v>
      </c>
      <c r="C705" s="22">
        <v>44917</v>
      </c>
      <c r="D705" s="246">
        <v>44918</v>
      </c>
      <c r="E705" s="23" t="s">
        <v>796</v>
      </c>
      <c r="F705" s="23" t="s">
        <v>797</v>
      </c>
      <c r="G705" s="24" t="s">
        <v>798</v>
      </c>
      <c r="I705" s="24" t="s">
        <v>33</v>
      </c>
      <c r="J705" s="26" t="s">
        <v>239</v>
      </c>
      <c r="K705" s="27">
        <v>44830</v>
      </c>
      <c r="L705" s="26">
        <v>85421</v>
      </c>
      <c r="M705" s="29">
        <v>213380</v>
      </c>
      <c r="N705" s="132">
        <v>0.13</v>
      </c>
      <c r="O705" s="173">
        <f>M705*N705</f>
        <v>27739.4</v>
      </c>
      <c r="P705" s="173">
        <v>0</v>
      </c>
      <c r="Q705" s="35">
        <f t="shared" si="64"/>
        <v>241119.4</v>
      </c>
      <c r="R705" s="33">
        <v>0.03</v>
      </c>
      <c r="S705" s="35">
        <f t="shared" ref="S705:S710" si="66">-R705*Q705</f>
        <v>-7233.5819999999994</v>
      </c>
      <c r="T705" s="33">
        <v>0.2</v>
      </c>
      <c r="U705" s="35">
        <f>IFERROR(O705*-T705,0)</f>
        <v>-5547.880000000001</v>
      </c>
      <c r="V705" s="32">
        <f t="shared" si="60"/>
        <v>228337.93799999999</v>
      </c>
      <c r="W705" s="36" t="s">
        <v>59</v>
      </c>
      <c r="X705" s="181" t="s">
        <v>36</v>
      </c>
      <c r="Y705" s="37" t="s">
        <v>33</v>
      </c>
      <c r="Z705" s="37" t="s">
        <v>33</v>
      </c>
      <c r="AA705" s="37"/>
    </row>
    <row r="706" spans="1:27" hidden="1" x14ac:dyDescent="0.2">
      <c r="A706" s="20">
        <v>332</v>
      </c>
      <c r="B706" s="21">
        <v>44856</v>
      </c>
      <c r="C706" s="22">
        <v>44837</v>
      </c>
      <c r="D706" s="248" t="s">
        <v>652</v>
      </c>
      <c r="E706" s="23" t="s">
        <v>710</v>
      </c>
      <c r="F706" s="23" t="s">
        <v>711</v>
      </c>
      <c r="G706" s="26" t="s">
        <v>33</v>
      </c>
      <c r="I706" s="24" t="s">
        <v>33</v>
      </c>
      <c r="J706" s="26">
        <v>303745</v>
      </c>
      <c r="K706" s="159" t="s">
        <v>33</v>
      </c>
      <c r="L706" s="26" t="s">
        <v>33</v>
      </c>
      <c r="M706" s="29">
        <v>22600</v>
      </c>
      <c r="N706" s="132"/>
      <c r="O706" s="173">
        <f t="shared" ref="O706:O737" si="67">M706*N706</f>
        <v>0</v>
      </c>
      <c r="P706" s="31">
        <v>0</v>
      </c>
      <c r="Q706" s="35">
        <f t="shared" si="64"/>
        <v>22600</v>
      </c>
      <c r="R706" s="33">
        <v>0.08</v>
      </c>
      <c r="S706" s="35">
        <f t="shared" si="66"/>
        <v>-1808</v>
      </c>
      <c r="T706" s="33"/>
      <c r="U706" s="35">
        <v>-2600</v>
      </c>
      <c r="V706" s="32">
        <f t="shared" si="60"/>
        <v>18192</v>
      </c>
      <c r="W706" s="167" t="s">
        <v>33</v>
      </c>
      <c r="X706" s="168" t="s">
        <v>33</v>
      </c>
      <c r="Y706" s="37" t="s">
        <v>33</v>
      </c>
      <c r="Z706" s="37" t="s">
        <v>33</v>
      </c>
      <c r="AA706" s="37"/>
    </row>
    <row r="707" spans="1:27" hidden="1" x14ac:dyDescent="0.2">
      <c r="A707" s="20">
        <v>341</v>
      </c>
      <c r="B707" s="21">
        <v>44856</v>
      </c>
      <c r="C707" s="22">
        <v>44860</v>
      </c>
      <c r="D707" s="248" t="s">
        <v>652</v>
      </c>
      <c r="E707" s="23" t="s">
        <v>723</v>
      </c>
      <c r="F707" s="23" t="s">
        <v>724</v>
      </c>
      <c r="G707" s="26" t="s">
        <v>33</v>
      </c>
      <c r="I707" s="24" t="s">
        <v>33</v>
      </c>
      <c r="J707" s="26">
        <v>303787</v>
      </c>
      <c r="K707" s="159" t="s">
        <v>33</v>
      </c>
      <c r="L707" s="26" t="s">
        <v>33</v>
      </c>
      <c r="M707" s="38">
        <v>140000</v>
      </c>
      <c r="N707" s="132"/>
      <c r="O707" s="173">
        <f t="shared" si="67"/>
        <v>0</v>
      </c>
      <c r="P707" s="31">
        <v>0</v>
      </c>
      <c r="Q707" s="35">
        <f t="shared" si="64"/>
        <v>140000</v>
      </c>
      <c r="R707" s="33"/>
      <c r="S707" s="35">
        <f t="shared" si="66"/>
        <v>0</v>
      </c>
      <c r="T707" s="33"/>
      <c r="U707" s="35">
        <f>IFERROR(O707*-T707,0)</f>
        <v>0</v>
      </c>
      <c r="V707" s="32">
        <f t="shared" si="60"/>
        <v>140000</v>
      </c>
      <c r="W707" s="167" t="s">
        <v>33</v>
      </c>
      <c r="X707" s="168" t="s">
        <v>33</v>
      </c>
      <c r="Y707" s="37" t="s">
        <v>33</v>
      </c>
      <c r="Z707" s="37" t="s">
        <v>33</v>
      </c>
      <c r="AA707" s="37"/>
    </row>
    <row r="708" spans="1:27" hidden="1" x14ac:dyDescent="0.2">
      <c r="A708" s="20">
        <v>342</v>
      </c>
      <c r="B708" s="21">
        <v>44856</v>
      </c>
      <c r="C708" s="22">
        <v>44865</v>
      </c>
      <c r="D708" s="248" t="s">
        <v>652</v>
      </c>
      <c r="E708" s="23" t="s">
        <v>723</v>
      </c>
      <c r="F708" s="23" t="s">
        <v>724</v>
      </c>
      <c r="G708" s="26" t="s">
        <v>33</v>
      </c>
      <c r="I708" s="24" t="s">
        <v>33</v>
      </c>
      <c r="J708" s="26">
        <v>303777</v>
      </c>
      <c r="K708" s="159" t="s">
        <v>33</v>
      </c>
      <c r="L708" s="26" t="s">
        <v>33</v>
      </c>
      <c r="M708" s="38">
        <v>140000</v>
      </c>
      <c r="N708" s="132"/>
      <c r="O708" s="173">
        <f t="shared" si="67"/>
        <v>0</v>
      </c>
      <c r="P708" s="31">
        <v>0</v>
      </c>
      <c r="Q708" s="35">
        <f t="shared" si="64"/>
        <v>140000</v>
      </c>
      <c r="R708" s="33"/>
      <c r="S708" s="35">
        <f t="shared" si="66"/>
        <v>0</v>
      </c>
      <c r="T708" s="33"/>
      <c r="U708" s="35">
        <f>IFERROR(O708*-T708,0)</f>
        <v>0</v>
      </c>
      <c r="V708" s="32">
        <f t="shared" si="60"/>
        <v>140000</v>
      </c>
      <c r="W708" s="167" t="s">
        <v>33</v>
      </c>
      <c r="X708" s="230" t="s">
        <v>33</v>
      </c>
      <c r="Y708" s="37" t="s">
        <v>33</v>
      </c>
      <c r="Z708" s="37" t="s">
        <v>33</v>
      </c>
      <c r="AA708" s="37"/>
    </row>
    <row r="709" spans="1:27" hidden="1" x14ac:dyDescent="0.2">
      <c r="A709" s="20">
        <v>344</v>
      </c>
      <c r="B709" s="21">
        <v>44856</v>
      </c>
      <c r="C709" s="22">
        <v>44865</v>
      </c>
      <c r="D709" s="248" t="s">
        <v>652</v>
      </c>
      <c r="E709" s="23" t="s">
        <v>63</v>
      </c>
      <c r="F709" s="23" t="s">
        <v>727</v>
      </c>
      <c r="G709" s="26" t="s">
        <v>33</v>
      </c>
      <c r="I709" s="24" t="s">
        <v>33</v>
      </c>
      <c r="J709" s="26">
        <v>303775</v>
      </c>
      <c r="K709" s="159" t="s">
        <v>33</v>
      </c>
      <c r="L709" s="26" t="s">
        <v>33</v>
      </c>
      <c r="M709" s="38">
        <v>191976</v>
      </c>
      <c r="N709" s="132"/>
      <c r="O709" s="173">
        <f t="shared" si="67"/>
        <v>0</v>
      </c>
      <c r="P709" s="31">
        <v>0</v>
      </c>
      <c r="Q709" s="35">
        <f t="shared" si="64"/>
        <v>191976</v>
      </c>
      <c r="R709" s="33"/>
      <c r="S709" s="35">
        <f t="shared" si="66"/>
        <v>0</v>
      </c>
      <c r="T709" s="33"/>
      <c r="U709" s="35">
        <f>IFERROR(O709*-T709,0)</f>
        <v>0</v>
      </c>
      <c r="V709" s="32">
        <f t="shared" si="60"/>
        <v>191976</v>
      </c>
      <c r="W709" s="167" t="s">
        <v>33</v>
      </c>
      <c r="X709" s="230" t="s">
        <v>33</v>
      </c>
      <c r="Y709" s="37" t="s">
        <v>33</v>
      </c>
      <c r="Z709" s="37" t="s">
        <v>33</v>
      </c>
      <c r="AA709" s="37"/>
    </row>
    <row r="710" spans="1:27" hidden="1" x14ac:dyDescent="0.2">
      <c r="A710" s="20">
        <v>347</v>
      </c>
      <c r="B710" s="82">
        <v>44856</v>
      </c>
      <c r="C710" s="83">
        <v>44847</v>
      </c>
      <c r="D710" s="248" t="s">
        <v>652</v>
      </c>
      <c r="E710" s="84" t="s">
        <v>437</v>
      </c>
      <c r="F710" s="85" t="s">
        <v>729</v>
      </c>
      <c r="G710" s="26" t="s">
        <v>33</v>
      </c>
      <c r="I710" s="24" t="s">
        <v>33</v>
      </c>
      <c r="J710" s="87">
        <v>303654</v>
      </c>
      <c r="K710" s="159" t="s">
        <v>33</v>
      </c>
      <c r="L710" s="26" t="s">
        <v>33</v>
      </c>
      <c r="M710" s="89">
        <v>3871412</v>
      </c>
      <c r="N710" s="179"/>
      <c r="O710" s="180">
        <f t="shared" si="67"/>
        <v>0</v>
      </c>
      <c r="P710" s="91">
        <v>0</v>
      </c>
      <c r="Q710" s="95">
        <f t="shared" si="64"/>
        <v>3871412</v>
      </c>
      <c r="R710" s="93"/>
      <c r="S710" s="95">
        <f t="shared" si="66"/>
        <v>0</v>
      </c>
      <c r="T710" s="90"/>
      <c r="U710" s="95">
        <f>IFERROR(O710*-T710,0)</f>
        <v>0</v>
      </c>
      <c r="V710" s="32">
        <f t="shared" si="60"/>
        <v>3871412</v>
      </c>
      <c r="W710" s="167" t="s">
        <v>33</v>
      </c>
      <c r="X710" s="230" t="s">
        <v>33</v>
      </c>
      <c r="Y710" s="37" t="s">
        <v>33</v>
      </c>
      <c r="Z710" s="37" t="s">
        <v>33</v>
      </c>
      <c r="AA710" s="96"/>
    </row>
    <row r="711" spans="1:27" hidden="1" x14ac:dyDescent="0.2">
      <c r="A711" s="20">
        <v>16</v>
      </c>
      <c r="B711" s="21">
        <v>44583</v>
      </c>
      <c r="C711" s="22">
        <v>44588</v>
      </c>
      <c r="D711" s="248"/>
      <c r="E711" s="23" t="s">
        <v>75</v>
      </c>
      <c r="F711" s="23" t="s">
        <v>76</v>
      </c>
      <c r="G711" s="24" t="s">
        <v>33</v>
      </c>
      <c r="H711" s="213" t="s">
        <v>34</v>
      </c>
      <c r="I711" s="24" t="s">
        <v>33</v>
      </c>
      <c r="J711" s="26">
        <v>303332</v>
      </c>
      <c r="K711" s="27" t="s">
        <v>33</v>
      </c>
      <c r="L711" s="26" t="s">
        <v>33</v>
      </c>
      <c r="M711" s="38">
        <v>395664</v>
      </c>
      <c r="N711" s="30">
        <v>0</v>
      </c>
      <c r="O711" s="31">
        <f t="shared" si="67"/>
        <v>0</v>
      </c>
      <c r="P711" s="31">
        <v>0</v>
      </c>
      <c r="Q711" s="32">
        <f t="shared" si="64"/>
        <v>395664</v>
      </c>
      <c r="R711" s="33">
        <v>0</v>
      </c>
      <c r="S711" s="34">
        <f>-Q711*R711</f>
        <v>0</v>
      </c>
      <c r="T711" s="33">
        <v>0</v>
      </c>
      <c r="U711" s="35">
        <f>-O711*T711</f>
        <v>0</v>
      </c>
      <c r="V711" s="32">
        <f t="shared" si="60"/>
        <v>395664</v>
      </c>
      <c r="W711" s="36" t="s">
        <v>33</v>
      </c>
      <c r="X711" s="35" t="s">
        <v>33</v>
      </c>
      <c r="Y711" s="37" t="s">
        <v>33</v>
      </c>
      <c r="Z711" s="37" t="s">
        <v>33</v>
      </c>
      <c r="AA711" s="37"/>
    </row>
    <row r="712" spans="1:27" hidden="1" x14ac:dyDescent="0.2">
      <c r="A712" s="20">
        <v>82</v>
      </c>
      <c r="B712" s="55">
        <v>44614</v>
      </c>
      <c r="C712" s="56">
        <v>44523</v>
      </c>
      <c r="D712" s="248"/>
      <c r="E712" s="57" t="s">
        <v>236</v>
      </c>
      <c r="F712" s="58" t="s">
        <v>237</v>
      </c>
      <c r="G712" s="59" t="s">
        <v>238</v>
      </c>
      <c r="H712" s="213" t="s">
        <v>34</v>
      </c>
      <c r="I712" s="60" t="s">
        <v>33</v>
      </c>
      <c r="J712" s="25" t="s">
        <v>239</v>
      </c>
      <c r="K712" s="61">
        <v>44523</v>
      </c>
      <c r="L712" s="60" t="s">
        <v>240</v>
      </c>
      <c r="M712" s="62">
        <v>1350</v>
      </c>
      <c r="N712" s="63">
        <v>0.13</v>
      </c>
      <c r="O712" s="64">
        <f t="shared" si="67"/>
        <v>175.5</v>
      </c>
      <c r="P712" s="64">
        <v>0</v>
      </c>
      <c r="Q712" s="65">
        <f t="shared" si="64"/>
        <v>1525.5</v>
      </c>
      <c r="R712" s="66"/>
      <c r="S712" s="67">
        <f>-Q712*R712</f>
        <v>0</v>
      </c>
      <c r="T712" s="66"/>
      <c r="U712" s="68">
        <f>-O712*T712</f>
        <v>0</v>
      </c>
      <c r="V712" s="65">
        <f t="shared" si="60"/>
        <v>1525.5</v>
      </c>
      <c r="W712" s="69" t="s">
        <v>33</v>
      </c>
      <c r="X712" s="224" t="s">
        <v>33</v>
      </c>
      <c r="Y712" s="70" t="s">
        <v>33</v>
      </c>
      <c r="Z712" s="70"/>
      <c r="AA712" s="72">
        <f>V712+V713+400</f>
        <v>14453.86</v>
      </c>
    </row>
    <row r="713" spans="1:27" hidden="1" x14ac:dyDescent="0.2">
      <c r="A713" s="20">
        <v>83</v>
      </c>
      <c r="B713" s="55">
        <v>44614</v>
      </c>
      <c r="C713" s="56">
        <v>44523</v>
      </c>
      <c r="D713" s="248"/>
      <c r="E713" s="57" t="s">
        <v>236</v>
      </c>
      <c r="F713" s="58" t="s">
        <v>237</v>
      </c>
      <c r="G713" s="59" t="s">
        <v>238</v>
      </c>
      <c r="H713" s="213" t="s">
        <v>34</v>
      </c>
      <c r="I713" s="60" t="s">
        <v>33</v>
      </c>
      <c r="J713" s="25" t="s">
        <v>239</v>
      </c>
      <c r="K713" s="61">
        <v>44523</v>
      </c>
      <c r="L713" s="60" t="s">
        <v>240</v>
      </c>
      <c r="M713" s="62">
        <v>10708</v>
      </c>
      <c r="N713" s="63">
        <v>0.17</v>
      </c>
      <c r="O713" s="64">
        <f t="shared" si="67"/>
        <v>1820.3600000000001</v>
      </c>
      <c r="P713" s="64">
        <v>0</v>
      </c>
      <c r="Q713" s="65">
        <f t="shared" si="64"/>
        <v>12528.36</v>
      </c>
      <c r="R713" s="66"/>
      <c r="S713" s="67">
        <f>-Q713*R713</f>
        <v>0</v>
      </c>
      <c r="T713" s="66"/>
      <c r="U713" s="68">
        <f>-O713*T713</f>
        <v>0</v>
      </c>
      <c r="V713" s="65">
        <f t="shared" si="60"/>
        <v>12528.36</v>
      </c>
      <c r="W713" s="69" t="s">
        <v>33</v>
      </c>
      <c r="X713" s="224" t="s">
        <v>33</v>
      </c>
      <c r="Y713" s="70" t="s">
        <v>33</v>
      </c>
      <c r="Z713" s="70"/>
      <c r="AA713" s="73"/>
    </row>
    <row r="714" spans="1:27" hidden="1" x14ac:dyDescent="0.2">
      <c r="A714" s="20">
        <v>142</v>
      </c>
      <c r="B714" s="21">
        <v>44642</v>
      </c>
      <c r="C714" s="22">
        <v>44621</v>
      </c>
      <c r="D714" s="248"/>
      <c r="E714" s="23" t="s">
        <v>290</v>
      </c>
      <c r="F714" s="23" t="s">
        <v>378</v>
      </c>
      <c r="G714" s="26" t="s">
        <v>292</v>
      </c>
      <c r="H714" s="213" t="s">
        <v>34</v>
      </c>
      <c r="I714" s="24" t="s">
        <v>379</v>
      </c>
      <c r="J714" s="26">
        <v>202602</v>
      </c>
      <c r="K714" s="27">
        <v>44613</v>
      </c>
      <c r="L714" s="104">
        <v>411</v>
      </c>
      <c r="M714" s="29">
        <v>50800</v>
      </c>
      <c r="N714" s="30">
        <v>0</v>
      </c>
      <c r="O714" s="31">
        <f t="shared" si="67"/>
        <v>0</v>
      </c>
      <c r="P714" s="31">
        <v>0</v>
      </c>
      <c r="Q714" s="32">
        <f t="shared" si="64"/>
        <v>50800</v>
      </c>
      <c r="R714" s="33"/>
      <c r="S714" s="34">
        <f t="shared" ref="S714:S716" si="68">-Q714*R714</f>
        <v>0</v>
      </c>
      <c r="T714" s="33"/>
      <c r="U714" s="35">
        <f t="shared" ref="U714:U716" si="69">-O714*T714</f>
        <v>0</v>
      </c>
      <c r="V714" s="32">
        <f t="shared" si="60"/>
        <v>50800</v>
      </c>
      <c r="W714" s="36" t="s">
        <v>33</v>
      </c>
      <c r="X714" s="35" t="s">
        <v>33</v>
      </c>
      <c r="Y714" s="37" t="s">
        <v>33</v>
      </c>
      <c r="Z714" s="37" t="s">
        <v>380</v>
      </c>
      <c r="AA714" s="105"/>
    </row>
    <row r="715" spans="1:27" hidden="1" x14ac:dyDescent="0.2">
      <c r="A715" s="20">
        <v>143</v>
      </c>
      <c r="B715" s="55">
        <v>44642</v>
      </c>
      <c r="C715" s="56">
        <v>44572</v>
      </c>
      <c r="D715" s="248"/>
      <c r="E715" s="57" t="s">
        <v>290</v>
      </c>
      <c r="F715" s="57" t="s">
        <v>381</v>
      </c>
      <c r="G715" s="25"/>
      <c r="H715" s="214" t="s">
        <v>34</v>
      </c>
      <c r="I715" s="60" t="s">
        <v>33</v>
      </c>
      <c r="J715" s="25" t="s">
        <v>239</v>
      </c>
      <c r="K715" s="61">
        <v>44571</v>
      </c>
      <c r="L715" s="106">
        <v>395</v>
      </c>
      <c r="M715" s="62">
        <v>2700</v>
      </c>
      <c r="N715" s="63">
        <v>0</v>
      </c>
      <c r="O715" s="64">
        <f t="shared" si="67"/>
        <v>0</v>
      </c>
      <c r="P715" s="64"/>
      <c r="Q715" s="65">
        <f t="shared" si="64"/>
        <v>2700</v>
      </c>
      <c r="R715" s="66"/>
      <c r="S715" s="67">
        <f t="shared" si="68"/>
        <v>0</v>
      </c>
      <c r="T715" s="66"/>
      <c r="U715" s="68">
        <f t="shared" si="69"/>
        <v>0</v>
      </c>
      <c r="V715" s="65">
        <f t="shared" si="60"/>
        <v>2700</v>
      </c>
      <c r="W715" s="69" t="s">
        <v>33</v>
      </c>
      <c r="X715" s="224" t="s">
        <v>33</v>
      </c>
      <c r="Y715" s="70" t="s">
        <v>33</v>
      </c>
      <c r="Z715" s="70" t="s">
        <v>380</v>
      </c>
      <c r="AA715" s="107"/>
    </row>
    <row r="716" spans="1:27" hidden="1" x14ac:dyDescent="0.2">
      <c r="A716" s="20">
        <v>145</v>
      </c>
      <c r="B716" s="55">
        <v>44642</v>
      </c>
      <c r="C716" s="56">
        <v>44620</v>
      </c>
      <c r="D716" s="248"/>
      <c r="E716" s="57" t="s">
        <v>109</v>
      </c>
      <c r="F716" s="57" t="s">
        <v>384</v>
      </c>
      <c r="G716" s="25" t="s">
        <v>33</v>
      </c>
      <c r="H716" s="214" t="s">
        <v>34</v>
      </c>
      <c r="I716" s="60" t="s">
        <v>33</v>
      </c>
      <c r="J716" s="25" t="s">
        <v>239</v>
      </c>
      <c r="K716" s="61">
        <v>44590</v>
      </c>
      <c r="L716" s="25" t="s">
        <v>385</v>
      </c>
      <c r="M716" s="62">
        <f>21500+13000</f>
        <v>34500</v>
      </c>
      <c r="N716" s="63">
        <v>0</v>
      </c>
      <c r="O716" s="64">
        <f t="shared" si="67"/>
        <v>0</v>
      </c>
      <c r="P716" s="64"/>
      <c r="Q716" s="65">
        <f t="shared" si="64"/>
        <v>34500</v>
      </c>
      <c r="R716" s="66"/>
      <c r="S716" s="67">
        <f t="shared" si="68"/>
        <v>0</v>
      </c>
      <c r="T716" s="66"/>
      <c r="U716" s="68">
        <f t="shared" si="69"/>
        <v>0</v>
      </c>
      <c r="V716" s="65">
        <f t="shared" si="60"/>
        <v>34500</v>
      </c>
      <c r="W716" s="69" t="s">
        <v>33</v>
      </c>
      <c r="X716" s="69" t="s">
        <v>33</v>
      </c>
      <c r="Y716" s="70" t="s">
        <v>33</v>
      </c>
      <c r="Z716" s="70" t="s">
        <v>380</v>
      </c>
      <c r="AA716" s="70"/>
    </row>
    <row r="717" spans="1:27" hidden="1" x14ac:dyDescent="0.2">
      <c r="A717" s="20">
        <v>200</v>
      </c>
      <c r="B717" s="55">
        <v>44673</v>
      </c>
      <c r="C717" s="56">
        <v>44659</v>
      </c>
      <c r="D717" s="248"/>
      <c r="E717" s="57" t="s">
        <v>114</v>
      </c>
      <c r="F717" s="57" t="s">
        <v>478</v>
      </c>
      <c r="G717" s="25" t="s">
        <v>116</v>
      </c>
      <c r="H717" s="213" t="s">
        <v>34</v>
      </c>
      <c r="I717" s="60" t="s">
        <v>479</v>
      </c>
      <c r="J717" s="25" t="s">
        <v>239</v>
      </c>
      <c r="K717" s="61">
        <v>44663</v>
      </c>
      <c r="L717" s="106" t="s">
        <v>480</v>
      </c>
      <c r="M717" s="62">
        <v>2572000</v>
      </c>
      <c r="N717" s="63">
        <v>0.17</v>
      </c>
      <c r="O717" s="64">
        <f t="shared" si="67"/>
        <v>437240.00000000006</v>
      </c>
      <c r="P717" s="64">
        <v>0</v>
      </c>
      <c r="Q717" s="65">
        <f t="shared" si="64"/>
        <v>3009240</v>
      </c>
      <c r="R717" s="116"/>
      <c r="S717" s="67">
        <f>Q717*-R717</f>
        <v>0</v>
      </c>
      <c r="T717" s="117"/>
      <c r="U717" s="68">
        <f>O717*-T717</f>
        <v>0</v>
      </c>
      <c r="V717" s="65">
        <f t="shared" si="60"/>
        <v>3009240</v>
      </c>
      <c r="W717" s="69" t="s">
        <v>33</v>
      </c>
      <c r="X717" s="224" t="s">
        <v>33</v>
      </c>
      <c r="Y717" s="118" t="s">
        <v>33</v>
      </c>
      <c r="Z717" s="70" t="s">
        <v>380</v>
      </c>
      <c r="AA717" s="119"/>
    </row>
    <row r="718" spans="1:27" hidden="1" x14ac:dyDescent="0.2">
      <c r="A718" s="20">
        <v>206</v>
      </c>
      <c r="B718" s="120">
        <v>44703</v>
      </c>
      <c r="C718" s="56">
        <v>44704</v>
      </c>
      <c r="D718" s="248"/>
      <c r="E718" s="58" t="s">
        <v>160</v>
      </c>
      <c r="F718" s="121" t="s">
        <v>489</v>
      </c>
      <c r="G718" s="60" t="s">
        <v>33</v>
      </c>
      <c r="I718" s="60" t="s">
        <v>33</v>
      </c>
      <c r="J718" s="25" t="s">
        <v>239</v>
      </c>
      <c r="K718" s="60" t="s">
        <v>33</v>
      </c>
      <c r="L718" s="60" t="s">
        <v>33</v>
      </c>
      <c r="M718" s="122">
        <v>607673</v>
      </c>
      <c r="N718" s="123">
        <v>0</v>
      </c>
      <c r="O718" s="64">
        <f t="shared" si="67"/>
        <v>0</v>
      </c>
      <c r="P718" s="64">
        <v>0</v>
      </c>
      <c r="Q718" s="68">
        <f t="shared" si="64"/>
        <v>607673</v>
      </c>
      <c r="R718" s="124"/>
      <c r="S718" s="67">
        <f t="shared" ref="S718:S725" si="70">Q718*-R718</f>
        <v>0</v>
      </c>
      <c r="T718" s="125"/>
      <c r="U718" s="68">
        <f>O718*-20%</f>
        <v>0</v>
      </c>
      <c r="V718" s="65">
        <f t="shared" si="60"/>
        <v>607673</v>
      </c>
      <c r="W718" s="126" t="s">
        <v>33</v>
      </c>
      <c r="X718" s="232" t="s">
        <v>33</v>
      </c>
      <c r="Y718" s="145" t="s">
        <v>33</v>
      </c>
      <c r="Z718" s="145" t="s">
        <v>33</v>
      </c>
      <c r="AA718" s="62">
        <v>0</v>
      </c>
    </row>
    <row r="719" spans="1:27" hidden="1" x14ac:dyDescent="0.2">
      <c r="A719" s="20">
        <v>207</v>
      </c>
      <c r="B719" s="120">
        <v>44703</v>
      </c>
      <c r="C719" s="56">
        <v>44704</v>
      </c>
      <c r="D719" s="248"/>
      <c r="E719" s="57" t="s">
        <v>79</v>
      </c>
      <c r="F719" s="121" t="s">
        <v>490</v>
      </c>
      <c r="G719" s="60" t="s">
        <v>33</v>
      </c>
      <c r="I719" s="60" t="s">
        <v>33</v>
      </c>
      <c r="J719" s="25" t="s">
        <v>239</v>
      </c>
      <c r="K719" s="60" t="s">
        <v>33</v>
      </c>
      <c r="L719" s="60" t="s">
        <v>33</v>
      </c>
      <c r="M719" s="122">
        <v>500000</v>
      </c>
      <c r="N719" s="123">
        <v>0</v>
      </c>
      <c r="O719" s="64">
        <f t="shared" si="67"/>
        <v>0</v>
      </c>
      <c r="P719" s="64">
        <v>0</v>
      </c>
      <c r="Q719" s="68">
        <f t="shared" si="64"/>
        <v>500000</v>
      </c>
      <c r="R719" s="124"/>
      <c r="S719" s="67">
        <f t="shared" si="70"/>
        <v>0</v>
      </c>
      <c r="T719" s="125"/>
      <c r="U719" s="68">
        <f>O719*-20%</f>
        <v>0</v>
      </c>
      <c r="V719" s="65">
        <f t="shared" si="60"/>
        <v>500000</v>
      </c>
      <c r="W719" s="126" t="s">
        <v>33</v>
      </c>
      <c r="X719" s="232" t="s">
        <v>33</v>
      </c>
      <c r="Y719" s="145" t="s">
        <v>33</v>
      </c>
      <c r="Z719" s="145" t="s">
        <v>33</v>
      </c>
      <c r="AA719" s="62">
        <v>0</v>
      </c>
    </row>
    <row r="720" spans="1:27" hidden="1" x14ac:dyDescent="0.2">
      <c r="A720" s="20">
        <v>211</v>
      </c>
      <c r="B720" s="131">
        <v>44703</v>
      </c>
      <c r="C720" s="22">
        <v>44711</v>
      </c>
      <c r="D720" s="248"/>
      <c r="E720" s="23" t="s">
        <v>42</v>
      </c>
      <c r="F720" s="23" t="s">
        <v>497</v>
      </c>
      <c r="G720" s="78" t="s">
        <v>44</v>
      </c>
      <c r="I720" s="24">
        <v>1912</v>
      </c>
      <c r="J720" s="78">
        <v>303556</v>
      </c>
      <c r="K720" s="27">
        <v>44708</v>
      </c>
      <c r="L720" s="26" t="s">
        <v>498</v>
      </c>
      <c r="M720" s="29">
        <v>1035733</v>
      </c>
      <c r="N720" s="132">
        <v>0.15</v>
      </c>
      <c r="O720" s="31">
        <f t="shared" si="67"/>
        <v>155359.94999999998</v>
      </c>
      <c r="P720" s="31">
        <v>0</v>
      </c>
      <c r="Q720" s="35">
        <f t="shared" si="64"/>
        <v>1191092.95</v>
      </c>
      <c r="R720" s="109">
        <v>0.03</v>
      </c>
      <c r="S720" s="34">
        <f t="shared" si="70"/>
        <v>-35732.788499999995</v>
      </c>
      <c r="T720" s="110">
        <v>0.2</v>
      </c>
      <c r="U720" s="35">
        <f>O720*-T720</f>
        <v>-31071.989999999998</v>
      </c>
      <c r="V720" s="32">
        <f t="shared" si="60"/>
        <v>1124288.1714999999</v>
      </c>
      <c r="W720" s="223" t="s">
        <v>33</v>
      </c>
      <c r="X720" s="129" t="s">
        <v>33</v>
      </c>
      <c r="Y720" s="234" t="s">
        <v>33</v>
      </c>
      <c r="Z720" s="152" t="s">
        <v>33</v>
      </c>
      <c r="AA720" s="134">
        <f>V720+V721+V722+V723</f>
        <v>2607022.3595000003</v>
      </c>
    </row>
    <row r="721" spans="1:27" hidden="1" x14ac:dyDescent="0.2">
      <c r="A721" s="20">
        <v>212</v>
      </c>
      <c r="B721" s="131">
        <v>44703</v>
      </c>
      <c r="C721" s="22">
        <v>44711</v>
      </c>
      <c r="D721" s="248"/>
      <c r="E721" s="23" t="s">
        <v>42</v>
      </c>
      <c r="F721" s="23" t="s">
        <v>497</v>
      </c>
      <c r="G721" s="78" t="s">
        <v>44</v>
      </c>
      <c r="I721" s="24">
        <v>1883</v>
      </c>
      <c r="J721" s="78">
        <v>303556</v>
      </c>
      <c r="K721" s="27">
        <v>44662</v>
      </c>
      <c r="L721" s="26" t="s">
        <v>499</v>
      </c>
      <c r="M721" s="29">
        <v>665540</v>
      </c>
      <c r="N721" s="132">
        <v>0.17</v>
      </c>
      <c r="O721" s="31">
        <f t="shared" si="67"/>
        <v>113141.8</v>
      </c>
      <c r="P721" s="31">
        <v>0</v>
      </c>
      <c r="Q721" s="35">
        <f t="shared" si="64"/>
        <v>778681.8</v>
      </c>
      <c r="R721" s="109">
        <v>4.4999999999999998E-2</v>
      </c>
      <c r="S721" s="34">
        <f t="shared" si="70"/>
        <v>-35040.681000000004</v>
      </c>
      <c r="T721" s="110"/>
      <c r="U721" s="35">
        <f>O721*-T721</f>
        <v>0</v>
      </c>
      <c r="V721" s="32">
        <f t="shared" si="60"/>
        <v>743641.11900000006</v>
      </c>
      <c r="W721" s="223" t="s">
        <v>33</v>
      </c>
      <c r="X721" s="129" t="s">
        <v>33</v>
      </c>
      <c r="Y721" s="234" t="s">
        <v>33</v>
      </c>
      <c r="Z721" s="152" t="s">
        <v>33</v>
      </c>
      <c r="AA721" s="134"/>
    </row>
    <row r="722" spans="1:27" hidden="1" x14ac:dyDescent="0.2">
      <c r="A722" s="20">
        <v>213</v>
      </c>
      <c r="B722" s="131">
        <v>44703</v>
      </c>
      <c r="C722" s="22">
        <v>44711</v>
      </c>
      <c r="D722" s="248"/>
      <c r="E722" s="23" t="s">
        <v>42</v>
      </c>
      <c r="F722" s="23" t="s">
        <v>497</v>
      </c>
      <c r="G722" s="78" t="s">
        <v>44</v>
      </c>
      <c r="I722" s="24">
        <v>1911</v>
      </c>
      <c r="J722" s="78">
        <v>303556</v>
      </c>
      <c r="K722" s="27">
        <v>44708</v>
      </c>
      <c r="L722" s="26" t="s">
        <v>500</v>
      </c>
      <c r="M722" s="29">
        <v>137118</v>
      </c>
      <c r="N722" s="132">
        <v>0.15</v>
      </c>
      <c r="O722" s="31">
        <f t="shared" si="67"/>
        <v>20567.7</v>
      </c>
      <c r="P722" s="31">
        <v>0</v>
      </c>
      <c r="Q722" s="35">
        <f t="shared" si="64"/>
        <v>157685.70000000001</v>
      </c>
      <c r="R722" s="109">
        <v>0.03</v>
      </c>
      <c r="S722" s="34">
        <f t="shared" si="70"/>
        <v>-4730.5709999999999</v>
      </c>
      <c r="T722" s="110">
        <v>0.2</v>
      </c>
      <c r="U722" s="35">
        <f>O722*-T722</f>
        <v>-4113.54</v>
      </c>
      <c r="V722" s="32">
        <f t="shared" si="60"/>
        <v>148841.58900000001</v>
      </c>
      <c r="W722" s="223" t="s">
        <v>33</v>
      </c>
      <c r="X722" s="234" t="s">
        <v>33</v>
      </c>
      <c r="Y722" s="234" t="s">
        <v>33</v>
      </c>
      <c r="Z722" s="152" t="s">
        <v>33</v>
      </c>
      <c r="AA722" s="134"/>
    </row>
    <row r="723" spans="1:27" hidden="1" x14ac:dyDescent="0.2">
      <c r="A723" s="20">
        <v>214</v>
      </c>
      <c r="B723" s="131">
        <v>44703</v>
      </c>
      <c r="C723" s="22">
        <v>44711</v>
      </c>
      <c r="D723" s="248"/>
      <c r="E723" s="23" t="s">
        <v>42</v>
      </c>
      <c r="F723" s="23" t="s">
        <v>497</v>
      </c>
      <c r="G723" s="78" t="s">
        <v>44</v>
      </c>
      <c r="I723" s="24">
        <v>1909</v>
      </c>
      <c r="J723" s="78">
        <v>303556</v>
      </c>
      <c r="K723" s="27">
        <v>44705</v>
      </c>
      <c r="L723" s="26" t="s">
        <v>498</v>
      </c>
      <c r="M723" s="29">
        <v>543760</v>
      </c>
      <c r="N723" s="132">
        <v>0.15</v>
      </c>
      <c r="O723" s="31">
        <f t="shared" si="67"/>
        <v>81564</v>
      </c>
      <c r="P723" s="31">
        <v>0</v>
      </c>
      <c r="Q723" s="35">
        <f t="shared" si="64"/>
        <v>625324</v>
      </c>
      <c r="R723" s="109">
        <v>0.03</v>
      </c>
      <c r="S723" s="34">
        <f t="shared" si="70"/>
        <v>-18759.719999999998</v>
      </c>
      <c r="T723" s="110">
        <v>0.2</v>
      </c>
      <c r="U723" s="35">
        <f>O723*-T723</f>
        <v>-16312.800000000001</v>
      </c>
      <c r="V723" s="32">
        <f t="shared" si="60"/>
        <v>590251.48</v>
      </c>
      <c r="W723" s="223" t="s">
        <v>33</v>
      </c>
      <c r="X723" s="129" t="s">
        <v>33</v>
      </c>
      <c r="Y723" s="234" t="s">
        <v>33</v>
      </c>
      <c r="Z723" s="152" t="s">
        <v>33</v>
      </c>
      <c r="AA723" s="134"/>
    </row>
    <row r="724" spans="1:27" hidden="1" x14ac:dyDescent="0.2">
      <c r="A724" s="20">
        <v>231</v>
      </c>
      <c r="B724" s="120">
        <v>44734</v>
      </c>
      <c r="C724" s="56">
        <v>44721</v>
      </c>
      <c r="D724" s="248"/>
      <c r="E724" s="57" t="s">
        <v>461</v>
      </c>
      <c r="F724" s="57" t="s">
        <v>534</v>
      </c>
      <c r="G724" s="60" t="s">
        <v>33</v>
      </c>
      <c r="I724" s="60" t="s">
        <v>33</v>
      </c>
      <c r="J724" s="25" t="s">
        <v>239</v>
      </c>
      <c r="K724" s="61">
        <v>44711</v>
      </c>
      <c r="L724" s="60">
        <v>5003</v>
      </c>
      <c r="M724" s="62">
        <v>87638</v>
      </c>
      <c r="N724" s="141">
        <v>0</v>
      </c>
      <c r="O724" s="64">
        <f t="shared" si="67"/>
        <v>0</v>
      </c>
      <c r="P724" s="64">
        <v>0</v>
      </c>
      <c r="Q724" s="68">
        <f t="shared" si="64"/>
        <v>87638</v>
      </c>
      <c r="R724" s="116"/>
      <c r="S724" s="67">
        <f t="shared" si="70"/>
        <v>0</v>
      </c>
      <c r="T724" s="117"/>
      <c r="U724" s="68">
        <f>O724*-T724</f>
        <v>0</v>
      </c>
      <c r="V724" s="65">
        <f t="shared" si="60"/>
        <v>87638</v>
      </c>
      <c r="W724" s="126" t="s">
        <v>33</v>
      </c>
      <c r="X724" s="145" t="s">
        <v>33</v>
      </c>
      <c r="Y724" s="145" t="s">
        <v>33</v>
      </c>
      <c r="Z724" s="145" t="s">
        <v>33</v>
      </c>
      <c r="AA724" s="62">
        <v>0</v>
      </c>
    </row>
    <row r="725" spans="1:27" hidden="1" x14ac:dyDescent="0.2">
      <c r="A725" s="20">
        <v>241</v>
      </c>
      <c r="B725" s="55">
        <v>44764</v>
      </c>
      <c r="C725" s="56">
        <v>44762</v>
      </c>
      <c r="D725" s="248"/>
      <c r="E725" s="58" t="s">
        <v>160</v>
      </c>
      <c r="F725" s="57" t="s">
        <v>553</v>
      </c>
      <c r="G725" s="25" t="s">
        <v>33</v>
      </c>
      <c r="I725" s="25" t="s">
        <v>33</v>
      </c>
      <c r="J725" s="25" t="s">
        <v>239</v>
      </c>
      <c r="K725" s="25" t="s">
        <v>33</v>
      </c>
      <c r="L725" s="25" t="s">
        <v>33</v>
      </c>
      <c r="M725" s="62">
        <v>757323</v>
      </c>
      <c r="N725" s="141">
        <v>0</v>
      </c>
      <c r="O725" s="64">
        <f t="shared" si="67"/>
        <v>0</v>
      </c>
      <c r="P725" s="64">
        <v>0</v>
      </c>
      <c r="Q725" s="68">
        <f t="shared" si="64"/>
        <v>757323</v>
      </c>
      <c r="R725" s="116"/>
      <c r="S725" s="67">
        <f t="shared" si="70"/>
        <v>0</v>
      </c>
      <c r="T725" s="117"/>
      <c r="U725" s="68">
        <f t="shared" ref="U725:U734" si="71">IFERROR(O725*-T725,0)</f>
        <v>0</v>
      </c>
      <c r="V725" s="65">
        <f t="shared" ref="V725:V746" si="72">Q725+S725+U725</f>
        <v>757323</v>
      </c>
      <c r="W725" s="126" t="s">
        <v>33</v>
      </c>
      <c r="X725" s="232" t="s">
        <v>33</v>
      </c>
      <c r="Y725" s="146" t="s">
        <v>33</v>
      </c>
      <c r="Z725" s="145" t="s">
        <v>33</v>
      </c>
      <c r="AA725" s="62">
        <v>0</v>
      </c>
    </row>
    <row r="726" spans="1:27" hidden="1" x14ac:dyDescent="0.2">
      <c r="A726" s="20">
        <v>249</v>
      </c>
      <c r="B726" s="21">
        <v>44774</v>
      </c>
      <c r="C726" s="97">
        <v>44778</v>
      </c>
      <c r="D726" s="248"/>
      <c r="E726" s="23" t="s">
        <v>144</v>
      </c>
      <c r="F726" s="23" t="s">
        <v>574</v>
      </c>
      <c r="G726" s="26" t="s">
        <v>33</v>
      </c>
      <c r="I726" s="24" t="s">
        <v>33</v>
      </c>
      <c r="J726" s="26">
        <v>303618</v>
      </c>
      <c r="K726" s="27">
        <v>44774</v>
      </c>
      <c r="L726" s="24" t="s">
        <v>33</v>
      </c>
      <c r="M726" s="29">
        <v>4291855</v>
      </c>
      <c r="N726" s="132">
        <v>0</v>
      </c>
      <c r="O726" s="31">
        <f t="shared" si="67"/>
        <v>0</v>
      </c>
      <c r="P726" s="31">
        <v>0</v>
      </c>
      <c r="Q726" s="35">
        <f t="shared" si="64"/>
        <v>4291855</v>
      </c>
      <c r="R726" s="33"/>
      <c r="S726" s="34">
        <f>-Q726*R726</f>
        <v>0</v>
      </c>
      <c r="T726" s="33"/>
      <c r="U726" s="35">
        <f t="shared" si="71"/>
        <v>0</v>
      </c>
      <c r="V726" s="32">
        <f t="shared" si="72"/>
        <v>4291855</v>
      </c>
      <c r="W726" s="222" t="s">
        <v>33</v>
      </c>
      <c r="X726" s="135" t="s">
        <v>33</v>
      </c>
      <c r="Y726" s="24" t="s">
        <v>33</v>
      </c>
      <c r="Z726" s="152" t="s">
        <v>33</v>
      </c>
      <c r="AA726" s="29">
        <v>0</v>
      </c>
    </row>
    <row r="727" spans="1:27" hidden="1" x14ac:dyDescent="0.2">
      <c r="A727" s="20">
        <v>255</v>
      </c>
      <c r="B727" s="21">
        <v>44774</v>
      </c>
      <c r="C727" s="97">
        <v>44792</v>
      </c>
      <c r="D727" s="248"/>
      <c r="E727" s="23" t="s">
        <v>581</v>
      </c>
      <c r="F727" s="23" t="s">
        <v>582</v>
      </c>
      <c r="G727" s="26" t="s">
        <v>33</v>
      </c>
      <c r="I727" s="24" t="s">
        <v>33</v>
      </c>
      <c r="J727" s="26">
        <v>303637</v>
      </c>
      <c r="K727" s="27">
        <v>44792</v>
      </c>
      <c r="L727" s="24" t="s">
        <v>33</v>
      </c>
      <c r="M727" s="29">
        <v>500000</v>
      </c>
      <c r="N727" s="132">
        <v>0</v>
      </c>
      <c r="O727" s="31">
        <f t="shared" si="67"/>
        <v>0</v>
      </c>
      <c r="P727" s="31">
        <v>0</v>
      </c>
      <c r="Q727" s="35">
        <f t="shared" si="64"/>
        <v>500000</v>
      </c>
      <c r="R727" s="33"/>
      <c r="S727" s="34">
        <v>0</v>
      </c>
      <c r="T727" s="33"/>
      <c r="U727" s="35">
        <f t="shared" si="71"/>
        <v>0</v>
      </c>
      <c r="V727" s="32">
        <f t="shared" si="72"/>
        <v>500000</v>
      </c>
      <c r="W727" s="222" t="s">
        <v>33</v>
      </c>
      <c r="X727" s="135" t="s">
        <v>33</v>
      </c>
      <c r="Y727" s="24" t="s">
        <v>33</v>
      </c>
      <c r="Z727" s="152" t="s">
        <v>33</v>
      </c>
      <c r="AA727" s="29">
        <v>0</v>
      </c>
    </row>
    <row r="728" spans="1:27" hidden="1" x14ac:dyDescent="0.2">
      <c r="A728" s="20">
        <v>260</v>
      </c>
      <c r="B728" s="55">
        <v>44795</v>
      </c>
      <c r="C728" s="56">
        <v>44743</v>
      </c>
      <c r="D728" s="248"/>
      <c r="E728" s="57" t="s">
        <v>587</v>
      </c>
      <c r="F728" s="57" t="s">
        <v>128</v>
      </c>
      <c r="G728" s="25" t="s">
        <v>33</v>
      </c>
      <c r="I728" s="60" t="s">
        <v>33</v>
      </c>
      <c r="J728" s="25" t="s">
        <v>239</v>
      </c>
      <c r="K728" s="61">
        <v>44743</v>
      </c>
      <c r="L728" s="25" t="s">
        <v>588</v>
      </c>
      <c r="M728" s="149">
        <f>1440000+140000</f>
        <v>1580000</v>
      </c>
      <c r="N728" s="141">
        <v>0.08</v>
      </c>
      <c r="O728" s="64">
        <f t="shared" si="67"/>
        <v>126400</v>
      </c>
      <c r="P728" s="64">
        <v>0</v>
      </c>
      <c r="Q728" s="68">
        <f t="shared" si="64"/>
        <v>1706400</v>
      </c>
      <c r="R728" s="66">
        <v>0.1</v>
      </c>
      <c r="S728" s="67">
        <f t="shared" ref="S728:S737" si="73">-Q728*R728</f>
        <v>-170640</v>
      </c>
      <c r="T728" s="66">
        <v>0.2</v>
      </c>
      <c r="U728" s="68">
        <f t="shared" si="71"/>
        <v>-25280</v>
      </c>
      <c r="V728" s="65">
        <f t="shared" si="72"/>
        <v>1510480</v>
      </c>
      <c r="W728" s="126" t="s">
        <v>33</v>
      </c>
      <c r="X728" s="232" t="s">
        <v>33</v>
      </c>
      <c r="Y728" s="146" t="s">
        <v>33</v>
      </c>
      <c r="Z728" s="145" t="s">
        <v>33</v>
      </c>
      <c r="AA728" s="62">
        <v>0</v>
      </c>
    </row>
    <row r="729" spans="1:27" hidden="1" x14ac:dyDescent="0.2">
      <c r="A729" s="20">
        <v>265</v>
      </c>
      <c r="B729" s="55">
        <v>44795</v>
      </c>
      <c r="C729" s="56">
        <v>44788</v>
      </c>
      <c r="D729" s="248"/>
      <c r="E729" s="57" t="s">
        <v>31</v>
      </c>
      <c r="F729" s="58" t="s">
        <v>593</v>
      </c>
      <c r="G729" s="59" t="s">
        <v>33</v>
      </c>
      <c r="I729" s="25" t="s">
        <v>33</v>
      </c>
      <c r="J729" s="25" t="s">
        <v>239</v>
      </c>
      <c r="K729" s="61">
        <v>44743</v>
      </c>
      <c r="L729" s="60" t="s">
        <v>33</v>
      </c>
      <c r="M729" s="62">
        <v>167364</v>
      </c>
      <c r="N729" s="141">
        <v>0</v>
      </c>
      <c r="O729" s="64">
        <f t="shared" si="67"/>
        <v>0</v>
      </c>
      <c r="P729" s="64">
        <v>0</v>
      </c>
      <c r="Q729" s="68">
        <f t="shared" si="64"/>
        <v>167364</v>
      </c>
      <c r="R729" s="66"/>
      <c r="S729" s="67">
        <f t="shared" si="73"/>
        <v>0</v>
      </c>
      <c r="T729" s="66"/>
      <c r="U729" s="68">
        <f t="shared" si="71"/>
        <v>0</v>
      </c>
      <c r="V729" s="65">
        <f t="shared" si="72"/>
        <v>167364</v>
      </c>
      <c r="W729" s="126" t="s">
        <v>33</v>
      </c>
      <c r="X729" s="232" t="s">
        <v>33</v>
      </c>
      <c r="Y729" s="146" t="s">
        <v>33</v>
      </c>
      <c r="Z729" s="145" t="s">
        <v>33</v>
      </c>
      <c r="AA729" s="62">
        <v>0</v>
      </c>
    </row>
    <row r="730" spans="1:27" hidden="1" x14ac:dyDescent="0.2">
      <c r="A730" s="20">
        <v>267</v>
      </c>
      <c r="B730" s="21">
        <v>44795</v>
      </c>
      <c r="C730" s="22">
        <v>44796</v>
      </c>
      <c r="D730" s="248"/>
      <c r="E730" s="23" t="s">
        <v>38</v>
      </c>
      <c r="F730" s="23" t="s">
        <v>595</v>
      </c>
      <c r="G730" s="26" t="s">
        <v>33</v>
      </c>
      <c r="I730" s="26" t="s">
        <v>33</v>
      </c>
      <c r="J730" s="26">
        <v>303643</v>
      </c>
      <c r="K730" s="27" t="s">
        <v>33</v>
      </c>
      <c r="L730" s="74" t="s">
        <v>33</v>
      </c>
      <c r="M730" s="29">
        <v>3895928</v>
      </c>
      <c r="N730" s="150">
        <v>0</v>
      </c>
      <c r="O730" s="31">
        <f t="shared" si="67"/>
        <v>0</v>
      </c>
      <c r="P730" s="31">
        <v>0</v>
      </c>
      <c r="Q730" s="35">
        <f t="shared" si="64"/>
        <v>3895928</v>
      </c>
      <c r="R730" s="33"/>
      <c r="S730" s="34">
        <f t="shared" si="73"/>
        <v>0</v>
      </c>
      <c r="T730" s="33"/>
      <c r="U730" s="35">
        <f t="shared" si="71"/>
        <v>0</v>
      </c>
      <c r="V730" s="32">
        <f t="shared" si="72"/>
        <v>3895928</v>
      </c>
      <c r="W730" s="151" t="s">
        <v>33</v>
      </c>
      <c r="X730" s="152" t="s">
        <v>33</v>
      </c>
      <c r="Y730" s="153" t="s">
        <v>33</v>
      </c>
      <c r="Z730" s="152" t="s">
        <v>33</v>
      </c>
      <c r="AA730" s="29">
        <v>0</v>
      </c>
    </row>
    <row r="731" spans="1:27" hidden="1" x14ac:dyDescent="0.2">
      <c r="A731" s="20">
        <v>270</v>
      </c>
      <c r="B731" s="55">
        <v>44795</v>
      </c>
      <c r="C731" s="56">
        <v>44785</v>
      </c>
      <c r="D731" s="248"/>
      <c r="E731" s="57" t="s">
        <v>92</v>
      </c>
      <c r="F731" s="57" t="s">
        <v>599</v>
      </c>
      <c r="G731" s="25" t="s">
        <v>33</v>
      </c>
      <c r="I731" s="25" t="s">
        <v>33</v>
      </c>
      <c r="J731" s="25" t="s">
        <v>239</v>
      </c>
      <c r="K731" s="61">
        <v>44774</v>
      </c>
      <c r="L731" s="25" t="s">
        <v>600</v>
      </c>
      <c r="M731" s="149">
        <v>4480</v>
      </c>
      <c r="N731" s="141">
        <v>0</v>
      </c>
      <c r="O731" s="64">
        <f t="shared" si="67"/>
        <v>0</v>
      </c>
      <c r="P731" s="64">
        <v>0</v>
      </c>
      <c r="Q731" s="68">
        <f t="shared" si="64"/>
        <v>4480</v>
      </c>
      <c r="R731" s="66"/>
      <c r="S731" s="67">
        <f t="shared" si="73"/>
        <v>0</v>
      </c>
      <c r="T731" s="66"/>
      <c r="U731" s="68">
        <f t="shared" si="71"/>
        <v>0</v>
      </c>
      <c r="V731" s="65">
        <f t="shared" si="72"/>
        <v>4480</v>
      </c>
      <c r="W731" s="126" t="s">
        <v>33</v>
      </c>
      <c r="X731" s="232" t="s">
        <v>33</v>
      </c>
      <c r="Y731" s="146" t="s">
        <v>33</v>
      </c>
      <c r="Z731" s="145" t="s">
        <v>33</v>
      </c>
      <c r="AA731" s="62">
        <v>0</v>
      </c>
    </row>
    <row r="732" spans="1:27" hidden="1" x14ac:dyDescent="0.2">
      <c r="A732" s="20">
        <v>273</v>
      </c>
      <c r="B732" s="21">
        <v>44795</v>
      </c>
      <c r="C732" s="22">
        <v>44804</v>
      </c>
      <c r="D732" s="248"/>
      <c r="E732" s="23" t="s">
        <v>604</v>
      </c>
      <c r="F732" s="23" t="s">
        <v>604</v>
      </c>
      <c r="G732" s="24" t="s">
        <v>33</v>
      </c>
      <c r="I732" s="26" t="s">
        <v>33</v>
      </c>
      <c r="J732" s="76">
        <v>303651</v>
      </c>
      <c r="K732" s="27" t="s">
        <v>33</v>
      </c>
      <c r="L732" s="50" t="s">
        <v>33</v>
      </c>
      <c r="M732" s="29">
        <v>1500000</v>
      </c>
      <c r="N732" s="132">
        <v>0</v>
      </c>
      <c r="O732" s="31">
        <f t="shared" si="67"/>
        <v>0</v>
      </c>
      <c r="P732" s="31">
        <v>0</v>
      </c>
      <c r="Q732" s="35">
        <f t="shared" si="64"/>
        <v>1500000</v>
      </c>
      <c r="R732" s="33"/>
      <c r="S732" s="34">
        <f t="shared" si="73"/>
        <v>0</v>
      </c>
      <c r="T732" s="33"/>
      <c r="U732" s="35">
        <f t="shared" si="71"/>
        <v>0</v>
      </c>
      <c r="V732" s="32">
        <f t="shared" si="72"/>
        <v>1500000</v>
      </c>
      <c r="W732" s="151" t="s">
        <v>33</v>
      </c>
      <c r="X732" s="233" t="s">
        <v>33</v>
      </c>
      <c r="Y732" s="153" t="s">
        <v>33</v>
      </c>
      <c r="Z732" s="152" t="s">
        <v>33</v>
      </c>
      <c r="AA732" s="29">
        <v>0</v>
      </c>
    </row>
    <row r="733" spans="1:27" hidden="1" x14ac:dyDescent="0.2">
      <c r="A733" s="20">
        <v>274</v>
      </c>
      <c r="B733" s="21">
        <v>44795</v>
      </c>
      <c r="C733" s="22">
        <v>44810</v>
      </c>
      <c r="D733" s="248"/>
      <c r="E733" s="23" t="s">
        <v>31</v>
      </c>
      <c r="F733" s="23" t="s">
        <v>605</v>
      </c>
      <c r="G733" s="24" t="s">
        <v>541</v>
      </c>
      <c r="I733" s="26" t="s">
        <v>33</v>
      </c>
      <c r="J733" s="76">
        <v>303652</v>
      </c>
      <c r="K733" s="27">
        <v>44614</v>
      </c>
      <c r="L733" s="26" t="s">
        <v>564</v>
      </c>
      <c r="M733" s="29">
        <v>322042</v>
      </c>
      <c r="N733" s="132">
        <v>0</v>
      </c>
      <c r="O733" s="31">
        <f t="shared" si="67"/>
        <v>0</v>
      </c>
      <c r="P733" s="31">
        <v>0</v>
      </c>
      <c r="Q733" s="35">
        <f t="shared" si="64"/>
        <v>322042</v>
      </c>
      <c r="R733" s="33"/>
      <c r="S733" s="34">
        <f t="shared" si="73"/>
        <v>0</v>
      </c>
      <c r="T733" s="33"/>
      <c r="U733" s="35">
        <f t="shared" si="71"/>
        <v>0</v>
      </c>
      <c r="V733" s="32">
        <f t="shared" si="72"/>
        <v>322042</v>
      </c>
      <c r="W733" s="151" t="s">
        <v>33</v>
      </c>
      <c r="X733" s="233" t="s">
        <v>33</v>
      </c>
      <c r="Y733" s="153" t="s">
        <v>33</v>
      </c>
      <c r="Z733" s="152" t="s">
        <v>33</v>
      </c>
      <c r="AA733" s="29">
        <v>0</v>
      </c>
    </row>
    <row r="734" spans="1:27" hidden="1" x14ac:dyDescent="0.2">
      <c r="A734" s="20">
        <v>275</v>
      </c>
      <c r="B734" s="21">
        <v>44795</v>
      </c>
      <c r="C734" s="22">
        <v>44804</v>
      </c>
      <c r="D734" s="248"/>
      <c r="E734" s="23" t="s">
        <v>606</v>
      </c>
      <c r="F734" s="23" t="s">
        <v>606</v>
      </c>
      <c r="G734" s="24" t="s">
        <v>33</v>
      </c>
      <c r="I734" s="26" t="s">
        <v>33</v>
      </c>
      <c r="J734" s="76">
        <v>303653</v>
      </c>
      <c r="K734" s="27" t="s">
        <v>33</v>
      </c>
      <c r="L734" s="26" t="s">
        <v>33</v>
      </c>
      <c r="M734" s="29">
        <v>7200000</v>
      </c>
      <c r="N734" s="132">
        <v>0</v>
      </c>
      <c r="O734" s="31">
        <f t="shared" si="67"/>
        <v>0</v>
      </c>
      <c r="P734" s="31">
        <v>0</v>
      </c>
      <c r="Q734" s="35">
        <f t="shared" si="64"/>
        <v>7200000</v>
      </c>
      <c r="R734" s="33"/>
      <c r="S734" s="34">
        <f t="shared" si="73"/>
        <v>0</v>
      </c>
      <c r="T734" s="33"/>
      <c r="U734" s="35">
        <f t="shared" si="71"/>
        <v>0</v>
      </c>
      <c r="V734" s="32">
        <f t="shared" si="72"/>
        <v>7200000</v>
      </c>
      <c r="W734" s="151" t="s">
        <v>33</v>
      </c>
      <c r="X734" s="233" t="s">
        <v>33</v>
      </c>
      <c r="Y734" s="153" t="s">
        <v>33</v>
      </c>
      <c r="Z734" s="152" t="s">
        <v>33</v>
      </c>
      <c r="AA734" s="29">
        <v>0</v>
      </c>
    </row>
    <row r="735" spans="1:27" hidden="1" x14ac:dyDescent="0.2">
      <c r="A735" s="20">
        <v>281</v>
      </c>
      <c r="B735" s="21">
        <v>44795</v>
      </c>
      <c r="C735" s="22">
        <v>44804</v>
      </c>
      <c r="D735" s="248"/>
      <c r="E735" s="23" t="s">
        <v>614</v>
      </c>
      <c r="F735" s="23" t="s">
        <v>615</v>
      </c>
      <c r="G735" s="26" t="s">
        <v>616</v>
      </c>
      <c r="I735" s="26" t="s">
        <v>33</v>
      </c>
      <c r="J735" s="26">
        <v>303657</v>
      </c>
      <c r="K735" s="27">
        <v>44791</v>
      </c>
      <c r="L735" s="24">
        <v>1965</v>
      </c>
      <c r="M735" s="29">
        <v>100758</v>
      </c>
      <c r="N735" s="132">
        <v>0</v>
      </c>
      <c r="O735" s="31">
        <f t="shared" si="67"/>
        <v>0</v>
      </c>
      <c r="P735" s="31">
        <v>0</v>
      </c>
      <c r="Q735" s="35">
        <f t="shared" si="64"/>
        <v>100758</v>
      </c>
      <c r="R735" s="33">
        <v>4.4999999999999998E-2</v>
      </c>
      <c r="S735" s="34">
        <f t="shared" si="73"/>
        <v>-4534.1099999999997</v>
      </c>
      <c r="T735" s="33">
        <v>0.05</v>
      </c>
      <c r="U735" s="35">
        <v>-5038</v>
      </c>
      <c r="V735" s="32">
        <f t="shared" si="72"/>
        <v>91185.89</v>
      </c>
      <c r="W735" s="151" t="s">
        <v>33</v>
      </c>
      <c r="X735" s="152" t="s">
        <v>33</v>
      </c>
      <c r="Y735" s="153" t="s">
        <v>33</v>
      </c>
      <c r="Z735" s="152" t="s">
        <v>33</v>
      </c>
      <c r="AA735" s="155">
        <v>0</v>
      </c>
    </row>
    <row r="736" spans="1:27" hidden="1" x14ac:dyDescent="0.2">
      <c r="A736" s="20">
        <v>282</v>
      </c>
      <c r="B736" s="21">
        <v>44795</v>
      </c>
      <c r="C736" s="22">
        <v>44804</v>
      </c>
      <c r="D736" s="248"/>
      <c r="E736" s="23" t="s">
        <v>617</v>
      </c>
      <c r="F736" s="23" t="s">
        <v>618</v>
      </c>
      <c r="G736" s="26" t="s">
        <v>619</v>
      </c>
      <c r="I736" s="26" t="s">
        <v>33</v>
      </c>
      <c r="J736" s="26">
        <v>303658</v>
      </c>
      <c r="K736" s="27">
        <v>44742</v>
      </c>
      <c r="L736" s="24" t="s">
        <v>620</v>
      </c>
      <c r="M736" s="29">
        <v>63298</v>
      </c>
      <c r="N736" s="132">
        <v>0</v>
      </c>
      <c r="O736" s="31">
        <f t="shared" si="67"/>
        <v>0</v>
      </c>
      <c r="P736" s="31">
        <v>0</v>
      </c>
      <c r="Q736" s="35">
        <f t="shared" si="64"/>
        <v>63298</v>
      </c>
      <c r="R736" s="33">
        <v>0.08</v>
      </c>
      <c r="S736" s="34">
        <f t="shared" si="73"/>
        <v>-5063.84</v>
      </c>
      <c r="T736" s="33"/>
      <c r="U736" s="35">
        <v>-603</v>
      </c>
      <c r="V736" s="32">
        <f t="shared" si="72"/>
        <v>57631.16</v>
      </c>
      <c r="W736" s="151" t="s">
        <v>33</v>
      </c>
      <c r="X736" s="233" t="s">
        <v>33</v>
      </c>
      <c r="Y736" s="153" t="s">
        <v>33</v>
      </c>
      <c r="Z736" s="152" t="s">
        <v>33</v>
      </c>
      <c r="AA736" s="155">
        <v>0</v>
      </c>
    </row>
    <row r="737" spans="1:27" hidden="1" x14ac:dyDescent="0.2">
      <c r="A737" s="20">
        <v>287</v>
      </c>
      <c r="B737" s="55">
        <v>44795</v>
      </c>
      <c r="C737" s="56">
        <v>44799</v>
      </c>
      <c r="D737" s="248"/>
      <c r="E737" s="57" t="s">
        <v>148</v>
      </c>
      <c r="F737" s="57" t="s">
        <v>149</v>
      </c>
      <c r="G737" s="25" t="s">
        <v>150</v>
      </c>
      <c r="I737" s="25" t="s">
        <v>33</v>
      </c>
      <c r="J737" s="25" t="s">
        <v>239</v>
      </c>
      <c r="K737" s="61">
        <v>44743</v>
      </c>
      <c r="L737" s="60">
        <v>22473</v>
      </c>
      <c r="M737" s="62">
        <v>1401500</v>
      </c>
      <c r="N737" s="141">
        <v>0</v>
      </c>
      <c r="O737" s="64">
        <f t="shared" si="67"/>
        <v>0</v>
      </c>
      <c r="P737" s="64">
        <v>0</v>
      </c>
      <c r="Q737" s="68">
        <f t="shared" si="64"/>
        <v>1401500</v>
      </c>
      <c r="R737" s="66"/>
      <c r="S737" s="67">
        <f t="shared" si="73"/>
        <v>0</v>
      </c>
      <c r="T737" s="66"/>
      <c r="U737" s="68">
        <f t="shared" ref="U737:U746" si="74">IFERROR(O737*-T737,0)</f>
        <v>0</v>
      </c>
      <c r="V737" s="65">
        <f t="shared" si="72"/>
        <v>1401500</v>
      </c>
      <c r="W737" s="126" t="s">
        <v>33</v>
      </c>
      <c r="X737" s="232" t="s">
        <v>33</v>
      </c>
      <c r="Y737" s="146" t="s">
        <v>33</v>
      </c>
      <c r="Z737" s="145" t="s">
        <v>33</v>
      </c>
      <c r="AA737" s="156">
        <v>0</v>
      </c>
    </row>
    <row r="738" spans="1:27" hidden="1" x14ac:dyDescent="0.2">
      <c r="A738" s="20">
        <v>291</v>
      </c>
      <c r="B738" s="21">
        <v>44826</v>
      </c>
      <c r="C738" s="111">
        <v>44805</v>
      </c>
      <c r="D738" s="248"/>
      <c r="E738" s="23" t="s">
        <v>167</v>
      </c>
      <c r="F738" s="157" t="s">
        <v>636</v>
      </c>
      <c r="G738" s="114" t="s">
        <v>168</v>
      </c>
      <c r="I738" s="24" t="s">
        <v>33</v>
      </c>
      <c r="J738" s="158">
        <v>303661</v>
      </c>
      <c r="K738" s="159">
        <v>44741</v>
      </c>
      <c r="L738" s="114" t="s">
        <v>637</v>
      </c>
      <c r="M738" s="160">
        <v>167984</v>
      </c>
      <c r="N738" s="161">
        <v>0.17</v>
      </c>
      <c r="O738" s="162">
        <v>28557</v>
      </c>
      <c r="P738" s="31">
        <v>0</v>
      </c>
      <c r="Q738" s="35">
        <f t="shared" si="64"/>
        <v>196541</v>
      </c>
      <c r="R738" s="165">
        <v>4.4999999999999998E-2</v>
      </c>
      <c r="S738" s="164">
        <v>-8844</v>
      </c>
      <c r="T738" s="163">
        <v>0.2</v>
      </c>
      <c r="U738" s="35">
        <f t="shared" si="74"/>
        <v>-5711.4000000000005</v>
      </c>
      <c r="V738" s="166">
        <f t="shared" si="72"/>
        <v>181985.6</v>
      </c>
      <c r="W738" s="167" t="s">
        <v>33</v>
      </c>
      <c r="X738" s="230" t="s">
        <v>33</v>
      </c>
      <c r="Y738" s="37" t="s">
        <v>33</v>
      </c>
      <c r="Z738" s="37" t="s">
        <v>33</v>
      </c>
      <c r="AA738" s="169" t="s">
        <v>638</v>
      </c>
    </row>
    <row r="739" spans="1:27" hidden="1" x14ac:dyDescent="0.2">
      <c r="A739" s="20">
        <v>292</v>
      </c>
      <c r="B739" s="21">
        <v>44826</v>
      </c>
      <c r="C739" s="111">
        <v>44805</v>
      </c>
      <c r="D739" s="248"/>
      <c r="E739" s="23" t="s">
        <v>167</v>
      </c>
      <c r="F739" s="157" t="s">
        <v>237</v>
      </c>
      <c r="G739" s="26" t="s">
        <v>33</v>
      </c>
      <c r="I739" s="24" t="s">
        <v>33</v>
      </c>
      <c r="J739" s="158">
        <v>303661</v>
      </c>
      <c r="K739" s="159">
        <v>44741</v>
      </c>
      <c r="L739" s="114" t="s">
        <v>637</v>
      </c>
      <c r="M739" s="160">
        <v>42082</v>
      </c>
      <c r="N739" s="161">
        <v>0.13</v>
      </c>
      <c r="O739" s="162">
        <f>M739*N739</f>
        <v>5470.66</v>
      </c>
      <c r="P739" s="31">
        <v>0</v>
      </c>
      <c r="Q739" s="35">
        <f t="shared" si="64"/>
        <v>47552.66</v>
      </c>
      <c r="R739" s="163">
        <v>0.1</v>
      </c>
      <c r="S739" s="164">
        <f>Q739*-10%</f>
        <v>-4755.2660000000005</v>
      </c>
      <c r="T739" s="163">
        <v>0.2</v>
      </c>
      <c r="U739" s="35">
        <f t="shared" si="74"/>
        <v>-1094.1320000000001</v>
      </c>
      <c r="V739" s="166">
        <f t="shared" si="72"/>
        <v>41703.262000000002</v>
      </c>
      <c r="W739" s="167" t="s">
        <v>33</v>
      </c>
      <c r="X739" s="230" t="s">
        <v>33</v>
      </c>
      <c r="Y739" s="37" t="s">
        <v>33</v>
      </c>
      <c r="Z739" s="37" t="s">
        <v>33</v>
      </c>
      <c r="AA739" s="170"/>
    </row>
    <row r="740" spans="1:27" hidden="1" x14ac:dyDescent="0.2">
      <c r="A740" s="20">
        <v>355</v>
      </c>
      <c r="B740" s="82">
        <v>44887</v>
      </c>
      <c r="C740" s="182">
        <v>44865</v>
      </c>
      <c r="D740" s="248"/>
      <c r="E740" s="85" t="s">
        <v>152</v>
      </c>
      <c r="F740" s="84" t="s">
        <v>741</v>
      </c>
      <c r="G740" s="87" t="s">
        <v>627</v>
      </c>
      <c r="I740" s="24" t="s">
        <v>33</v>
      </c>
      <c r="J740" s="184">
        <v>303716</v>
      </c>
      <c r="K740" s="185">
        <v>44840</v>
      </c>
      <c r="L740" s="192" t="s">
        <v>742</v>
      </c>
      <c r="M740" s="186">
        <v>52200</v>
      </c>
      <c r="N740" s="193">
        <v>0.19500000000000001</v>
      </c>
      <c r="O740" s="188">
        <f>M740*N740</f>
        <v>10179</v>
      </c>
      <c r="P740" s="91">
        <v>0</v>
      </c>
      <c r="Q740" s="95">
        <f t="shared" si="64"/>
        <v>62379</v>
      </c>
      <c r="R740" s="189">
        <v>0.03</v>
      </c>
      <c r="S740" s="190">
        <v>-1871.37</v>
      </c>
      <c r="T740" s="189"/>
      <c r="U740" s="95">
        <f t="shared" si="74"/>
        <v>0</v>
      </c>
      <c r="V740" s="32">
        <f t="shared" si="72"/>
        <v>60507.63</v>
      </c>
      <c r="W740" s="167" t="s">
        <v>33</v>
      </c>
      <c r="X740" s="230" t="s">
        <v>33</v>
      </c>
      <c r="Y740" s="37" t="s">
        <v>33</v>
      </c>
      <c r="Z740" s="37" t="s">
        <v>33</v>
      </c>
      <c r="AA740" s="96"/>
    </row>
    <row r="741" spans="1:27" hidden="1" x14ac:dyDescent="0.2">
      <c r="A741" s="20">
        <v>359</v>
      </c>
      <c r="B741" s="82">
        <v>44887</v>
      </c>
      <c r="C741" s="182">
        <v>44862</v>
      </c>
      <c r="D741" s="248"/>
      <c r="E741" s="84" t="s">
        <v>160</v>
      </c>
      <c r="F741" s="84" t="s">
        <v>748</v>
      </c>
      <c r="G741" s="26" t="s">
        <v>33</v>
      </c>
      <c r="I741" s="24" t="s">
        <v>33</v>
      </c>
      <c r="J741" s="184">
        <v>303779</v>
      </c>
      <c r="K741" s="159" t="s">
        <v>33</v>
      </c>
      <c r="L741" s="26" t="s">
        <v>33</v>
      </c>
      <c r="M741" s="186">
        <v>297504</v>
      </c>
      <c r="N741" s="187"/>
      <c r="O741" s="188"/>
      <c r="P741" s="91">
        <v>0</v>
      </c>
      <c r="Q741" s="95">
        <f t="shared" si="64"/>
        <v>297504</v>
      </c>
      <c r="R741" s="189"/>
      <c r="S741" s="190"/>
      <c r="T741" s="189"/>
      <c r="U741" s="95">
        <f t="shared" si="74"/>
        <v>0</v>
      </c>
      <c r="V741" s="32">
        <f t="shared" si="72"/>
        <v>297504</v>
      </c>
      <c r="W741" s="167" t="s">
        <v>33</v>
      </c>
      <c r="X741" s="230" t="s">
        <v>33</v>
      </c>
      <c r="Y741" s="37" t="s">
        <v>33</v>
      </c>
      <c r="Z741" s="37" t="s">
        <v>33</v>
      </c>
      <c r="AA741" s="96"/>
    </row>
    <row r="742" spans="1:27" hidden="1" x14ac:dyDescent="0.2">
      <c r="A742" s="20">
        <v>364</v>
      </c>
      <c r="B742" s="21">
        <v>44887</v>
      </c>
      <c r="C742" s="111">
        <v>44873</v>
      </c>
      <c r="D742" s="248"/>
      <c r="E742" s="23" t="s">
        <v>644</v>
      </c>
      <c r="F742" s="43" t="s">
        <v>753</v>
      </c>
      <c r="G742" s="24" t="s">
        <v>646</v>
      </c>
      <c r="I742" s="24" t="s">
        <v>33</v>
      </c>
      <c r="J742" s="76">
        <v>303799</v>
      </c>
      <c r="K742" s="194">
        <v>44859</v>
      </c>
      <c r="L742" s="26" t="s">
        <v>33</v>
      </c>
      <c r="M742" s="195">
        <v>83267</v>
      </c>
      <c r="N742" s="154"/>
      <c r="O742" s="76"/>
      <c r="P742" s="31">
        <v>0</v>
      </c>
      <c r="Q742" s="35">
        <f t="shared" si="64"/>
        <v>83267</v>
      </c>
      <c r="R742" s="81"/>
      <c r="S742" s="195">
        <v>-2172</v>
      </c>
      <c r="T742" s="81"/>
      <c r="U742" s="35">
        <f t="shared" si="74"/>
        <v>0</v>
      </c>
      <c r="V742" s="32">
        <f t="shared" si="72"/>
        <v>81095</v>
      </c>
      <c r="W742" s="167" t="s">
        <v>33</v>
      </c>
      <c r="X742" s="230" t="s">
        <v>33</v>
      </c>
      <c r="Y742" s="37" t="s">
        <v>33</v>
      </c>
      <c r="Z742" s="37" t="s">
        <v>33</v>
      </c>
      <c r="AA742" s="37"/>
    </row>
    <row r="743" spans="1:27" hidden="1" x14ac:dyDescent="0.2">
      <c r="A743" s="20">
        <v>365</v>
      </c>
      <c r="B743" s="21">
        <v>44887</v>
      </c>
      <c r="C743" s="111">
        <v>44875</v>
      </c>
      <c r="D743" s="248"/>
      <c r="E743" s="23" t="s">
        <v>152</v>
      </c>
      <c r="F743" s="43" t="s">
        <v>741</v>
      </c>
      <c r="G743" s="26" t="s">
        <v>627</v>
      </c>
      <c r="I743" s="24" t="s">
        <v>33</v>
      </c>
      <c r="J743" s="76">
        <v>303801</v>
      </c>
      <c r="K743" s="103">
        <v>44872</v>
      </c>
      <c r="L743" s="78" t="s">
        <v>754</v>
      </c>
      <c r="M743" s="79">
        <v>52200</v>
      </c>
      <c r="N743" s="154">
        <v>0.19500000000000001</v>
      </c>
      <c r="O743" s="178">
        <f>M743*N743</f>
        <v>10179</v>
      </c>
      <c r="P743" s="31">
        <v>0</v>
      </c>
      <c r="Q743" s="35">
        <f t="shared" si="64"/>
        <v>62379</v>
      </c>
      <c r="R743" s="81">
        <v>0.03</v>
      </c>
      <c r="S743" s="100">
        <v>-1871.37</v>
      </c>
      <c r="T743" s="81"/>
      <c r="U743" s="35">
        <f t="shared" si="74"/>
        <v>0</v>
      </c>
      <c r="V743" s="32">
        <f t="shared" si="72"/>
        <v>60507.63</v>
      </c>
      <c r="W743" s="167" t="s">
        <v>33</v>
      </c>
      <c r="X743" s="230" t="s">
        <v>33</v>
      </c>
      <c r="Y743" s="37" t="s">
        <v>33</v>
      </c>
      <c r="Z743" s="37" t="s">
        <v>33</v>
      </c>
      <c r="AA743" s="37"/>
    </row>
    <row r="744" spans="1:27" hidden="1" x14ac:dyDescent="0.2">
      <c r="A744" s="20">
        <v>380</v>
      </c>
      <c r="B744" s="55">
        <v>44917</v>
      </c>
      <c r="C744" s="56">
        <v>44908</v>
      </c>
      <c r="D744" s="248"/>
      <c r="E744" s="58" t="s">
        <v>160</v>
      </c>
      <c r="F744" s="57" t="s">
        <v>773</v>
      </c>
      <c r="G744" s="25" t="s">
        <v>33</v>
      </c>
      <c r="I744" s="60" t="s">
        <v>33</v>
      </c>
      <c r="J744" s="25" t="s">
        <v>239</v>
      </c>
      <c r="K744" s="128" t="s">
        <v>33</v>
      </c>
      <c r="L744" s="25" t="s">
        <v>33</v>
      </c>
      <c r="M744" s="149">
        <v>279579</v>
      </c>
      <c r="N744" s="141"/>
      <c r="O744" s="197">
        <f>M744*N744</f>
        <v>0</v>
      </c>
      <c r="P744" s="197">
        <v>0</v>
      </c>
      <c r="Q744" s="68">
        <f t="shared" si="64"/>
        <v>279579</v>
      </c>
      <c r="R744" s="66"/>
      <c r="S744" s="68">
        <f>-R744*Q744</f>
        <v>0</v>
      </c>
      <c r="T744" s="63"/>
      <c r="U744" s="68">
        <f t="shared" si="74"/>
        <v>0</v>
      </c>
      <c r="V744" s="65">
        <f t="shared" si="72"/>
        <v>279579</v>
      </c>
      <c r="W744" s="198" t="s">
        <v>33</v>
      </c>
      <c r="X744" s="231" t="s">
        <v>33</v>
      </c>
      <c r="Y744" s="70" t="s">
        <v>33</v>
      </c>
      <c r="Z744" s="70" t="s">
        <v>33</v>
      </c>
      <c r="AA744" s="70"/>
    </row>
    <row r="745" spans="1:27" hidden="1" x14ac:dyDescent="0.2">
      <c r="A745" s="20">
        <v>386</v>
      </c>
      <c r="B745" s="55">
        <v>44917</v>
      </c>
      <c r="C745" s="56">
        <v>44903</v>
      </c>
      <c r="D745" s="248"/>
      <c r="E745" s="57" t="s">
        <v>784</v>
      </c>
      <c r="F745" s="57" t="s">
        <v>785</v>
      </c>
      <c r="G745" s="25" t="s">
        <v>33</v>
      </c>
      <c r="I745" s="60" t="s">
        <v>33</v>
      </c>
      <c r="J745" s="25" t="s">
        <v>239</v>
      </c>
      <c r="K745" s="128" t="s">
        <v>33</v>
      </c>
      <c r="L745" s="25" t="s">
        <v>33</v>
      </c>
      <c r="M745" s="62">
        <v>26957800</v>
      </c>
      <c r="N745" s="141"/>
      <c r="O745" s="197">
        <f>M745*N745</f>
        <v>0</v>
      </c>
      <c r="P745" s="197">
        <v>0</v>
      </c>
      <c r="Q745" s="68">
        <f t="shared" si="64"/>
        <v>26957800</v>
      </c>
      <c r="R745" s="66"/>
      <c r="S745" s="68">
        <f>-R745*Q745</f>
        <v>0</v>
      </c>
      <c r="T745" s="66"/>
      <c r="U745" s="68">
        <f t="shared" si="74"/>
        <v>0</v>
      </c>
      <c r="V745" s="65">
        <f t="shared" si="72"/>
        <v>26957800</v>
      </c>
      <c r="W745" s="198" t="s">
        <v>33</v>
      </c>
      <c r="X745" s="231" t="s">
        <v>33</v>
      </c>
      <c r="Y745" s="70" t="s">
        <v>33</v>
      </c>
      <c r="Z745" s="70" t="s">
        <v>33</v>
      </c>
      <c r="AA745" s="70"/>
    </row>
    <row r="746" spans="1:27" hidden="1" x14ac:dyDescent="0.2">
      <c r="A746" s="20">
        <v>391</v>
      </c>
      <c r="B746" s="55">
        <v>44917</v>
      </c>
      <c r="C746" s="56">
        <v>44916</v>
      </c>
      <c r="D746" s="248"/>
      <c r="E746" s="57" t="s">
        <v>666</v>
      </c>
      <c r="F746" s="57" t="s">
        <v>791</v>
      </c>
      <c r="G746" s="199" t="s">
        <v>792</v>
      </c>
      <c r="I746" s="60" t="s">
        <v>33</v>
      </c>
      <c r="J746" s="25" t="s">
        <v>239</v>
      </c>
      <c r="K746" s="61">
        <v>44896</v>
      </c>
      <c r="L746" s="25">
        <v>564</v>
      </c>
      <c r="M746" s="62">
        <v>472349</v>
      </c>
      <c r="N746" s="141">
        <v>0.17</v>
      </c>
      <c r="O746" s="197">
        <f>M746*N746</f>
        <v>80299.33</v>
      </c>
      <c r="P746" s="197">
        <v>123629</v>
      </c>
      <c r="Q746" s="68">
        <f t="shared" si="64"/>
        <v>676277.33</v>
      </c>
      <c r="R746" s="66"/>
      <c r="S746" s="68">
        <f>-R746*Q746</f>
        <v>0</v>
      </c>
      <c r="T746" s="66"/>
      <c r="U746" s="68">
        <f t="shared" si="74"/>
        <v>0</v>
      </c>
      <c r="V746" s="65">
        <f t="shared" si="72"/>
        <v>676277.33</v>
      </c>
      <c r="W746" s="198" t="s">
        <v>33</v>
      </c>
      <c r="X746" s="231" t="s">
        <v>33</v>
      </c>
      <c r="Y746" s="70" t="s">
        <v>33</v>
      </c>
      <c r="Z746" s="70" t="s">
        <v>33</v>
      </c>
      <c r="AA746" s="70"/>
    </row>
    <row r="747" spans="1:27" ht="15" hidden="1" x14ac:dyDescent="0.35">
      <c r="M747" s="203">
        <f>SUM(M8:M746)</f>
        <v>531708324.42999995</v>
      </c>
      <c r="N747" s="204"/>
      <c r="O747" s="203">
        <f>SUM(O8:O746)</f>
        <v>4645263.6500000004</v>
      </c>
      <c r="P747" s="203">
        <f>SUM(P8:P746)</f>
        <v>407113</v>
      </c>
      <c r="Q747" s="203">
        <f>SUM(Q8:Q746)</f>
        <v>1339155848.2400002</v>
      </c>
      <c r="R747" s="204"/>
      <c r="S747" s="203">
        <f>SUM(S8:S746)</f>
        <v>-3043220.1087500001</v>
      </c>
      <c r="T747" s="204"/>
      <c r="U747" s="203">
        <f>SUM(U8:U746)</f>
        <v>-855035.348</v>
      </c>
      <c r="V747" s="203">
        <f>SUM(V8:V746)</f>
        <v>1335226089.7832499</v>
      </c>
    </row>
  </sheetData>
  <autoFilter ref="A7:AA747" xr:uid="{00000000-0009-0000-0000-000000000000}">
    <filterColumn colId="23">
      <filters>
        <filter val="JS-RF"/>
      </filters>
    </filterColumn>
    <sortState xmlns:xlrd2="http://schemas.microsoft.com/office/spreadsheetml/2017/richdata2" ref="A8:AA480">
      <sortCondition ref="D7"/>
    </sortState>
  </autoFilter>
  <mergeCells count="3">
    <mergeCell ref="A1:AA1"/>
    <mergeCell ref="AB1:AC1"/>
    <mergeCell ref="A2:AA2"/>
  </mergeCells>
  <conditionalFormatting sqref="L227:L228 L154 L223:L224">
    <cfRule type="duplicateValues" dxfId="133" priority="23"/>
  </conditionalFormatting>
  <conditionalFormatting sqref="L150:L151 L145:L147">
    <cfRule type="duplicateValues" dxfId="132" priority="22"/>
  </conditionalFormatting>
  <conditionalFormatting sqref="L148">
    <cfRule type="duplicateValues" dxfId="131" priority="21"/>
  </conditionalFormatting>
  <conditionalFormatting sqref="L365:L366 L323:L324">
    <cfRule type="duplicateValues" dxfId="130" priority="19"/>
  </conditionalFormatting>
  <conditionalFormatting sqref="L326">
    <cfRule type="duplicateValues" dxfId="129" priority="18"/>
  </conditionalFormatting>
  <conditionalFormatting sqref="L367:L370">
    <cfRule type="duplicateValues" dxfId="128" priority="20"/>
  </conditionalFormatting>
  <conditionalFormatting sqref="L142:L144">
    <cfRule type="duplicateValues" dxfId="127" priority="24"/>
  </conditionalFormatting>
  <conditionalFormatting sqref="L152:L153">
    <cfRule type="duplicateValues" dxfId="126" priority="25"/>
  </conditionalFormatting>
  <conditionalFormatting sqref="L379:L380 L371:L376">
    <cfRule type="duplicateValues" dxfId="125" priority="26"/>
  </conditionalFormatting>
  <conditionalFormatting sqref="L171:L178 L155:L169">
    <cfRule type="duplicateValues" dxfId="124" priority="27"/>
  </conditionalFormatting>
  <conditionalFormatting sqref="L428">
    <cfRule type="duplicateValues" dxfId="123" priority="15"/>
  </conditionalFormatting>
  <conditionalFormatting sqref="K429:K431">
    <cfRule type="duplicateValues" dxfId="122" priority="16"/>
  </conditionalFormatting>
  <conditionalFormatting sqref="L498">
    <cfRule type="duplicateValues" dxfId="121" priority="10"/>
  </conditionalFormatting>
  <conditionalFormatting sqref="L504:L505 L499:L500">
    <cfRule type="duplicateValues" dxfId="120" priority="11"/>
  </conditionalFormatting>
  <conditionalFormatting sqref="L502">
    <cfRule type="duplicateValues" dxfId="119" priority="9"/>
  </conditionalFormatting>
  <conditionalFormatting sqref="L506:L511">
    <cfRule type="duplicateValues" dxfId="118" priority="12"/>
  </conditionalFormatting>
  <conditionalFormatting sqref="L494:L497">
    <cfRule type="duplicateValues" dxfId="117" priority="13"/>
  </conditionalFormatting>
  <conditionalFormatting sqref="L512:L515 L518">
    <cfRule type="duplicateValues" dxfId="116" priority="14"/>
  </conditionalFormatting>
  <conditionalFormatting sqref="L479">
    <cfRule type="duplicateValues" dxfId="115" priority="8"/>
  </conditionalFormatting>
  <conditionalFormatting sqref="L474:L478">
    <cfRule type="duplicateValues" dxfId="114" priority="7"/>
  </conditionalFormatting>
  <conditionalFormatting sqref="L488">
    <cfRule type="duplicateValues" dxfId="113" priority="6"/>
  </conditionalFormatting>
  <conditionalFormatting sqref="L480">
    <cfRule type="duplicateValues" dxfId="112" priority="17"/>
  </conditionalFormatting>
  <conditionalFormatting sqref="L690:L691">
    <cfRule type="duplicateValues" dxfId="111" priority="3"/>
  </conditionalFormatting>
  <conditionalFormatting sqref="L603">
    <cfRule type="duplicateValues" dxfId="110" priority="2"/>
  </conditionalFormatting>
  <conditionalFormatting sqref="L683:L685">
    <cfRule type="duplicateValues" dxfId="109" priority="4"/>
  </conditionalFormatting>
  <conditionalFormatting sqref="L713 L708:L709">
    <cfRule type="duplicateValues" dxfId="108" priority="1"/>
  </conditionalFormatting>
  <conditionalFormatting sqref="L604:L607">
    <cfRule type="duplicateValues" dxfId="107" priority="5"/>
  </conditionalFormatting>
  <conditionalFormatting sqref="L179:L193 L197 L199:L222">
    <cfRule type="duplicateValues" dxfId="106" priority="28"/>
  </conditionalFormatting>
  <conditionalFormatting sqref="L243:L322">
    <cfRule type="duplicateValues" dxfId="105" priority="29"/>
  </conditionalFormatting>
  <conditionalFormatting sqref="L435:L436">
    <cfRule type="duplicateValues" dxfId="104" priority="30"/>
  </conditionalFormatting>
  <conditionalFormatting sqref="K432:K436">
    <cfRule type="duplicateValues" dxfId="103" priority="31"/>
  </conditionalFormatting>
  <conditionalFormatting sqref="K569:K602">
    <cfRule type="duplicateValues" dxfId="102" priority="32"/>
  </conditionalFormatting>
  <conditionalFormatting sqref="L682 L609:L678">
    <cfRule type="duplicateValues" dxfId="101" priority="33"/>
  </conditionalFormatting>
  <conditionalFormatting sqref="L717">
    <cfRule type="duplicateValues" dxfId="100" priority="3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6A11-2C7E-4A2E-A47D-D78DF528527E}">
  <sheetPr filterMode="1"/>
  <dimension ref="A1:AC891"/>
  <sheetViews>
    <sheetView view="pageBreakPreview" zoomScale="90" zoomScaleNormal="90" zoomScaleSheetLayoutView="90" workbookViewId="0">
      <pane xSplit="5" ySplit="7" topLeftCell="T886" activePane="bottomRight" state="frozen"/>
      <selection pane="topRight" activeCell="E1" sqref="E1"/>
      <selection pane="bottomLeft" activeCell="A2" sqref="A2"/>
      <selection pane="bottomRight" activeCell="A893" sqref="A893:XFD899"/>
    </sheetView>
  </sheetViews>
  <sheetFormatPr defaultColWidth="9.140625" defaultRowHeight="12.75" x14ac:dyDescent="0.2"/>
  <cols>
    <col min="1" max="1" width="9.140625" style="200"/>
    <col min="2" max="2" width="25.85546875" style="201" customWidth="1"/>
    <col min="3" max="4" width="18.28515625" style="201" customWidth="1"/>
    <col min="5" max="5" width="69.7109375" style="201" customWidth="1"/>
    <col min="6" max="6" width="67.85546875" style="201" bestFit="1" customWidth="1"/>
    <col min="7" max="7" width="16.85546875" style="1" bestFit="1" customWidth="1"/>
    <col min="8" max="8" width="16" style="1" hidden="1" customWidth="1"/>
    <col min="9" max="9" width="11.85546875" style="1" customWidth="1"/>
    <col min="10" max="10" width="16.42578125" style="202" bestFit="1" customWidth="1"/>
    <col min="11" max="11" width="14.140625" style="1" customWidth="1"/>
    <col min="12" max="12" width="32.28515625" style="202" customWidth="1"/>
    <col min="13" max="13" width="23.7109375" style="1" bestFit="1" customWidth="1"/>
    <col min="14" max="14" width="19.42578125" style="205" customWidth="1"/>
    <col min="15" max="16" width="16.42578125" style="1" customWidth="1"/>
    <col min="17" max="17" width="17.42578125" style="206" customWidth="1"/>
    <col min="18" max="18" width="9.140625" style="1" customWidth="1"/>
    <col min="19" max="19" width="15" style="1" customWidth="1"/>
    <col min="20" max="20" width="9.140625" style="1"/>
    <col min="21" max="21" width="18.42578125" style="1" customWidth="1"/>
    <col min="22" max="22" width="17.7109375" style="206" customWidth="1"/>
    <col min="23" max="23" width="20.85546875" style="202" customWidth="1"/>
    <col min="24" max="24" width="14.5703125" style="202" bestFit="1" customWidth="1"/>
    <col min="25" max="26" width="14.85546875" style="202" customWidth="1"/>
    <col min="27" max="27" width="14.5703125" style="1" customWidth="1"/>
    <col min="28" max="28" width="19.140625" style="1" customWidth="1"/>
    <col min="29" max="29" width="13.85546875" style="1" customWidth="1"/>
    <col min="30" max="16384" width="9.140625" style="1"/>
  </cols>
  <sheetData>
    <row r="1" spans="1:29" x14ac:dyDescent="0.2">
      <c r="A1" s="505" t="s">
        <v>0</v>
      </c>
      <c r="B1" s="505"/>
      <c r="C1" s="506"/>
      <c r="D1" s="506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7" t="s">
        <v>1</v>
      </c>
      <c r="AC1" s="507"/>
    </row>
    <row r="2" spans="1:29" x14ac:dyDescent="0.2">
      <c r="A2" s="508" t="s">
        <v>2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3"/>
      <c r="AC2" s="4">
        <v>79362035.189999998</v>
      </c>
    </row>
    <row r="3" spans="1:29" x14ac:dyDescent="0.2">
      <c r="A3" s="442"/>
      <c r="B3" s="5" t="s">
        <v>1090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/>
      <c r="AC3" s="4">
        <v>458036976.74000001</v>
      </c>
    </row>
    <row r="4" spans="1:29" x14ac:dyDescent="0.2">
      <c r="A4" s="7"/>
      <c r="B4" s="5" t="s">
        <v>1187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8">
        <f>SUM(AC2:AC3)</f>
        <v>537399011.93000007</v>
      </c>
    </row>
    <row r="5" spans="1:2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 t="s">
        <v>1</v>
      </c>
      <c r="N5" s="10"/>
      <c r="O5" s="9" t="s">
        <v>1</v>
      </c>
      <c r="P5" s="9" t="s">
        <v>1</v>
      </c>
      <c r="Q5" s="9" t="s">
        <v>1</v>
      </c>
      <c r="R5" s="10"/>
      <c r="S5" s="9" t="s">
        <v>1</v>
      </c>
      <c r="T5" s="10"/>
      <c r="U5" s="9" t="s">
        <v>1</v>
      </c>
      <c r="V5" s="9" t="s">
        <v>1</v>
      </c>
      <c r="W5" s="2"/>
      <c r="X5" s="2"/>
      <c r="Y5" s="2"/>
      <c r="Z5" s="2"/>
      <c r="AA5" s="2"/>
    </row>
    <row r="6" spans="1:29" ht="8.25" customHeight="1" x14ac:dyDescent="0.2">
      <c r="A6" s="2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9">
        <f>SUM(M8:M821)</f>
        <v>531708324.42999995</v>
      </c>
      <c r="N6" s="10"/>
      <c r="O6" s="9">
        <f>SUM(O8:O821)</f>
        <v>4645263.6500000004</v>
      </c>
      <c r="P6" s="9">
        <f>SUM(P8:P821)</f>
        <v>407113</v>
      </c>
      <c r="Q6" s="9">
        <f>SUM(Q8:Q821)</f>
        <v>1466111837.6600003</v>
      </c>
      <c r="R6" s="10"/>
      <c r="S6" s="9">
        <f>SUM(S8:S821)</f>
        <v>-3043220.1087500001</v>
      </c>
      <c r="T6" s="10"/>
      <c r="U6" s="9">
        <f>SUM(U8:U821)</f>
        <v>-855035.348</v>
      </c>
      <c r="V6" s="9">
        <f>SUM(V8:V821)</f>
        <v>1462182079.2032499</v>
      </c>
      <c r="W6" s="2"/>
      <c r="X6" s="2"/>
      <c r="Y6" s="2"/>
      <c r="Z6" s="2"/>
      <c r="AA6" s="2"/>
    </row>
    <row r="7" spans="1:29" ht="25.5" x14ac:dyDescent="0.2">
      <c r="A7" s="11" t="s">
        <v>4</v>
      </c>
      <c r="B7" s="12" t="s">
        <v>5</v>
      </c>
      <c r="C7" s="12" t="s">
        <v>6</v>
      </c>
      <c r="D7" s="19" t="s">
        <v>30</v>
      </c>
      <c r="E7" s="12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3" t="s">
        <v>15</v>
      </c>
      <c r="N7" s="14" t="s">
        <v>16</v>
      </c>
      <c r="O7" s="15" t="s">
        <v>17</v>
      </c>
      <c r="P7" s="15" t="s">
        <v>18</v>
      </c>
      <c r="Q7" s="16" t="s">
        <v>19</v>
      </c>
      <c r="R7" s="17" t="s">
        <v>20</v>
      </c>
      <c r="S7" s="11" t="s">
        <v>21</v>
      </c>
      <c r="T7" s="17" t="s">
        <v>22</v>
      </c>
      <c r="U7" s="11" t="s">
        <v>23</v>
      </c>
      <c r="V7" s="16" t="s">
        <v>24</v>
      </c>
      <c r="W7" s="15" t="s">
        <v>25</v>
      </c>
      <c r="X7" s="15" t="s">
        <v>26</v>
      </c>
      <c r="Y7" s="18" t="s">
        <v>27</v>
      </c>
      <c r="Z7" s="18" t="s">
        <v>28</v>
      </c>
      <c r="AA7" s="18" t="s">
        <v>29</v>
      </c>
    </row>
    <row r="8" spans="1:29" hidden="1" x14ac:dyDescent="0.2">
      <c r="A8" s="20">
        <v>17</v>
      </c>
      <c r="B8" s="21">
        <v>44583</v>
      </c>
      <c r="C8" s="22">
        <v>44588</v>
      </c>
      <c r="D8" s="246">
        <v>44565</v>
      </c>
      <c r="E8" s="23" t="s">
        <v>77</v>
      </c>
      <c r="F8" s="23" t="s">
        <v>78</v>
      </c>
      <c r="G8" s="24" t="s">
        <v>33</v>
      </c>
      <c r="H8" s="26" t="s">
        <v>34</v>
      </c>
      <c r="I8" s="24" t="s">
        <v>33</v>
      </c>
      <c r="J8" s="26">
        <v>303333</v>
      </c>
      <c r="K8" s="27" t="s">
        <v>33</v>
      </c>
      <c r="L8" s="27" t="s">
        <v>33</v>
      </c>
      <c r="M8" s="38">
        <v>11564280</v>
      </c>
      <c r="N8" s="30">
        <v>0</v>
      </c>
      <c r="O8" s="31">
        <f t="shared" ref="O8:O22" si="0">M8*N8</f>
        <v>0</v>
      </c>
      <c r="P8" s="31">
        <v>0</v>
      </c>
      <c r="Q8" s="32">
        <f t="shared" ref="Q8:Q22" si="1">M8+O8+P8</f>
        <v>11564280</v>
      </c>
      <c r="R8" s="33">
        <v>0</v>
      </c>
      <c r="S8" s="34">
        <f t="shared" ref="S8:S16" si="2">-Q8*R8</f>
        <v>0</v>
      </c>
      <c r="T8" s="33">
        <v>0</v>
      </c>
      <c r="U8" s="35">
        <f t="shared" ref="U8:U22" si="3">-O8*T8</f>
        <v>0</v>
      </c>
      <c r="V8" s="32">
        <f t="shared" ref="V8:V71" si="4">Q8+S8+U8</f>
        <v>11564280</v>
      </c>
      <c r="W8" s="36" t="s">
        <v>35</v>
      </c>
      <c r="X8" s="35" t="s">
        <v>36</v>
      </c>
      <c r="Y8" s="38" t="s">
        <v>33</v>
      </c>
      <c r="Z8" s="37" t="s">
        <v>33</v>
      </c>
      <c r="AA8" s="37"/>
    </row>
    <row r="9" spans="1:29" hidden="1" x14ac:dyDescent="0.2">
      <c r="A9" s="20">
        <v>56</v>
      </c>
      <c r="B9" s="21">
        <v>44614</v>
      </c>
      <c r="C9" s="22">
        <v>44617</v>
      </c>
      <c r="D9" s="246">
        <v>44565</v>
      </c>
      <c r="E9" s="23" t="s">
        <v>80</v>
      </c>
      <c r="F9" s="23" t="s">
        <v>178</v>
      </c>
      <c r="G9" s="24" t="s">
        <v>33</v>
      </c>
      <c r="H9" s="26" t="s">
        <v>45</v>
      </c>
      <c r="I9" s="24" t="s">
        <v>33</v>
      </c>
      <c r="J9" s="20">
        <v>303376</v>
      </c>
      <c r="K9" s="27">
        <v>44606</v>
      </c>
      <c r="L9" s="26" t="s">
        <v>33</v>
      </c>
      <c r="M9" s="38">
        <v>65000</v>
      </c>
      <c r="N9" s="30">
        <v>0</v>
      </c>
      <c r="O9" s="31">
        <f t="shared" si="0"/>
        <v>0</v>
      </c>
      <c r="P9" s="31">
        <v>0</v>
      </c>
      <c r="Q9" s="32">
        <f t="shared" si="1"/>
        <v>65000</v>
      </c>
      <c r="R9" s="33">
        <v>0</v>
      </c>
      <c r="S9" s="34">
        <f t="shared" si="2"/>
        <v>0</v>
      </c>
      <c r="T9" s="33"/>
      <c r="U9" s="35">
        <f t="shared" si="3"/>
        <v>0</v>
      </c>
      <c r="V9" s="32">
        <f t="shared" si="4"/>
        <v>65000</v>
      </c>
      <c r="W9" s="220" t="s">
        <v>59</v>
      </c>
      <c r="X9" s="35" t="s">
        <v>36</v>
      </c>
      <c r="Y9" s="37" t="s">
        <v>33</v>
      </c>
      <c r="Z9" s="37" t="s">
        <v>33</v>
      </c>
      <c r="AA9" s="37"/>
    </row>
    <row r="10" spans="1:29" hidden="1" x14ac:dyDescent="0.2">
      <c r="A10" s="20">
        <v>45</v>
      </c>
      <c r="B10" s="21">
        <v>44614</v>
      </c>
      <c r="C10" s="22">
        <v>44608</v>
      </c>
      <c r="D10" s="246">
        <v>44568</v>
      </c>
      <c r="E10" s="23" t="s">
        <v>156</v>
      </c>
      <c r="F10" s="23" t="s">
        <v>149</v>
      </c>
      <c r="G10" s="24" t="s">
        <v>157</v>
      </c>
      <c r="H10" s="26" t="s">
        <v>34</v>
      </c>
      <c r="I10" s="24" t="s">
        <v>33</v>
      </c>
      <c r="J10" s="26">
        <v>303364</v>
      </c>
      <c r="K10" s="27">
        <v>44560</v>
      </c>
      <c r="L10" s="26">
        <v>68393</v>
      </c>
      <c r="M10" s="38">
        <v>300223</v>
      </c>
      <c r="N10" s="30">
        <v>0</v>
      </c>
      <c r="O10" s="31">
        <f t="shared" si="0"/>
        <v>0</v>
      </c>
      <c r="P10" s="31">
        <v>0</v>
      </c>
      <c r="Q10" s="32">
        <f t="shared" si="1"/>
        <v>300223</v>
      </c>
      <c r="R10" s="33">
        <v>0</v>
      </c>
      <c r="S10" s="34">
        <f t="shared" si="2"/>
        <v>0</v>
      </c>
      <c r="T10" s="33"/>
      <c r="U10" s="35">
        <f t="shared" si="3"/>
        <v>0</v>
      </c>
      <c r="V10" s="32">
        <f t="shared" si="4"/>
        <v>300223</v>
      </c>
      <c r="W10" s="36" t="s">
        <v>35</v>
      </c>
      <c r="X10" s="181" t="s">
        <v>36</v>
      </c>
      <c r="Y10" s="37" t="s">
        <v>158</v>
      </c>
      <c r="Z10" s="48" t="s">
        <v>33</v>
      </c>
      <c r="AA10" s="37"/>
    </row>
    <row r="11" spans="1:29" hidden="1" x14ac:dyDescent="0.2">
      <c r="A11" s="20">
        <v>14</v>
      </c>
      <c r="B11" s="21">
        <v>44583</v>
      </c>
      <c r="C11" s="22">
        <v>44588</v>
      </c>
      <c r="D11" s="246">
        <v>44571</v>
      </c>
      <c r="E11" s="23" t="s">
        <v>72</v>
      </c>
      <c r="F11" s="23" t="s">
        <v>73</v>
      </c>
      <c r="G11" s="24" t="s">
        <v>33</v>
      </c>
      <c r="H11" s="26" t="s">
        <v>45</v>
      </c>
      <c r="I11" s="24" t="s">
        <v>33</v>
      </c>
      <c r="J11" s="26">
        <v>303330</v>
      </c>
      <c r="K11" s="27" t="s">
        <v>33</v>
      </c>
      <c r="L11" s="26" t="s">
        <v>33</v>
      </c>
      <c r="M11" s="38">
        <v>50000</v>
      </c>
      <c r="N11" s="30">
        <v>0</v>
      </c>
      <c r="O11" s="31">
        <f t="shared" si="0"/>
        <v>0</v>
      </c>
      <c r="P11" s="31">
        <v>0</v>
      </c>
      <c r="Q11" s="32">
        <f t="shared" si="1"/>
        <v>50000</v>
      </c>
      <c r="R11" s="33">
        <v>0</v>
      </c>
      <c r="S11" s="34">
        <f t="shared" si="2"/>
        <v>0</v>
      </c>
      <c r="T11" s="33">
        <v>0</v>
      </c>
      <c r="U11" s="35">
        <f t="shared" si="3"/>
        <v>0</v>
      </c>
      <c r="V11" s="32">
        <f t="shared" si="4"/>
        <v>50000</v>
      </c>
      <c r="W11" s="36" t="s">
        <v>35</v>
      </c>
      <c r="X11" s="35" t="s">
        <v>36</v>
      </c>
      <c r="Y11" s="37" t="s">
        <v>74</v>
      </c>
      <c r="Z11" s="37" t="s">
        <v>33</v>
      </c>
      <c r="AA11" s="49"/>
    </row>
    <row r="12" spans="1:29" hidden="1" x14ac:dyDescent="0.2">
      <c r="A12" s="20">
        <v>13</v>
      </c>
      <c r="B12" s="21">
        <v>44583</v>
      </c>
      <c r="C12" s="22">
        <v>44588</v>
      </c>
      <c r="D12" s="246">
        <v>44573</v>
      </c>
      <c r="E12" s="23" t="s">
        <v>68</v>
      </c>
      <c r="F12" s="23" t="s">
        <v>69</v>
      </c>
      <c r="G12" s="24" t="s">
        <v>33</v>
      </c>
      <c r="H12" s="26" t="s">
        <v>45</v>
      </c>
      <c r="I12" s="24" t="s">
        <v>33</v>
      </c>
      <c r="J12" s="26">
        <v>303329</v>
      </c>
      <c r="K12" s="27">
        <v>44575</v>
      </c>
      <c r="L12" s="26" t="s">
        <v>70</v>
      </c>
      <c r="M12" s="38">
        <v>23387046</v>
      </c>
      <c r="N12" s="30">
        <v>0</v>
      </c>
      <c r="O12" s="31">
        <f t="shared" si="0"/>
        <v>0</v>
      </c>
      <c r="P12" s="31">
        <v>0</v>
      </c>
      <c r="Q12" s="32">
        <f t="shared" si="1"/>
        <v>23387046</v>
      </c>
      <c r="R12" s="33">
        <v>0</v>
      </c>
      <c r="S12" s="34">
        <f t="shared" si="2"/>
        <v>0</v>
      </c>
      <c r="T12" s="33">
        <v>0</v>
      </c>
      <c r="U12" s="35">
        <f t="shared" si="3"/>
        <v>0</v>
      </c>
      <c r="V12" s="32">
        <f t="shared" si="4"/>
        <v>23387046</v>
      </c>
      <c r="W12" s="36" t="s">
        <v>35</v>
      </c>
      <c r="X12" s="35" t="s">
        <v>36</v>
      </c>
      <c r="Y12" s="37" t="s">
        <v>71</v>
      </c>
      <c r="Z12" s="37" t="s">
        <v>33</v>
      </c>
      <c r="AA12" s="37"/>
    </row>
    <row r="13" spans="1:29" hidden="1" x14ac:dyDescent="0.2">
      <c r="A13" s="20">
        <v>2</v>
      </c>
      <c r="B13" s="21">
        <v>44583</v>
      </c>
      <c r="C13" s="22">
        <v>44565</v>
      </c>
      <c r="D13" s="246">
        <v>44574</v>
      </c>
      <c r="E13" s="23" t="s">
        <v>38</v>
      </c>
      <c r="F13" s="23" t="s">
        <v>39</v>
      </c>
      <c r="G13" s="24" t="s">
        <v>40</v>
      </c>
      <c r="H13" s="26" t="s">
        <v>34</v>
      </c>
      <c r="I13" s="24" t="s">
        <v>33</v>
      </c>
      <c r="J13" s="26">
        <v>303326</v>
      </c>
      <c r="K13" s="27">
        <v>44565</v>
      </c>
      <c r="L13" s="26" t="s">
        <v>41</v>
      </c>
      <c r="M13" s="38">
        <v>1051859</v>
      </c>
      <c r="N13" s="30">
        <v>0</v>
      </c>
      <c r="O13" s="31">
        <f t="shared" si="0"/>
        <v>0</v>
      </c>
      <c r="P13" s="31">
        <v>0</v>
      </c>
      <c r="Q13" s="32">
        <f t="shared" si="1"/>
        <v>1051859</v>
      </c>
      <c r="R13" s="33">
        <v>0</v>
      </c>
      <c r="S13" s="34">
        <f t="shared" si="2"/>
        <v>0</v>
      </c>
      <c r="T13" s="33">
        <v>0</v>
      </c>
      <c r="U13" s="35">
        <f t="shared" si="3"/>
        <v>0</v>
      </c>
      <c r="V13" s="32">
        <f t="shared" si="4"/>
        <v>1051859</v>
      </c>
      <c r="W13" s="36" t="s">
        <v>35</v>
      </c>
      <c r="X13" s="35" t="s">
        <v>36</v>
      </c>
      <c r="Y13" s="37" t="s">
        <v>33</v>
      </c>
      <c r="Z13" s="37" t="s">
        <v>33</v>
      </c>
      <c r="AA13" s="37"/>
    </row>
    <row r="14" spans="1:29" hidden="1" x14ac:dyDescent="0.2">
      <c r="A14" s="20">
        <v>8</v>
      </c>
      <c r="B14" s="21">
        <v>44583</v>
      </c>
      <c r="C14" s="22">
        <v>44586</v>
      </c>
      <c r="D14" s="246">
        <v>44574</v>
      </c>
      <c r="E14" s="23" t="s">
        <v>31</v>
      </c>
      <c r="F14" s="23" t="s">
        <v>58</v>
      </c>
      <c r="G14" s="24" t="s">
        <v>33</v>
      </c>
      <c r="H14" s="26" t="s">
        <v>34</v>
      </c>
      <c r="I14" s="24" t="s">
        <v>33</v>
      </c>
      <c r="J14" s="26">
        <v>303323</v>
      </c>
      <c r="K14" s="27">
        <v>44562</v>
      </c>
      <c r="L14" s="26">
        <v>12282353</v>
      </c>
      <c r="M14" s="38">
        <v>619184</v>
      </c>
      <c r="N14" s="30">
        <v>0</v>
      </c>
      <c r="O14" s="31">
        <f t="shared" si="0"/>
        <v>0</v>
      </c>
      <c r="P14" s="31">
        <v>0</v>
      </c>
      <c r="Q14" s="32">
        <f t="shared" si="1"/>
        <v>619184</v>
      </c>
      <c r="R14" s="33">
        <v>0</v>
      </c>
      <c r="S14" s="34">
        <f t="shared" si="2"/>
        <v>0</v>
      </c>
      <c r="T14" s="33">
        <v>0</v>
      </c>
      <c r="U14" s="35">
        <f t="shared" si="3"/>
        <v>0</v>
      </c>
      <c r="V14" s="32">
        <f t="shared" si="4"/>
        <v>619184</v>
      </c>
      <c r="W14" s="220" t="s">
        <v>59</v>
      </c>
      <c r="X14" s="35" t="s">
        <v>36</v>
      </c>
      <c r="Y14" s="37" t="s">
        <v>33</v>
      </c>
      <c r="Z14" s="37" t="s">
        <v>60</v>
      </c>
      <c r="AA14" s="37"/>
    </row>
    <row r="15" spans="1:29" hidden="1" x14ac:dyDescent="0.2">
      <c r="A15" s="20">
        <v>10</v>
      </c>
      <c r="B15" s="21">
        <v>44583</v>
      </c>
      <c r="C15" s="22">
        <v>44587</v>
      </c>
      <c r="D15" s="246">
        <v>44574</v>
      </c>
      <c r="E15" s="23" t="s">
        <v>63</v>
      </c>
      <c r="F15" s="23" t="s">
        <v>64</v>
      </c>
      <c r="G15" s="24" t="s">
        <v>33</v>
      </c>
      <c r="H15" s="26" t="s">
        <v>45</v>
      </c>
      <c r="I15" s="24" t="s">
        <v>33</v>
      </c>
      <c r="J15" s="26">
        <v>303325</v>
      </c>
      <c r="K15" s="27">
        <v>44561</v>
      </c>
      <c r="L15" s="26" t="s">
        <v>33</v>
      </c>
      <c r="M15" s="38">
        <v>173294</v>
      </c>
      <c r="N15" s="30">
        <v>0</v>
      </c>
      <c r="O15" s="31">
        <f t="shared" si="0"/>
        <v>0</v>
      </c>
      <c r="P15" s="31">
        <v>0</v>
      </c>
      <c r="Q15" s="32">
        <f t="shared" si="1"/>
        <v>173294</v>
      </c>
      <c r="R15" s="33">
        <v>0</v>
      </c>
      <c r="S15" s="34">
        <f t="shared" si="2"/>
        <v>0</v>
      </c>
      <c r="T15" s="33">
        <v>0</v>
      </c>
      <c r="U15" s="35">
        <f t="shared" si="3"/>
        <v>0</v>
      </c>
      <c r="V15" s="32">
        <f t="shared" si="4"/>
        <v>173294</v>
      </c>
      <c r="W15" s="35" t="s">
        <v>35</v>
      </c>
      <c r="X15" s="35" t="s">
        <v>36</v>
      </c>
      <c r="Y15" s="37" t="s">
        <v>65</v>
      </c>
      <c r="Z15" s="37" t="s">
        <v>33</v>
      </c>
      <c r="AA15" s="37"/>
    </row>
    <row r="16" spans="1:29" hidden="1" x14ac:dyDescent="0.2">
      <c r="A16" s="20">
        <v>12</v>
      </c>
      <c r="B16" s="21">
        <v>44583</v>
      </c>
      <c r="C16" s="22">
        <v>44587</v>
      </c>
      <c r="D16" s="246">
        <v>44574</v>
      </c>
      <c r="E16" s="23" t="s">
        <v>66</v>
      </c>
      <c r="F16" s="23" t="s">
        <v>67</v>
      </c>
      <c r="G16" s="24" t="s">
        <v>33</v>
      </c>
      <c r="H16" s="26" t="s">
        <v>34</v>
      </c>
      <c r="I16" s="24" t="s">
        <v>33</v>
      </c>
      <c r="J16" s="26">
        <v>303328</v>
      </c>
      <c r="K16" s="26" t="s">
        <v>33</v>
      </c>
      <c r="L16" s="26" t="s">
        <v>33</v>
      </c>
      <c r="M16" s="38">
        <v>2121080</v>
      </c>
      <c r="N16" s="30">
        <v>0</v>
      </c>
      <c r="O16" s="31">
        <f t="shared" si="0"/>
        <v>0</v>
      </c>
      <c r="P16" s="31">
        <v>0</v>
      </c>
      <c r="Q16" s="32">
        <f t="shared" si="1"/>
        <v>2121080</v>
      </c>
      <c r="R16" s="33">
        <v>0</v>
      </c>
      <c r="S16" s="34">
        <f t="shared" si="2"/>
        <v>0</v>
      </c>
      <c r="T16" s="33">
        <v>0</v>
      </c>
      <c r="U16" s="35">
        <f t="shared" si="3"/>
        <v>0</v>
      </c>
      <c r="V16" s="32">
        <f t="shared" si="4"/>
        <v>2121080</v>
      </c>
      <c r="W16" s="220" t="s">
        <v>59</v>
      </c>
      <c r="X16" s="35" t="s">
        <v>36</v>
      </c>
      <c r="Y16" s="37" t="s">
        <v>33</v>
      </c>
      <c r="Z16" s="37" t="s">
        <v>33</v>
      </c>
      <c r="AA16" s="37"/>
    </row>
    <row r="17" spans="1:28" hidden="1" x14ac:dyDescent="0.2">
      <c r="A17" s="20">
        <v>44</v>
      </c>
      <c r="B17" s="21">
        <v>44614</v>
      </c>
      <c r="C17" s="22">
        <v>44608</v>
      </c>
      <c r="D17" s="246">
        <v>44578</v>
      </c>
      <c r="E17" s="23" t="s">
        <v>152</v>
      </c>
      <c r="F17" s="23" t="s">
        <v>153</v>
      </c>
      <c r="G17" s="24" t="s">
        <v>154</v>
      </c>
      <c r="H17" s="26" t="s">
        <v>34</v>
      </c>
      <c r="I17" s="24" t="s">
        <v>33</v>
      </c>
      <c r="J17" s="26">
        <v>303363</v>
      </c>
      <c r="K17" s="27">
        <v>44574</v>
      </c>
      <c r="L17" s="44">
        <v>18110909</v>
      </c>
      <c r="M17" s="38">
        <v>10655</v>
      </c>
      <c r="N17" s="30">
        <v>0</v>
      </c>
      <c r="O17" s="31">
        <f t="shared" si="0"/>
        <v>0</v>
      </c>
      <c r="P17" s="31">
        <v>0</v>
      </c>
      <c r="Q17" s="32">
        <f t="shared" si="1"/>
        <v>10655</v>
      </c>
      <c r="R17" s="33">
        <v>0.03</v>
      </c>
      <c r="S17" s="34">
        <v>-293</v>
      </c>
      <c r="T17" s="33"/>
      <c r="U17" s="35">
        <f t="shared" si="3"/>
        <v>0</v>
      </c>
      <c r="V17" s="32">
        <f t="shared" si="4"/>
        <v>10362</v>
      </c>
      <c r="W17" s="36" t="s">
        <v>35</v>
      </c>
      <c r="X17" s="181" t="s">
        <v>36</v>
      </c>
      <c r="Y17" s="37" t="s">
        <v>155</v>
      </c>
      <c r="Z17" s="37" t="s">
        <v>33</v>
      </c>
      <c r="AA17" s="37"/>
    </row>
    <row r="18" spans="1:28" hidden="1" x14ac:dyDescent="0.2">
      <c r="A18" s="20">
        <v>3</v>
      </c>
      <c r="B18" s="21">
        <v>44583</v>
      </c>
      <c r="C18" s="22">
        <v>44586</v>
      </c>
      <c r="D18" s="246">
        <v>44582</v>
      </c>
      <c r="E18" s="23" t="s">
        <v>42</v>
      </c>
      <c r="F18" s="23" t="s">
        <v>43</v>
      </c>
      <c r="G18" s="24" t="s">
        <v>44</v>
      </c>
      <c r="H18" s="26" t="s">
        <v>45</v>
      </c>
      <c r="I18" s="24" t="s">
        <v>33</v>
      </c>
      <c r="J18" s="26">
        <v>303319</v>
      </c>
      <c r="K18" s="27">
        <v>44561</v>
      </c>
      <c r="L18" s="26" t="s">
        <v>46</v>
      </c>
      <c r="M18" s="38">
        <v>160300</v>
      </c>
      <c r="N18" s="30">
        <v>0</v>
      </c>
      <c r="O18" s="31">
        <f t="shared" si="0"/>
        <v>0</v>
      </c>
      <c r="P18" s="31">
        <v>0</v>
      </c>
      <c r="Q18" s="32">
        <f t="shared" si="1"/>
        <v>160300</v>
      </c>
      <c r="R18" s="33">
        <v>0</v>
      </c>
      <c r="S18" s="34">
        <f>-Q18*R18</f>
        <v>0</v>
      </c>
      <c r="T18" s="33">
        <v>0</v>
      </c>
      <c r="U18" s="35">
        <f t="shared" si="3"/>
        <v>0</v>
      </c>
      <c r="V18" s="32">
        <f t="shared" si="4"/>
        <v>160300</v>
      </c>
      <c r="W18" s="35" t="s">
        <v>35</v>
      </c>
      <c r="X18" s="35" t="s">
        <v>36</v>
      </c>
      <c r="Y18" s="38" t="s">
        <v>33</v>
      </c>
      <c r="Z18" s="148" t="s">
        <v>33</v>
      </c>
      <c r="AA18" s="40">
        <f>V18+V19</f>
        <v>188140.90400000001</v>
      </c>
    </row>
    <row r="19" spans="1:28" hidden="1" x14ac:dyDescent="0.2">
      <c r="A19" s="20">
        <v>4</v>
      </c>
      <c r="B19" s="21">
        <v>44583</v>
      </c>
      <c r="C19" s="22">
        <v>44586</v>
      </c>
      <c r="D19" s="246">
        <v>44582</v>
      </c>
      <c r="E19" s="23" t="s">
        <v>42</v>
      </c>
      <c r="F19" s="23" t="s">
        <v>47</v>
      </c>
      <c r="G19" s="24" t="s">
        <v>44</v>
      </c>
      <c r="H19" s="26" t="s">
        <v>45</v>
      </c>
      <c r="I19" s="24" t="s">
        <v>33</v>
      </c>
      <c r="J19" s="26">
        <v>303319</v>
      </c>
      <c r="K19" s="27">
        <v>44561</v>
      </c>
      <c r="L19" s="26" t="s">
        <v>46</v>
      </c>
      <c r="M19" s="38">
        <v>25648</v>
      </c>
      <c r="N19" s="30">
        <v>0.15</v>
      </c>
      <c r="O19" s="31">
        <f t="shared" si="0"/>
        <v>3847.2</v>
      </c>
      <c r="P19" s="31">
        <v>0</v>
      </c>
      <c r="Q19" s="32">
        <f t="shared" si="1"/>
        <v>29495.200000000001</v>
      </c>
      <c r="R19" s="33">
        <v>0.03</v>
      </c>
      <c r="S19" s="34">
        <f>-Q19*R19</f>
        <v>-884.85599999999999</v>
      </c>
      <c r="T19" s="33">
        <v>0.2</v>
      </c>
      <c r="U19" s="35">
        <f t="shared" si="3"/>
        <v>-769.44</v>
      </c>
      <c r="V19" s="32">
        <f t="shared" si="4"/>
        <v>27840.904000000002</v>
      </c>
      <c r="W19" s="36" t="s">
        <v>35</v>
      </c>
      <c r="X19" s="35" t="s">
        <v>36</v>
      </c>
      <c r="Y19" s="38" t="s">
        <v>33</v>
      </c>
      <c r="Z19" s="37" t="s">
        <v>33</v>
      </c>
      <c r="AA19" s="40"/>
    </row>
    <row r="20" spans="1:28" hidden="1" x14ac:dyDescent="0.2">
      <c r="A20" s="20">
        <v>5</v>
      </c>
      <c r="B20" s="21">
        <v>44583</v>
      </c>
      <c r="C20" s="22">
        <v>44586</v>
      </c>
      <c r="D20" s="246">
        <v>44582</v>
      </c>
      <c r="E20" s="23" t="s">
        <v>48</v>
      </c>
      <c r="F20" s="23" t="s">
        <v>49</v>
      </c>
      <c r="G20" s="24" t="s">
        <v>50</v>
      </c>
      <c r="H20" s="26" t="s">
        <v>34</v>
      </c>
      <c r="I20" s="24" t="s">
        <v>33</v>
      </c>
      <c r="J20" s="26">
        <v>303320</v>
      </c>
      <c r="K20" s="27">
        <v>44561</v>
      </c>
      <c r="L20" s="42">
        <v>68002</v>
      </c>
      <c r="M20" s="38">
        <v>56020</v>
      </c>
      <c r="N20" s="30">
        <v>0</v>
      </c>
      <c r="O20" s="31">
        <f t="shared" si="0"/>
        <v>0</v>
      </c>
      <c r="P20" s="31">
        <v>0</v>
      </c>
      <c r="Q20" s="32">
        <f t="shared" si="1"/>
        <v>56020</v>
      </c>
      <c r="R20" s="33">
        <v>0</v>
      </c>
      <c r="S20" s="34">
        <f>-Q20*R20</f>
        <v>0</v>
      </c>
      <c r="T20" s="33">
        <v>0</v>
      </c>
      <c r="U20" s="35">
        <f t="shared" si="3"/>
        <v>0</v>
      </c>
      <c r="V20" s="32">
        <f t="shared" si="4"/>
        <v>56020</v>
      </c>
      <c r="W20" s="36" t="s">
        <v>35</v>
      </c>
      <c r="X20" s="35" t="s">
        <v>36</v>
      </c>
      <c r="Y20" s="37" t="s">
        <v>51</v>
      </c>
      <c r="Z20" s="37" t="s">
        <v>33</v>
      </c>
      <c r="AA20" s="37"/>
    </row>
    <row r="21" spans="1:28" hidden="1" x14ac:dyDescent="0.2">
      <c r="A21" s="20">
        <v>6</v>
      </c>
      <c r="B21" s="21">
        <v>44583</v>
      </c>
      <c r="C21" s="22">
        <v>44584</v>
      </c>
      <c r="D21" s="246">
        <v>44582</v>
      </c>
      <c r="E21" s="43" t="s">
        <v>52</v>
      </c>
      <c r="F21" s="23" t="s">
        <v>53</v>
      </c>
      <c r="G21" s="24" t="s">
        <v>33</v>
      </c>
      <c r="H21" s="26" t="s">
        <v>34</v>
      </c>
      <c r="I21" s="24" t="s">
        <v>33</v>
      </c>
      <c r="J21" s="26">
        <v>303321</v>
      </c>
      <c r="K21" s="27">
        <v>44561</v>
      </c>
      <c r="L21" s="26">
        <v>500019</v>
      </c>
      <c r="M21" s="38">
        <v>9579</v>
      </c>
      <c r="N21" s="30">
        <v>0</v>
      </c>
      <c r="O21" s="31">
        <f t="shared" si="0"/>
        <v>0</v>
      </c>
      <c r="P21" s="31">
        <v>0</v>
      </c>
      <c r="Q21" s="32">
        <f t="shared" si="1"/>
        <v>9579</v>
      </c>
      <c r="R21" s="33">
        <v>0</v>
      </c>
      <c r="S21" s="34">
        <f>-Q21*R21</f>
        <v>0</v>
      </c>
      <c r="T21" s="33">
        <v>0</v>
      </c>
      <c r="U21" s="35">
        <f t="shared" si="3"/>
        <v>0</v>
      </c>
      <c r="V21" s="32">
        <f t="shared" si="4"/>
        <v>9579</v>
      </c>
      <c r="W21" s="36" t="s">
        <v>35</v>
      </c>
      <c r="X21" s="35" t="s">
        <v>36</v>
      </c>
      <c r="Y21" s="37" t="s">
        <v>54</v>
      </c>
      <c r="Z21" s="37" t="s">
        <v>33</v>
      </c>
      <c r="AA21" s="37"/>
    </row>
    <row r="22" spans="1:28" ht="12.75" hidden="1" customHeight="1" x14ac:dyDescent="0.2">
      <c r="A22" s="20">
        <v>7</v>
      </c>
      <c r="B22" s="21">
        <v>44583</v>
      </c>
      <c r="C22" s="22">
        <v>44586</v>
      </c>
      <c r="D22" s="246">
        <v>44582</v>
      </c>
      <c r="E22" s="23" t="s">
        <v>55</v>
      </c>
      <c r="F22" s="23" t="s">
        <v>56</v>
      </c>
      <c r="G22" s="24" t="s">
        <v>33</v>
      </c>
      <c r="H22" s="26" t="s">
        <v>34</v>
      </c>
      <c r="I22" s="24" t="s">
        <v>33</v>
      </c>
      <c r="J22" s="26">
        <v>303322</v>
      </c>
      <c r="K22" s="27">
        <v>44575</v>
      </c>
      <c r="L22" s="26" t="s">
        <v>33</v>
      </c>
      <c r="M22" s="38">
        <v>18000</v>
      </c>
      <c r="N22" s="30">
        <v>0</v>
      </c>
      <c r="O22" s="31">
        <f t="shared" si="0"/>
        <v>0</v>
      </c>
      <c r="P22" s="31">
        <v>0</v>
      </c>
      <c r="Q22" s="32">
        <f t="shared" si="1"/>
        <v>18000</v>
      </c>
      <c r="R22" s="33">
        <v>0</v>
      </c>
      <c r="S22" s="34">
        <f>-Q22*R22</f>
        <v>0</v>
      </c>
      <c r="T22" s="33">
        <v>0</v>
      </c>
      <c r="U22" s="35">
        <f t="shared" si="3"/>
        <v>0</v>
      </c>
      <c r="V22" s="32">
        <f t="shared" si="4"/>
        <v>18000</v>
      </c>
      <c r="W22" s="36" t="s">
        <v>35</v>
      </c>
      <c r="X22" s="35" t="s">
        <v>36</v>
      </c>
      <c r="Y22" s="37" t="s">
        <v>57</v>
      </c>
      <c r="Z22" s="37" t="s">
        <v>33</v>
      </c>
      <c r="AA22" s="37"/>
    </row>
    <row r="23" spans="1:28" ht="12.75" hidden="1" customHeight="1" x14ac:dyDescent="0.25">
      <c r="A23" s="320"/>
      <c r="B23" s="321"/>
      <c r="C23" s="323"/>
      <c r="D23" s="265">
        <v>44565</v>
      </c>
      <c r="E23" s="283" t="s">
        <v>836</v>
      </c>
      <c r="F23" s="283" t="s">
        <v>836</v>
      </c>
      <c r="G23" s="268"/>
      <c r="H23" s="26"/>
      <c r="I23" s="268"/>
      <c r="J23" s="286"/>
      <c r="K23" s="287"/>
      <c r="L23" s="286"/>
      <c r="M23" s="288"/>
      <c r="N23" s="289"/>
      <c r="O23" s="273"/>
      <c r="P23" s="273"/>
      <c r="Q23" s="282">
        <v>14515</v>
      </c>
      <c r="R23" s="290"/>
      <c r="S23" s="275"/>
      <c r="T23" s="290"/>
      <c r="U23" s="276"/>
      <c r="V23" s="277">
        <f t="shared" si="4"/>
        <v>14515</v>
      </c>
      <c r="W23" s="291"/>
      <c r="X23" s="276" t="s">
        <v>36</v>
      </c>
      <c r="Y23" s="314">
        <v>54302598</v>
      </c>
      <c r="Z23" s="280"/>
      <c r="AA23" s="280"/>
      <c r="AB23" s="281" t="s">
        <v>867</v>
      </c>
    </row>
    <row r="24" spans="1:28" ht="12.75" hidden="1" customHeight="1" x14ac:dyDescent="0.25">
      <c r="A24" s="320"/>
      <c r="B24" s="321"/>
      <c r="C24" s="323"/>
      <c r="D24" s="265">
        <v>44565</v>
      </c>
      <c r="E24" s="283" t="s">
        <v>837</v>
      </c>
      <c r="F24" s="283" t="s">
        <v>837</v>
      </c>
      <c r="G24" s="268"/>
      <c r="H24" s="26"/>
      <c r="I24" s="268"/>
      <c r="J24" s="286"/>
      <c r="K24" s="287"/>
      <c r="L24" s="286"/>
      <c r="M24" s="288"/>
      <c r="N24" s="289"/>
      <c r="O24" s="273"/>
      <c r="P24" s="273"/>
      <c r="Q24" s="282">
        <v>500000</v>
      </c>
      <c r="R24" s="290"/>
      <c r="S24" s="275"/>
      <c r="T24" s="290"/>
      <c r="U24" s="276"/>
      <c r="V24" s="277">
        <f t="shared" si="4"/>
        <v>500000</v>
      </c>
      <c r="W24" s="291"/>
      <c r="X24" s="276" t="s">
        <v>36</v>
      </c>
      <c r="Y24" s="314">
        <v>54302612</v>
      </c>
      <c r="Z24" s="280"/>
      <c r="AA24" s="280"/>
      <c r="AB24" s="281" t="s">
        <v>867</v>
      </c>
    </row>
    <row r="25" spans="1:28" ht="12.75" hidden="1" customHeight="1" x14ac:dyDescent="0.25">
      <c r="A25" s="320"/>
      <c r="B25" s="321"/>
      <c r="C25" s="323"/>
      <c r="D25" s="265">
        <v>44566</v>
      </c>
      <c r="E25" s="283" t="s">
        <v>837</v>
      </c>
      <c r="F25" s="283" t="s">
        <v>837</v>
      </c>
      <c r="G25" s="268"/>
      <c r="H25" s="26"/>
      <c r="I25" s="268"/>
      <c r="J25" s="286"/>
      <c r="K25" s="287"/>
      <c r="L25" s="286"/>
      <c r="M25" s="288"/>
      <c r="N25" s="289"/>
      <c r="O25" s="273"/>
      <c r="P25" s="273"/>
      <c r="Q25" s="282">
        <v>399870</v>
      </c>
      <c r="R25" s="290"/>
      <c r="S25" s="275"/>
      <c r="T25" s="290"/>
      <c r="U25" s="276"/>
      <c r="V25" s="277">
        <f t="shared" si="4"/>
        <v>399870</v>
      </c>
      <c r="W25" s="291"/>
      <c r="X25" s="276" t="s">
        <v>36</v>
      </c>
      <c r="Y25" s="314">
        <v>54302613</v>
      </c>
      <c r="Z25" s="280"/>
      <c r="AA25" s="280"/>
      <c r="AB25" s="281" t="s">
        <v>867</v>
      </c>
    </row>
    <row r="26" spans="1:28" ht="12.75" hidden="1" customHeight="1" x14ac:dyDescent="0.25">
      <c r="A26" s="320"/>
      <c r="B26" s="321"/>
      <c r="C26" s="323"/>
      <c r="D26" s="265">
        <v>44566</v>
      </c>
      <c r="E26" s="283" t="s">
        <v>838</v>
      </c>
      <c r="F26" s="283" t="s">
        <v>838</v>
      </c>
      <c r="G26" s="268"/>
      <c r="H26" s="26"/>
      <c r="I26" s="268"/>
      <c r="J26" s="286"/>
      <c r="K26" s="287"/>
      <c r="L26" s="286"/>
      <c r="M26" s="288"/>
      <c r="N26" s="289"/>
      <c r="O26" s="273"/>
      <c r="P26" s="273"/>
      <c r="Q26" s="282">
        <v>216034</v>
      </c>
      <c r="R26" s="290"/>
      <c r="S26" s="275"/>
      <c r="T26" s="290"/>
      <c r="U26" s="276"/>
      <c r="V26" s="277">
        <f t="shared" si="4"/>
        <v>216034</v>
      </c>
      <c r="W26" s="291"/>
      <c r="X26" s="276" t="s">
        <v>36</v>
      </c>
      <c r="Y26" s="314">
        <v>54302619</v>
      </c>
      <c r="Z26" s="280"/>
      <c r="AA26" s="280"/>
      <c r="AB26" s="281" t="s">
        <v>867</v>
      </c>
    </row>
    <row r="27" spans="1:28" ht="12.75" hidden="1" customHeight="1" x14ac:dyDescent="0.25">
      <c r="A27" s="320"/>
      <c r="B27" s="321"/>
      <c r="C27" s="323"/>
      <c r="D27" s="265">
        <v>44566</v>
      </c>
      <c r="E27" s="283" t="s">
        <v>838</v>
      </c>
      <c r="F27" s="283" t="s">
        <v>838</v>
      </c>
      <c r="G27" s="268"/>
      <c r="H27" s="26"/>
      <c r="I27" s="268"/>
      <c r="J27" s="286"/>
      <c r="K27" s="287"/>
      <c r="L27" s="286"/>
      <c r="M27" s="288"/>
      <c r="N27" s="289"/>
      <c r="O27" s="273"/>
      <c r="P27" s="273"/>
      <c r="Q27" s="282">
        <v>857545</v>
      </c>
      <c r="R27" s="290"/>
      <c r="S27" s="275"/>
      <c r="T27" s="290"/>
      <c r="U27" s="276"/>
      <c r="V27" s="277">
        <f t="shared" si="4"/>
        <v>857545</v>
      </c>
      <c r="W27" s="291"/>
      <c r="X27" s="276" t="s">
        <v>36</v>
      </c>
      <c r="Y27" s="314">
        <v>54302618</v>
      </c>
      <c r="Z27" s="280"/>
      <c r="AA27" s="280"/>
      <c r="AB27" s="281" t="s">
        <v>867</v>
      </c>
    </row>
    <row r="28" spans="1:28" ht="12.75" hidden="1" customHeight="1" x14ac:dyDescent="0.25">
      <c r="A28" s="320"/>
      <c r="B28" s="321"/>
      <c r="C28" s="323"/>
      <c r="D28" s="265">
        <v>44567</v>
      </c>
      <c r="E28" s="283" t="s">
        <v>839</v>
      </c>
      <c r="F28" s="283" t="s">
        <v>839</v>
      </c>
      <c r="G28" s="268"/>
      <c r="H28" s="26"/>
      <c r="I28" s="268"/>
      <c r="J28" s="286"/>
      <c r="K28" s="287"/>
      <c r="L28" s="286"/>
      <c r="M28" s="288"/>
      <c r="N28" s="289"/>
      <c r="O28" s="273"/>
      <c r="P28" s="273"/>
      <c r="Q28" s="282">
        <v>143033</v>
      </c>
      <c r="R28" s="290"/>
      <c r="S28" s="275"/>
      <c r="T28" s="290"/>
      <c r="U28" s="276"/>
      <c r="V28" s="277">
        <f t="shared" si="4"/>
        <v>143033</v>
      </c>
      <c r="W28" s="291"/>
      <c r="X28" s="276" t="s">
        <v>36</v>
      </c>
      <c r="Y28" s="314">
        <v>53540973</v>
      </c>
      <c r="Z28" s="280"/>
      <c r="AA28" s="280"/>
      <c r="AB28" s="281" t="s">
        <v>867</v>
      </c>
    </row>
    <row r="29" spans="1:28" ht="12.75" hidden="1" customHeight="1" x14ac:dyDescent="0.25">
      <c r="A29" s="320"/>
      <c r="B29" s="321"/>
      <c r="C29" s="323"/>
      <c r="D29" s="265">
        <v>44567</v>
      </c>
      <c r="E29" s="283" t="s">
        <v>840</v>
      </c>
      <c r="F29" s="283" t="s">
        <v>840</v>
      </c>
      <c r="G29" s="268"/>
      <c r="H29" s="26"/>
      <c r="I29" s="268"/>
      <c r="J29" s="286"/>
      <c r="K29" s="287"/>
      <c r="L29" s="286"/>
      <c r="M29" s="288"/>
      <c r="N29" s="289"/>
      <c r="O29" s="273"/>
      <c r="P29" s="273"/>
      <c r="Q29" s="282">
        <v>924000</v>
      </c>
      <c r="R29" s="290"/>
      <c r="S29" s="275"/>
      <c r="T29" s="290"/>
      <c r="U29" s="276"/>
      <c r="V29" s="277">
        <f t="shared" si="4"/>
        <v>924000</v>
      </c>
      <c r="W29" s="291"/>
      <c r="X29" s="276" t="s">
        <v>36</v>
      </c>
      <c r="Y29" s="314">
        <v>53540983</v>
      </c>
      <c r="Z29" s="280"/>
      <c r="AA29" s="280"/>
      <c r="AB29" s="281" t="s">
        <v>867</v>
      </c>
    </row>
    <row r="30" spans="1:28" ht="12.75" hidden="1" customHeight="1" x14ac:dyDescent="0.25">
      <c r="A30" s="320"/>
      <c r="B30" s="321"/>
      <c r="C30" s="323"/>
      <c r="D30" s="265">
        <v>44568</v>
      </c>
      <c r="E30" s="283" t="s">
        <v>837</v>
      </c>
      <c r="F30" s="283" t="s">
        <v>837</v>
      </c>
      <c r="G30" s="268"/>
      <c r="H30" s="26"/>
      <c r="I30" s="268"/>
      <c r="J30" s="286"/>
      <c r="K30" s="287"/>
      <c r="L30" s="286"/>
      <c r="M30" s="288"/>
      <c r="N30" s="289"/>
      <c r="O30" s="273"/>
      <c r="P30" s="273"/>
      <c r="Q30" s="282">
        <v>140675</v>
      </c>
      <c r="R30" s="290"/>
      <c r="S30" s="275"/>
      <c r="T30" s="290"/>
      <c r="U30" s="276"/>
      <c r="V30" s="277">
        <f t="shared" si="4"/>
        <v>140675</v>
      </c>
      <c r="W30" s="291"/>
      <c r="X30" s="276" t="s">
        <v>36</v>
      </c>
      <c r="Y30" s="314">
        <v>53540951</v>
      </c>
      <c r="Z30" s="280"/>
      <c r="AA30" s="280"/>
      <c r="AB30" s="281" t="s">
        <v>867</v>
      </c>
    </row>
    <row r="31" spans="1:28" ht="12.75" hidden="1" customHeight="1" x14ac:dyDescent="0.25">
      <c r="A31" s="320"/>
      <c r="B31" s="321"/>
      <c r="C31" s="323"/>
      <c r="D31" s="265">
        <v>44571</v>
      </c>
      <c r="E31" s="283" t="s">
        <v>841</v>
      </c>
      <c r="F31" s="283" t="s">
        <v>841</v>
      </c>
      <c r="G31" s="268"/>
      <c r="H31" s="26"/>
      <c r="I31" s="268"/>
      <c r="J31" s="286"/>
      <c r="K31" s="287"/>
      <c r="L31" s="286"/>
      <c r="M31" s="288"/>
      <c r="N31" s="289"/>
      <c r="O31" s="273"/>
      <c r="P31" s="273"/>
      <c r="Q31" s="282">
        <v>99612</v>
      </c>
      <c r="R31" s="290"/>
      <c r="S31" s="275"/>
      <c r="T31" s="290"/>
      <c r="U31" s="276"/>
      <c r="V31" s="277">
        <f t="shared" si="4"/>
        <v>99612</v>
      </c>
      <c r="W31" s="291"/>
      <c r="X31" s="276" t="s">
        <v>36</v>
      </c>
      <c r="Y31" s="314">
        <v>54302617</v>
      </c>
      <c r="Z31" s="280"/>
      <c r="AA31" s="280"/>
      <c r="AB31" s="281" t="s">
        <v>867</v>
      </c>
    </row>
    <row r="32" spans="1:28" ht="12.75" hidden="1" customHeight="1" x14ac:dyDescent="0.25">
      <c r="A32" s="320"/>
      <c r="B32" s="321"/>
      <c r="C32" s="323"/>
      <c r="D32" s="265">
        <v>44571</v>
      </c>
      <c r="E32" s="284" t="s">
        <v>842</v>
      </c>
      <c r="F32" s="284" t="s">
        <v>842</v>
      </c>
      <c r="G32" s="285"/>
      <c r="H32" s="26"/>
      <c r="I32" s="285"/>
      <c r="J32" s="292"/>
      <c r="K32" s="293"/>
      <c r="L32" s="292"/>
      <c r="M32" s="294"/>
      <c r="N32" s="295"/>
      <c r="O32" s="296"/>
      <c r="P32" s="296"/>
      <c r="Q32" s="282">
        <v>829000</v>
      </c>
      <c r="R32" s="297"/>
      <c r="S32" s="298"/>
      <c r="T32" s="297"/>
      <c r="U32" s="279"/>
      <c r="V32" s="299">
        <f t="shared" si="4"/>
        <v>829000</v>
      </c>
      <c r="W32" s="300"/>
      <c r="X32" s="279" t="s">
        <v>36</v>
      </c>
      <c r="Y32" s="314">
        <v>54302602</v>
      </c>
      <c r="Z32" s="301"/>
      <c r="AA32" s="301"/>
      <c r="AB32" s="281" t="s">
        <v>867</v>
      </c>
    </row>
    <row r="33" spans="1:28" ht="12.75" hidden="1" customHeight="1" x14ac:dyDescent="0.25">
      <c r="A33" s="320"/>
      <c r="B33" s="321"/>
      <c r="C33" s="323"/>
      <c r="D33" s="265">
        <v>44571</v>
      </c>
      <c r="E33" s="266" t="s">
        <v>842</v>
      </c>
      <c r="F33" s="266" t="s">
        <v>842</v>
      </c>
      <c r="G33" s="268"/>
      <c r="H33" s="26"/>
      <c r="I33" s="268"/>
      <c r="J33" s="286"/>
      <c r="K33" s="287"/>
      <c r="L33" s="286"/>
      <c r="M33" s="288"/>
      <c r="N33" s="289"/>
      <c r="O33" s="273"/>
      <c r="P33" s="273"/>
      <c r="Q33" s="282">
        <v>829000</v>
      </c>
      <c r="R33" s="290"/>
      <c r="S33" s="275"/>
      <c r="T33" s="290"/>
      <c r="U33" s="276"/>
      <c r="V33" s="277">
        <f t="shared" si="4"/>
        <v>829000</v>
      </c>
      <c r="W33" s="276"/>
      <c r="X33" s="276" t="s">
        <v>36</v>
      </c>
      <c r="Y33" s="314">
        <v>54302601</v>
      </c>
      <c r="Z33" s="280"/>
      <c r="AA33" s="280"/>
      <c r="AB33" s="281" t="s">
        <v>867</v>
      </c>
    </row>
    <row r="34" spans="1:28" ht="12.75" hidden="1" customHeight="1" x14ac:dyDescent="0.25">
      <c r="A34" s="320"/>
      <c r="B34" s="321"/>
      <c r="C34" s="323"/>
      <c r="D34" s="265">
        <v>44572</v>
      </c>
      <c r="E34" s="266" t="s">
        <v>837</v>
      </c>
      <c r="F34" s="266" t="s">
        <v>837</v>
      </c>
      <c r="G34" s="268"/>
      <c r="H34" s="26"/>
      <c r="I34" s="268"/>
      <c r="J34" s="286"/>
      <c r="K34" s="287"/>
      <c r="L34" s="286"/>
      <c r="M34" s="288"/>
      <c r="N34" s="289"/>
      <c r="O34" s="273"/>
      <c r="P34" s="273"/>
      <c r="Q34" s="282">
        <v>315000</v>
      </c>
      <c r="R34" s="290"/>
      <c r="S34" s="275"/>
      <c r="T34" s="290"/>
      <c r="U34" s="276"/>
      <c r="V34" s="277">
        <f t="shared" si="4"/>
        <v>315000</v>
      </c>
      <c r="W34" s="276"/>
      <c r="X34" s="276" t="s">
        <v>36</v>
      </c>
      <c r="Y34" s="314">
        <v>53540974</v>
      </c>
      <c r="Z34" s="280"/>
      <c r="AA34" s="280"/>
      <c r="AB34" s="281" t="s">
        <v>867</v>
      </c>
    </row>
    <row r="35" spans="1:28" ht="12.75" hidden="1" customHeight="1" x14ac:dyDescent="0.25">
      <c r="A35" s="320"/>
      <c r="B35" s="321"/>
      <c r="C35" s="323"/>
      <c r="D35" s="265">
        <v>44572</v>
      </c>
      <c r="E35" s="266" t="s">
        <v>837</v>
      </c>
      <c r="F35" s="266" t="s">
        <v>837</v>
      </c>
      <c r="G35" s="268"/>
      <c r="H35" s="26"/>
      <c r="I35" s="268"/>
      <c r="J35" s="286"/>
      <c r="K35" s="287"/>
      <c r="L35" s="286"/>
      <c r="M35" s="288"/>
      <c r="N35" s="289"/>
      <c r="O35" s="273"/>
      <c r="P35" s="273"/>
      <c r="Q35" s="282">
        <v>150811</v>
      </c>
      <c r="R35" s="290"/>
      <c r="S35" s="275"/>
      <c r="T35" s="290"/>
      <c r="U35" s="276"/>
      <c r="V35" s="277">
        <f t="shared" si="4"/>
        <v>150811</v>
      </c>
      <c r="W35" s="276"/>
      <c r="X35" s="276" t="s">
        <v>36</v>
      </c>
      <c r="Y35" s="314">
        <v>53540924</v>
      </c>
      <c r="Z35" s="280"/>
      <c r="AA35" s="280"/>
      <c r="AB35" s="281" t="s">
        <v>867</v>
      </c>
    </row>
    <row r="36" spans="1:28" ht="12.75" hidden="1" customHeight="1" x14ac:dyDescent="0.25">
      <c r="A36" s="320"/>
      <c r="B36" s="321"/>
      <c r="C36" s="323"/>
      <c r="D36" s="265">
        <v>44574</v>
      </c>
      <c r="E36" s="266" t="s">
        <v>843</v>
      </c>
      <c r="F36" s="266" t="s">
        <v>843</v>
      </c>
      <c r="G36" s="268"/>
      <c r="H36" s="26"/>
      <c r="I36" s="268"/>
      <c r="J36" s="286"/>
      <c r="K36" s="287"/>
      <c r="L36" s="286"/>
      <c r="M36" s="288"/>
      <c r="N36" s="289"/>
      <c r="O36" s="273"/>
      <c r="P36" s="273"/>
      <c r="Q36" s="282">
        <v>15359</v>
      </c>
      <c r="R36" s="290"/>
      <c r="S36" s="275"/>
      <c r="T36" s="290"/>
      <c r="U36" s="276"/>
      <c r="V36" s="277">
        <f t="shared" si="4"/>
        <v>15359</v>
      </c>
      <c r="W36" s="276"/>
      <c r="X36" s="276" t="s">
        <v>36</v>
      </c>
      <c r="Y36" s="314" t="s">
        <v>866</v>
      </c>
      <c r="Z36" s="280"/>
      <c r="AA36" s="280"/>
      <c r="AB36" s="281" t="s">
        <v>867</v>
      </c>
    </row>
    <row r="37" spans="1:28" ht="12.75" hidden="1" customHeight="1" x14ac:dyDescent="0.25">
      <c r="A37" s="320"/>
      <c r="B37" s="321"/>
      <c r="C37" s="323"/>
      <c r="D37" s="265">
        <v>44574</v>
      </c>
      <c r="E37" s="266" t="s">
        <v>837</v>
      </c>
      <c r="F37" s="266" t="s">
        <v>837</v>
      </c>
      <c r="G37" s="268"/>
      <c r="H37" s="26"/>
      <c r="I37" s="268"/>
      <c r="J37" s="286"/>
      <c r="K37" s="287"/>
      <c r="L37" s="286"/>
      <c r="M37" s="288"/>
      <c r="N37" s="289"/>
      <c r="O37" s="273"/>
      <c r="P37" s="273"/>
      <c r="Q37" s="282">
        <v>27005</v>
      </c>
      <c r="R37" s="290"/>
      <c r="S37" s="275"/>
      <c r="T37" s="290"/>
      <c r="U37" s="276"/>
      <c r="V37" s="277">
        <f t="shared" si="4"/>
        <v>27005</v>
      </c>
      <c r="W37" s="276"/>
      <c r="X37" s="276" t="s">
        <v>36</v>
      </c>
      <c r="Y37" s="314">
        <v>53540982</v>
      </c>
      <c r="Z37" s="280"/>
      <c r="AA37" s="280"/>
      <c r="AB37" s="281" t="s">
        <v>867</v>
      </c>
    </row>
    <row r="38" spans="1:28" ht="12.75" hidden="1" customHeight="1" x14ac:dyDescent="0.25">
      <c r="A38" s="320"/>
      <c r="B38" s="321"/>
      <c r="C38" s="323"/>
      <c r="D38" s="265">
        <v>44574</v>
      </c>
      <c r="E38" s="266" t="s">
        <v>837</v>
      </c>
      <c r="F38" s="266" t="s">
        <v>837</v>
      </c>
      <c r="G38" s="268"/>
      <c r="H38" s="26"/>
      <c r="I38" s="268"/>
      <c r="J38" s="286"/>
      <c r="K38" s="287"/>
      <c r="L38" s="286"/>
      <c r="M38" s="288"/>
      <c r="N38" s="289"/>
      <c r="O38" s="273"/>
      <c r="P38" s="273"/>
      <c r="Q38" s="282">
        <v>8695</v>
      </c>
      <c r="R38" s="290"/>
      <c r="S38" s="275"/>
      <c r="T38" s="290"/>
      <c r="U38" s="276"/>
      <c r="V38" s="277">
        <f t="shared" si="4"/>
        <v>8695</v>
      </c>
      <c r="W38" s="276"/>
      <c r="X38" s="276" t="s">
        <v>36</v>
      </c>
      <c r="Y38" s="314">
        <v>53540981</v>
      </c>
      <c r="Z38" s="280"/>
      <c r="AA38" s="280"/>
      <c r="AB38" s="281" t="s">
        <v>867</v>
      </c>
    </row>
    <row r="39" spans="1:28" ht="12.75" hidden="1" customHeight="1" x14ac:dyDescent="0.25">
      <c r="A39" s="320"/>
      <c r="B39" s="321"/>
      <c r="C39" s="323"/>
      <c r="D39" s="265">
        <v>44574</v>
      </c>
      <c r="E39" s="266" t="s">
        <v>844</v>
      </c>
      <c r="F39" s="266" t="s">
        <v>844</v>
      </c>
      <c r="G39" s="268"/>
      <c r="H39" s="26"/>
      <c r="I39" s="268"/>
      <c r="J39" s="286"/>
      <c r="K39" s="287"/>
      <c r="L39" s="286"/>
      <c r="M39" s="288"/>
      <c r="N39" s="289"/>
      <c r="O39" s="273"/>
      <c r="P39" s="273"/>
      <c r="Q39" s="282">
        <v>1345666</v>
      </c>
      <c r="R39" s="290"/>
      <c r="S39" s="275"/>
      <c r="T39" s="290"/>
      <c r="U39" s="276"/>
      <c r="V39" s="277">
        <f t="shared" si="4"/>
        <v>1345666</v>
      </c>
      <c r="W39" s="276"/>
      <c r="X39" s="276" t="s">
        <v>36</v>
      </c>
      <c r="Y39" s="314">
        <v>54302610</v>
      </c>
      <c r="Z39" s="280"/>
      <c r="AA39" s="280"/>
      <c r="AB39" s="281" t="s">
        <v>867</v>
      </c>
    </row>
    <row r="40" spans="1:28" ht="12.75" hidden="1" customHeight="1" x14ac:dyDescent="0.25">
      <c r="A40" s="320"/>
      <c r="B40" s="321"/>
      <c r="C40" s="323"/>
      <c r="D40" s="265">
        <v>44578</v>
      </c>
      <c r="E40" s="266" t="s">
        <v>837</v>
      </c>
      <c r="F40" s="266" t="s">
        <v>837</v>
      </c>
      <c r="G40" s="268"/>
      <c r="H40" s="26"/>
      <c r="I40" s="268"/>
      <c r="J40" s="286"/>
      <c r="K40" s="287"/>
      <c r="L40" s="286"/>
      <c r="M40" s="288"/>
      <c r="N40" s="289"/>
      <c r="O40" s="273"/>
      <c r="P40" s="273"/>
      <c r="Q40" s="282">
        <v>52260</v>
      </c>
      <c r="R40" s="290"/>
      <c r="S40" s="275"/>
      <c r="T40" s="290"/>
      <c r="U40" s="276"/>
      <c r="V40" s="277">
        <f t="shared" si="4"/>
        <v>52260</v>
      </c>
      <c r="W40" s="276"/>
      <c r="X40" s="276" t="s">
        <v>36</v>
      </c>
      <c r="Y40" s="314">
        <v>54302620</v>
      </c>
      <c r="Z40" s="280"/>
      <c r="AA40" s="280"/>
      <c r="AB40" s="281" t="s">
        <v>867</v>
      </c>
    </row>
    <row r="41" spans="1:28" ht="12.75" hidden="1" customHeight="1" x14ac:dyDescent="0.25">
      <c r="A41" s="320"/>
      <c r="B41" s="321"/>
      <c r="C41" s="323"/>
      <c r="D41" s="265">
        <v>44580</v>
      </c>
      <c r="E41" s="266" t="s">
        <v>845</v>
      </c>
      <c r="F41" s="266" t="s">
        <v>845</v>
      </c>
      <c r="G41" s="268"/>
      <c r="H41" s="26"/>
      <c r="I41" s="268"/>
      <c r="J41" s="286"/>
      <c r="K41" s="287"/>
      <c r="L41" s="286"/>
      <c r="M41" s="288"/>
      <c r="N41" s="289"/>
      <c r="O41" s="273"/>
      <c r="P41" s="273"/>
      <c r="Q41" s="282">
        <v>152810</v>
      </c>
      <c r="R41" s="290"/>
      <c r="S41" s="275"/>
      <c r="T41" s="290"/>
      <c r="U41" s="276"/>
      <c r="V41" s="277">
        <f t="shared" si="4"/>
        <v>152810</v>
      </c>
      <c r="W41" s="276"/>
      <c r="X41" s="276" t="s">
        <v>36</v>
      </c>
      <c r="Y41" s="314" t="s">
        <v>866</v>
      </c>
      <c r="Z41" s="280"/>
      <c r="AA41" s="280"/>
      <c r="AB41" s="281" t="s">
        <v>867</v>
      </c>
    </row>
    <row r="42" spans="1:28" ht="12.75" hidden="1" customHeight="1" x14ac:dyDescent="0.25">
      <c r="A42" s="320"/>
      <c r="B42" s="321"/>
      <c r="C42" s="323"/>
      <c r="D42" s="265">
        <v>44580</v>
      </c>
      <c r="E42" s="266" t="s">
        <v>846</v>
      </c>
      <c r="F42" s="266" t="s">
        <v>846</v>
      </c>
      <c r="G42" s="268"/>
      <c r="H42" s="26"/>
      <c r="I42" s="268"/>
      <c r="J42" s="286"/>
      <c r="K42" s="287"/>
      <c r="L42" s="286"/>
      <c r="M42" s="288"/>
      <c r="N42" s="289"/>
      <c r="O42" s="273"/>
      <c r="P42" s="273"/>
      <c r="Q42" s="282">
        <v>68345</v>
      </c>
      <c r="R42" s="290"/>
      <c r="S42" s="275"/>
      <c r="T42" s="290"/>
      <c r="U42" s="276"/>
      <c r="V42" s="277">
        <f t="shared" si="4"/>
        <v>68345</v>
      </c>
      <c r="W42" s="276"/>
      <c r="X42" s="276" t="s">
        <v>36</v>
      </c>
      <c r="Y42" s="314" t="s">
        <v>866</v>
      </c>
      <c r="Z42" s="280"/>
      <c r="AA42" s="280"/>
      <c r="AB42" s="281" t="s">
        <v>867</v>
      </c>
    </row>
    <row r="43" spans="1:28" ht="12.75" hidden="1" customHeight="1" x14ac:dyDescent="0.25">
      <c r="A43" s="320"/>
      <c r="B43" s="321"/>
      <c r="C43" s="323"/>
      <c r="D43" s="265">
        <v>44580</v>
      </c>
      <c r="E43" s="266" t="s">
        <v>847</v>
      </c>
      <c r="F43" s="266" t="s">
        <v>847</v>
      </c>
      <c r="G43" s="268"/>
      <c r="H43" s="26"/>
      <c r="I43" s="268"/>
      <c r="J43" s="286"/>
      <c r="K43" s="287"/>
      <c r="L43" s="286"/>
      <c r="M43" s="288"/>
      <c r="N43" s="289"/>
      <c r="O43" s="273"/>
      <c r="P43" s="273"/>
      <c r="Q43" s="282">
        <v>1666491</v>
      </c>
      <c r="R43" s="290"/>
      <c r="S43" s="275"/>
      <c r="T43" s="290"/>
      <c r="U43" s="276"/>
      <c r="V43" s="277">
        <f t="shared" si="4"/>
        <v>1666491</v>
      </c>
      <c r="W43" s="276"/>
      <c r="X43" s="276" t="s">
        <v>36</v>
      </c>
      <c r="Y43" s="314">
        <v>54302609</v>
      </c>
      <c r="Z43" s="280"/>
      <c r="AA43" s="280"/>
      <c r="AB43" s="281" t="s">
        <v>867</v>
      </c>
    </row>
    <row r="44" spans="1:28" ht="12.75" hidden="1" customHeight="1" x14ac:dyDescent="0.25">
      <c r="A44" s="320"/>
      <c r="B44" s="321"/>
      <c r="C44" s="323"/>
      <c r="D44" s="265">
        <v>44581</v>
      </c>
      <c r="E44" s="266" t="s">
        <v>840</v>
      </c>
      <c r="F44" s="266" t="s">
        <v>840</v>
      </c>
      <c r="G44" s="268"/>
      <c r="H44" s="26"/>
      <c r="I44" s="268"/>
      <c r="J44" s="286"/>
      <c r="K44" s="287"/>
      <c r="L44" s="286"/>
      <c r="M44" s="288"/>
      <c r="N44" s="289"/>
      <c r="O44" s="273"/>
      <c r="P44" s="273"/>
      <c r="Q44" s="282">
        <v>59308</v>
      </c>
      <c r="R44" s="290"/>
      <c r="S44" s="275"/>
      <c r="T44" s="290"/>
      <c r="U44" s="276"/>
      <c r="V44" s="277">
        <f t="shared" si="4"/>
        <v>59308</v>
      </c>
      <c r="W44" s="276"/>
      <c r="X44" s="276" t="s">
        <v>36</v>
      </c>
      <c r="Y44" s="314">
        <v>53540961</v>
      </c>
      <c r="Z44" s="280"/>
      <c r="AA44" s="280"/>
      <c r="AB44" s="281" t="s">
        <v>867</v>
      </c>
    </row>
    <row r="45" spans="1:28" ht="12.75" hidden="1" customHeight="1" x14ac:dyDescent="0.25">
      <c r="A45" s="320"/>
      <c r="B45" s="321"/>
      <c r="C45" s="323"/>
      <c r="D45" s="265">
        <v>44582</v>
      </c>
      <c r="E45" s="266" t="s">
        <v>848</v>
      </c>
      <c r="F45" s="266" t="s">
        <v>848</v>
      </c>
      <c r="G45" s="268"/>
      <c r="H45" s="26"/>
      <c r="I45" s="268"/>
      <c r="J45" s="286"/>
      <c r="K45" s="287"/>
      <c r="L45" s="286"/>
      <c r="M45" s="288"/>
      <c r="N45" s="289"/>
      <c r="O45" s="273"/>
      <c r="P45" s="273"/>
      <c r="Q45" s="282">
        <v>163284</v>
      </c>
      <c r="R45" s="290"/>
      <c r="S45" s="275"/>
      <c r="T45" s="290"/>
      <c r="U45" s="276"/>
      <c r="V45" s="277">
        <f t="shared" si="4"/>
        <v>163284</v>
      </c>
      <c r="W45" s="276"/>
      <c r="X45" s="276" t="s">
        <v>36</v>
      </c>
      <c r="Y45" s="314"/>
      <c r="Z45" s="280"/>
      <c r="AA45" s="280"/>
      <c r="AB45" s="281" t="s">
        <v>867</v>
      </c>
    </row>
    <row r="46" spans="1:28" ht="12.75" hidden="1" customHeight="1" x14ac:dyDescent="0.25">
      <c r="A46" s="320"/>
      <c r="B46" s="321"/>
      <c r="C46" s="323"/>
      <c r="D46" s="265">
        <v>44582</v>
      </c>
      <c r="E46" s="266" t="s">
        <v>849</v>
      </c>
      <c r="F46" s="266" t="s">
        <v>849</v>
      </c>
      <c r="G46" s="268"/>
      <c r="H46" s="26"/>
      <c r="I46" s="268"/>
      <c r="J46" s="286"/>
      <c r="K46" s="287"/>
      <c r="L46" s="286"/>
      <c r="M46" s="288"/>
      <c r="N46" s="289"/>
      <c r="O46" s="273"/>
      <c r="P46" s="273"/>
      <c r="Q46" s="282">
        <v>142174</v>
      </c>
      <c r="R46" s="290"/>
      <c r="S46" s="275"/>
      <c r="T46" s="290"/>
      <c r="U46" s="276"/>
      <c r="V46" s="277">
        <f t="shared" si="4"/>
        <v>142174</v>
      </c>
      <c r="W46" s="276"/>
      <c r="X46" s="276" t="s">
        <v>36</v>
      </c>
      <c r="Y46" s="314" t="s">
        <v>866</v>
      </c>
      <c r="Z46" s="280"/>
      <c r="AA46" s="280"/>
      <c r="AB46" s="281" t="s">
        <v>867</v>
      </c>
    </row>
    <row r="47" spans="1:28" ht="12.75" hidden="1" customHeight="1" x14ac:dyDescent="0.25">
      <c r="A47" s="320"/>
      <c r="B47" s="321"/>
      <c r="C47" s="323"/>
      <c r="D47" s="265">
        <v>44585</v>
      </c>
      <c r="E47" s="266" t="s">
        <v>837</v>
      </c>
      <c r="F47" s="266" t="s">
        <v>837</v>
      </c>
      <c r="G47" s="268"/>
      <c r="H47" s="26"/>
      <c r="I47" s="268"/>
      <c r="J47" s="286"/>
      <c r="K47" s="287"/>
      <c r="L47" s="286"/>
      <c r="M47" s="288"/>
      <c r="N47" s="289"/>
      <c r="O47" s="273"/>
      <c r="P47" s="273"/>
      <c r="Q47" s="282">
        <v>28659</v>
      </c>
      <c r="R47" s="290"/>
      <c r="S47" s="275"/>
      <c r="T47" s="290"/>
      <c r="U47" s="276"/>
      <c r="V47" s="277">
        <f t="shared" si="4"/>
        <v>28659</v>
      </c>
      <c r="W47" s="276"/>
      <c r="X47" s="276" t="s">
        <v>36</v>
      </c>
      <c r="Y47" s="314">
        <v>54302627</v>
      </c>
      <c r="Z47" s="280"/>
      <c r="AA47" s="280"/>
      <c r="AB47" s="281" t="s">
        <v>867</v>
      </c>
    </row>
    <row r="48" spans="1:28" ht="12.75" hidden="1" customHeight="1" x14ac:dyDescent="0.25">
      <c r="A48" s="320"/>
      <c r="B48" s="321"/>
      <c r="C48" s="323"/>
      <c r="D48" s="265">
        <v>44585</v>
      </c>
      <c r="E48" s="266" t="s">
        <v>837</v>
      </c>
      <c r="F48" s="266" t="s">
        <v>837</v>
      </c>
      <c r="G48" s="268"/>
      <c r="H48" s="26"/>
      <c r="I48" s="268"/>
      <c r="J48" s="286"/>
      <c r="K48" s="287"/>
      <c r="L48" s="286"/>
      <c r="M48" s="288"/>
      <c r="N48" s="289"/>
      <c r="O48" s="273"/>
      <c r="P48" s="273"/>
      <c r="Q48" s="282">
        <v>36457</v>
      </c>
      <c r="R48" s="290"/>
      <c r="S48" s="275"/>
      <c r="T48" s="290"/>
      <c r="U48" s="276"/>
      <c r="V48" s="277">
        <f t="shared" si="4"/>
        <v>36457</v>
      </c>
      <c r="W48" s="276"/>
      <c r="X48" s="276" t="s">
        <v>36</v>
      </c>
      <c r="Y48" s="314">
        <v>54302628</v>
      </c>
      <c r="Z48" s="280"/>
      <c r="AA48" s="280"/>
      <c r="AB48" s="281" t="s">
        <v>867</v>
      </c>
    </row>
    <row r="49" spans="1:28" ht="12.75" hidden="1" customHeight="1" x14ac:dyDescent="0.25">
      <c r="A49" s="320"/>
      <c r="B49" s="321"/>
      <c r="C49" s="323"/>
      <c r="D49" s="265">
        <v>44585</v>
      </c>
      <c r="E49" s="266" t="s">
        <v>850</v>
      </c>
      <c r="F49" s="266" t="s">
        <v>850</v>
      </c>
      <c r="G49" s="268"/>
      <c r="H49" s="26"/>
      <c r="I49" s="268"/>
      <c r="J49" s="286"/>
      <c r="K49" s="287"/>
      <c r="L49" s="286"/>
      <c r="M49" s="288"/>
      <c r="N49" s="289"/>
      <c r="O49" s="273"/>
      <c r="P49" s="273"/>
      <c r="Q49" s="282">
        <v>3469</v>
      </c>
      <c r="R49" s="290"/>
      <c r="S49" s="275"/>
      <c r="T49" s="290"/>
      <c r="U49" s="276"/>
      <c r="V49" s="277">
        <f t="shared" si="4"/>
        <v>3469</v>
      </c>
      <c r="W49" s="276"/>
      <c r="X49" s="276" t="s">
        <v>36</v>
      </c>
      <c r="Y49" s="314" t="s">
        <v>866</v>
      </c>
      <c r="Z49" s="280"/>
      <c r="AA49" s="280"/>
      <c r="AB49" s="281" t="s">
        <v>867</v>
      </c>
    </row>
    <row r="50" spans="1:28" ht="12.75" hidden="1" customHeight="1" x14ac:dyDescent="0.25">
      <c r="A50" s="320"/>
      <c r="B50" s="321"/>
      <c r="C50" s="323"/>
      <c r="D50" s="265">
        <v>44585</v>
      </c>
      <c r="E50" s="266" t="s">
        <v>851</v>
      </c>
      <c r="F50" s="266" t="s">
        <v>851</v>
      </c>
      <c r="G50" s="268"/>
      <c r="H50" s="26"/>
      <c r="I50" s="268"/>
      <c r="J50" s="286"/>
      <c r="K50" s="287"/>
      <c r="L50" s="286"/>
      <c r="M50" s="288"/>
      <c r="N50" s="289"/>
      <c r="O50" s="273"/>
      <c r="P50" s="273"/>
      <c r="Q50" s="282">
        <v>2918</v>
      </c>
      <c r="R50" s="290"/>
      <c r="S50" s="275"/>
      <c r="T50" s="290"/>
      <c r="U50" s="276"/>
      <c r="V50" s="277">
        <f t="shared" si="4"/>
        <v>2918</v>
      </c>
      <c r="W50" s="276"/>
      <c r="X50" s="276" t="s">
        <v>36</v>
      </c>
      <c r="Y50" s="266"/>
      <c r="Z50" s="280"/>
      <c r="AA50" s="280"/>
      <c r="AB50" s="281" t="s">
        <v>867</v>
      </c>
    </row>
    <row r="51" spans="1:28" ht="12.75" hidden="1" customHeight="1" x14ac:dyDescent="0.25">
      <c r="A51" s="320"/>
      <c r="B51" s="321"/>
      <c r="C51" s="323"/>
      <c r="D51" s="265">
        <v>44585</v>
      </c>
      <c r="E51" s="266" t="s">
        <v>852</v>
      </c>
      <c r="F51" s="266" t="s">
        <v>852</v>
      </c>
      <c r="G51" s="268"/>
      <c r="H51" s="26"/>
      <c r="I51" s="268"/>
      <c r="J51" s="286"/>
      <c r="K51" s="287"/>
      <c r="L51" s="286"/>
      <c r="M51" s="288"/>
      <c r="N51" s="289"/>
      <c r="O51" s="273"/>
      <c r="P51" s="273"/>
      <c r="Q51" s="282">
        <v>4266</v>
      </c>
      <c r="R51" s="290"/>
      <c r="S51" s="275"/>
      <c r="T51" s="290"/>
      <c r="U51" s="276"/>
      <c r="V51" s="277">
        <f t="shared" si="4"/>
        <v>4266</v>
      </c>
      <c r="W51" s="276"/>
      <c r="X51" s="276" t="s">
        <v>36</v>
      </c>
      <c r="Y51" s="266"/>
      <c r="Z51" s="280"/>
      <c r="AA51" s="280"/>
      <c r="AB51" s="281" t="s">
        <v>867</v>
      </c>
    </row>
    <row r="52" spans="1:28" ht="12.75" hidden="1" customHeight="1" x14ac:dyDescent="0.25">
      <c r="A52" s="320"/>
      <c r="B52" s="321"/>
      <c r="C52" s="323"/>
      <c r="D52" s="265">
        <v>44585</v>
      </c>
      <c r="E52" s="266" t="s">
        <v>853</v>
      </c>
      <c r="F52" s="266" t="s">
        <v>853</v>
      </c>
      <c r="G52" s="268"/>
      <c r="H52" s="26"/>
      <c r="I52" s="268"/>
      <c r="J52" s="286"/>
      <c r="K52" s="287"/>
      <c r="L52" s="286"/>
      <c r="M52" s="288"/>
      <c r="N52" s="289"/>
      <c r="O52" s="273"/>
      <c r="P52" s="273"/>
      <c r="Q52" s="282">
        <v>13424</v>
      </c>
      <c r="R52" s="290"/>
      <c r="S52" s="275"/>
      <c r="T52" s="290"/>
      <c r="U52" s="276"/>
      <c r="V52" s="277">
        <f t="shared" si="4"/>
        <v>13424</v>
      </c>
      <c r="W52" s="276"/>
      <c r="X52" s="276" t="s">
        <v>36</v>
      </c>
      <c r="Y52" s="266"/>
      <c r="Z52" s="280"/>
      <c r="AA52" s="280"/>
      <c r="AB52" s="281" t="s">
        <v>867</v>
      </c>
    </row>
    <row r="53" spans="1:28" ht="12.75" hidden="1" customHeight="1" x14ac:dyDescent="0.25">
      <c r="A53" s="320"/>
      <c r="B53" s="321"/>
      <c r="C53" s="323"/>
      <c r="D53" s="265">
        <v>44585</v>
      </c>
      <c r="E53" s="266" t="s">
        <v>854</v>
      </c>
      <c r="F53" s="266" t="s">
        <v>854</v>
      </c>
      <c r="G53" s="268"/>
      <c r="H53" s="26"/>
      <c r="I53" s="268"/>
      <c r="J53" s="286"/>
      <c r="K53" s="287"/>
      <c r="L53" s="286"/>
      <c r="M53" s="288"/>
      <c r="N53" s="289"/>
      <c r="O53" s="273"/>
      <c r="P53" s="273"/>
      <c r="Q53" s="282">
        <v>6218</v>
      </c>
      <c r="R53" s="290"/>
      <c r="S53" s="275"/>
      <c r="T53" s="290"/>
      <c r="U53" s="276"/>
      <c r="V53" s="277">
        <f t="shared" si="4"/>
        <v>6218</v>
      </c>
      <c r="W53" s="276"/>
      <c r="X53" s="276" t="s">
        <v>36</v>
      </c>
      <c r="Y53" s="266"/>
      <c r="Z53" s="280"/>
      <c r="AA53" s="280"/>
      <c r="AB53" s="281" t="s">
        <v>867</v>
      </c>
    </row>
    <row r="54" spans="1:28" ht="12.75" hidden="1" customHeight="1" x14ac:dyDescent="0.25">
      <c r="A54" s="320"/>
      <c r="B54" s="321"/>
      <c r="C54" s="323"/>
      <c r="D54" s="265">
        <v>44585</v>
      </c>
      <c r="E54" s="266" t="s">
        <v>855</v>
      </c>
      <c r="F54" s="266" t="s">
        <v>855</v>
      </c>
      <c r="G54" s="268"/>
      <c r="H54" s="26"/>
      <c r="I54" s="268"/>
      <c r="J54" s="286"/>
      <c r="K54" s="287"/>
      <c r="L54" s="286"/>
      <c r="M54" s="288"/>
      <c r="N54" s="289"/>
      <c r="O54" s="273"/>
      <c r="P54" s="273"/>
      <c r="Q54" s="282">
        <v>15661</v>
      </c>
      <c r="R54" s="290"/>
      <c r="S54" s="275"/>
      <c r="T54" s="290"/>
      <c r="U54" s="276"/>
      <c r="V54" s="277">
        <f t="shared" si="4"/>
        <v>15661</v>
      </c>
      <c r="W54" s="276"/>
      <c r="X54" s="276" t="s">
        <v>36</v>
      </c>
      <c r="Y54" s="266"/>
      <c r="Z54" s="280"/>
      <c r="AA54" s="280"/>
      <c r="AB54" s="281" t="s">
        <v>867</v>
      </c>
    </row>
    <row r="55" spans="1:28" ht="12.75" hidden="1" customHeight="1" x14ac:dyDescent="0.25">
      <c r="A55" s="320"/>
      <c r="B55" s="321"/>
      <c r="C55" s="323"/>
      <c r="D55" s="265">
        <v>44585</v>
      </c>
      <c r="E55" s="266" t="s">
        <v>856</v>
      </c>
      <c r="F55" s="266" t="s">
        <v>856</v>
      </c>
      <c r="G55" s="268"/>
      <c r="H55" s="26"/>
      <c r="I55" s="268"/>
      <c r="J55" s="286"/>
      <c r="K55" s="287"/>
      <c r="L55" s="286"/>
      <c r="M55" s="288"/>
      <c r="N55" s="289"/>
      <c r="O55" s="273"/>
      <c r="P55" s="273"/>
      <c r="Q55" s="282">
        <v>9218</v>
      </c>
      <c r="R55" s="290"/>
      <c r="S55" s="275"/>
      <c r="T55" s="290"/>
      <c r="U55" s="276"/>
      <c r="V55" s="277">
        <f t="shared" si="4"/>
        <v>9218</v>
      </c>
      <c r="W55" s="276"/>
      <c r="X55" s="276" t="s">
        <v>36</v>
      </c>
      <c r="Y55" s="266"/>
      <c r="Z55" s="280"/>
      <c r="AA55" s="280"/>
      <c r="AB55" s="281" t="s">
        <v>867</v>
      </c>
    </row>
    <row r="56" spans="1:28" ht="12.75" hidden="1" customHeight="1" x14ac:dyDescent="0.25">
      <c r="A56" s="320"/>
      <c r="B56" s="321"/>
      <c r="C56" s="323"/>
      <c r="D56" s="265">
        <v>44585</v>
      </c>
      <c r="E56" s="266" t="s">
        <v>857</v>
      </c>
      <c r="F56" s="266" t="s">
        <v>857</v>
      </c>
      <c r="G56" s="268"/>
      <c r="H56" s="26"/>
      <c r="I56" s="268"/>
      <c r="J56" s="286"/>
      <c r="K56" s="287"/>
      <c r="L56" s="286"/>
      <c r="M56" s="288"/>
      <c r="N56" s="289"/>
      <c r="O56" s="273"/>
      <c r="P56" s="273"/>
      <c r="Q56" s="282">
        <v>17466</v>
      </c>
      <c r="R56" s="290"/>
      <c r="S56" s="275"/>
      <c r="T56" s="290"/>
      <c r="U56" s="276"/>
      <c r="V56" s="277">
        <f t="shared" si="4"/>
        <v>17466</v>
      </c>
      <c r="W56" s="276"/>
      <c r="X56" s="276" t="s">
        <v>36</v>
      </c>
      <c r="Y56" s="266"/>
      <c r="Z56" s="280"/>
      <c r="AA56" s="280"/>
      <c r="AB56" s="281" t="s">
        <v>867</v>
      </c>
    </row>
    <row r="57" spans="1:28" ht="12.75" hidden="1" customHeight="1" x14ac:dyDescent="0.25">
      <c r="A57" s="320"/>
      <c r="B57" s="321"/>
      <c r="C57" s="323"/>
      <c r="D57" s="265">
        <v>44585</v>
      </c>
      <c r="E57" s="266" t="s">
        <v>858</v>
      </c>
      <c r="F57" s="266" t="s">
        <v>858</v>
      </c>
      <c r="G57" s="268"/>
      <c r="H57" s="26"/>
      <c r="I57" s="268"/>
      <c r="J57" s="286"/>
      <c r="K57" s="287"/>
      <c r="L57" s="286"/>
      <c r="M57" s="288"/>
      <c r="N57" s="289"/>
      <c r="O57" s="273"/>
      <c r="P57" s="273"/>
      <c r="Q57" s="282">
        <v>1997</v>
      </c>
      <c r="R57" s="290"/>
      <c r="S57" s="275"/>
      <c r="T57" s="290"/>
      <c r="U57" s="276"/>
      <c r="V57" s="277">
        <f t="shared" si="4"/>
        <v>1997</v>
      </c>
      <c r="W57" s="276"/>
      <c r="X57" s="276" t="s">
        <v>36</v>
      </c>
      <c r="Y57" s="266"/>
      <c r="Z57" s="280"/>
      <c r="AA57" s="280"/>
      <c r="AB57" s="281" t="s">
        <v>867</v>
      </c>
    </row>
    <row r="58" spans="1:28" ht="12.75" hidden="1" customHeight="1" x14ac:dyDescent="0.25">
      <c r="A58" s="320"/>
      <c r="B58" s="321"/>
      <c r="C58" s="323"/>
      <c r="D58" s="265">
        <v>44585</v>
      </c>
      <c r="E58" s="266" t="s">
        <v>859</v>
      </c>
      <c r="F58" s="266" t="s">
        <v>859</v>
      </c>
      <c r="G58" s="268"/>
      <c r="H58" s="26"/>
      <c r="I58" s="268"/>
      <c r="J58" s="286"/>
      <c r="K58" s="287"/>
      <c r="L58" s="286"/>
      <c r="M58" s="288"/>
      <c r="N58" s="289"/>
      <c r="O58" s="273"/>
      <c r="P58" s="273"/>
      <c r="Q58" s="282">
        <v>13434</v>
      </c>
      <c r="R58" s="290"/>
      <c r="S58" s="275"/>
      <c r="T58" s="290"/>
      <c r="U58" s="276"/>
      <c r="V58" s="277">
        <f t="shared" si="4"/>
        <v>13434</v>
      </c>
      <c r="W58" s="276"/>
      <c r="X58" s="276" t="s">
        <v>36</v>
      </c>
      <c r="Y58" s="266"/>
      <c r="Z58" s="280"/>
      <c r="AA58" s="280"/>
      <c r="AB58" s="281" t="s">
        <v>867</v>
      </c>
    </row>
    <row r="59" spans="1:28" ht="12.75" hidden="1" customHeight="1" x14ac:dyDescent="0.25">
      <c r="A59" s="320"/>
      <c r="B59" s="321"/>
      <c r="C59" s="323"/>
      <c r="D59" s="265">
        <v>44585</v>
      </c>
      <c r="E59" s="266" t="s">
        <v>860</v>
      </c>
      <c r="F59" s="266" t="s">
        <v>860</v>
      </c>
      <c r="G59" s="268"/>
      <c r="H59" s="26"/>
      <c r="I59" s="268"/>
      <c r="J59" s="286"/>
      <c r="K59" s="287"/>
      <c r="L59" s="286"/>
      <c r="M59" s="288"/>
      <c r="N59" s="289"/>
      <c r="O59" s="273"/>
      <c r="P59" s="273"/>
      <c r="Q59" s="282">
        <v>42782</v>
      </c>
      <c r="R59" s="290"/>
      <c r="S59" s="275"/>
      <c r="T59" s="290"/>
      <c r="U59" s="276"/>
      <c r="V59" s="277">
        <f t="shared" si="4"/>
        <v>42782</v>
      </c>
      <c r="W59" s="276"/>
      <c r="X59" s="276" t="s">
        <v>36</v>
      </c>
      <c r="Y59" s="266"/>
      <c r="Z59" s="280"/>
      <c r="AA59" s="280"/>
      <c r="AB59" s="281" t="s">
        <v>867</v>
      </c>
    </row>
    <row r="60" spans="1:28" ht="12.75" hidden="1" customHeight="1" x14ac:dyDescent="0.25">
      <c r="A60" s="320"/>
      <c r="B60" s="321"/>
      <c r="C60" s="323"/>
      <c r="D60" s="265">
        <v>44585</v>
      </c>
      <c r="E60" s="266" t="s">
        <v>861</v>
      </c>
      <c r="F60" s="266" t="s">
        <v>861</v>
      </c>
      <c r="G60" s="268"/>
      <c r="H60" s="26"/>
      <c r="I60" s="268"/>
      <c r="J60" s="286"/>
      <c r="K60" s="287"/>
      <c r="L60" s="286"/>
      <c r="M60" s="288"/>
      <c r="N60" s="289"/>
      <c r="O60" s="273"/>
      <c r="P60" s="273"/>
      <c r="Q60" s="282">
        <v>9937</v>
      </c>
      <c r="R60" s="290"/>
      <c r="S60" s="275"/>
      <c r="T60" s="290"/>
      <c r="U60" s="276"/>
      <c r="V60" s="277">
        <f t="shared" si="4"/>
        <v>9937</v>
      </c>
      <c r="W60" s="276"/>
      <c r="X60" s="276" t="s">
        <v>36</v>
      </c>
      <c r="Y60" s="266"/>
      <c r="Z60" s="280"/>
      <c r="AA60" s="280"/>
      <c r="AB60" s="281" t="s">
        <v>867</v>
      </c>
    </row>
    <row r="61" spans="1:28" ht="12.75" hidden="1" customHeight="1" x14ac:dyDescent="0.25">
      <c r="A61" s="320"/>
      <c r="B61" s="321"/>
      <c r="C61" s="323"/>
      <c r="D61" s="265">
        <v>44585</v>
      </c>
      <c r="E61" s="266" t="s">
        <v>862</v>
      </c>
      <c r="F61" s="266" t="s">
        <v>862</v>
      </c>
      <c r="G61" s="268"/>
      <c r="H61" s="26"/>
      <c r="I61" s="268"/>
      <c r="J61" s="286"/>
      <c r="K61" s="287"/>
      <c r="L61" s="286"/>
      <c r="M61" s="288"/>
      <c r="N61" s="289"/>
      <c r="O61" s="273"/>
      <c r="P61" s="273"/>
      <c r="Q61" s="282">
        <v>19969</v>
      </c>
      <c r="R61" s="290"/>
      <c r="S61" s="275"/>
      <c r="T61" s="290"/>
      <c r="U61" s="276"/>
      <c r="V61" s="277">
        <f t="shared" si="4"/>
        <v>19969</v>
      </c>
      <c r="W61" s="276"/>
      <c r="X61" s="276" t="s">
        <v>36</v>
      </c>
      <c r="Y61" s="266"/>
      <c r="Z61" s="280"/>
      <c r="AA61" s="280"/>
      <c r="AB61" s="281" t="s">
        <v>867</v>
      </c>
    </row>
    <row r="62" spans="1:28" ht="12.75" hidden="1" customHeight="1" x14ac:dyDescent="0.25">
      <c r="A62" s="320"/>
      <c r="B62" s="321"/>
      <c r="C62" s="323"/>
      <c r="D62" s="265">
        <v>44587</v>
      </c>
      <c r="E62" s="266" t="s">
        <v>863</v>
      </c>
      <c r="F62" s="266" t="s">
        <v>863</v>
      </c>
      <c r="G62" s="268"/>
      <c r="H62" s="26"/>
      <c r="I62" s="268"/>
      <c r="J62" s="286"/>
      <c r="K62" s="287"/>
      <c r="L62" s="286"/>
      <c r="M62" s="288"/>
      <c r="N62" s="289"/>
      <c r="O62" s="273"/>
      <c r="P62" s="273"/>
      <c r="Q62" s="282">
        <v>1000000</v>
      </c>
      <c r="R62" s="290"/>
      <c r="S62" s="275"/>
      <c r="T62" s="290"/>
      <c r="U62" s="276"/>
      <c r="V62" s="277">
        <f t="shared" si="4"/>
        <v>1000000</v>
      </c>
      <c r="W62" s="276"/>
      <c r="X62" s="276" t="s">
        <v>36</v>
      </c>
      <c r="Y62" s="266"/>
      <c r="Z62" s="280"/>
      <c r="AA62" s="280"/>
      <c r="AB62" s="281" t="s">
        <v>867</v>
      </c>
    </row>
    <row r="63" spans="1:28" ht="12.75" hidden="1" customHeight="1" x14ac:dyDescent="0.25">
      <c r="A63" s="320"/>
      <c r="B63" s="321"/>
      <c r="C63" s="323"/>
      <c r="D63" s="265">
        <v>44587</v>
      </c>
      <c r="E63" s="266" t="s">
        <v>864</v>
      </c>
      <c r="F63" s="266" t="s">
        <v>864</v>
      </c>
      <c r="G63" s="268"/>
      <c r="H63" s="26"/>
      <c r="I63" s="268"/>
      <c r="J63" s="286"/>
      <c r="K63" s="287"/>
      <c r="L63" s="286"/>
      <c r="M63" s="288"/>
      <c r="N63" s="289"/>
      <c r="O63" s="273"/>
      <c r="P63" s="273"/>
      <c r="Q63" s="282">
        <v>500000</v>
      </c>
      <c r="R63" s="290"/>
      <c r="S63" s="275"/>
      <c r="T63" s="290"/>
      <c r="U63" s="276"/>
      <c r="V63" s="277">
        <f t="shared" si="4"/>
        <v>500000</v>
      </c>
      <c r="W63" s="276"/>
      <c r="X63" s="276" t="s">
        <v>36</v>
      </c>
      <c r="Y63" s="266"/>
      <c r="Z63" s="280"/>
      <c r="AA63" s="280"/>
      <c r="AB63" s="281" t="s">
        <v>867</v>
      </c>
    </row>
    <row r="64" spans="1:28" ht="12.75" hidden="1" customHeight="1" x14ac:dyDescent="0.25">
      <c r="A64" s="320"/>
      <c r="B64" s="321"/>
      <c r="C64" s="323"/>
      <c r="D64" s="265">
        <v>44592</v>
      </c>
      <c r="E64" s="266" t="s">
        <v>837</v>
      </c>
      <c r="F64" s="266" t="s">
        <v>837</v>
      </c>
      <c r="G64" s="268"/>
      <c r="H64" s="26"/>
      <c r="I64" s="268"/>
      <c r="J64" s="286"/>
      <c r="K64" s="287"/>
      <c r="L64" s="286"/>
      <c r="M64" s="288"/>
      <c r="N64" s="289"/>
      <c r="O64" s="273"/>
      <c r="P64" s="273"/>
      <c r="Q64" s="282">
        <v>7787430</v>
      </c>
      <c r="R64" s="290"/>
      <c r="S64" s="275"/>
      <c r="T64" s="290"/>
      <c r="U64" s="276"/>
      <c r="V64" s="277">
        <f t="shared" si="4"/>
        <v>7787430</v>
      </c>
      <c r="W64" s="276"/>
      <c r="X64" s="276" t="s">
        <v>36</v>
      </c>
      <c r="Y64" s="314">
        <v>54302626</v>
      </c>
      <c r="Z64" s="280"/>
      <c r="AA64" s="280"/>
      <c r="AB64" s="281" t="s">
        <v>867</v>
      </c>
    </row>
    <row r="65" spans="1:28" ht="12.75" hidden="1" customHeight="1" x14ac:dyDescent="0.25">
      <c r="A65" s="320"/>
      <c r="B65" s="321"/>
      <c r="C65" s="323"/>
      <c r="D65" s="265">
        <v>44592</v>
      </c>
      <c r="E65" s="266" t="s">
        <v>865</v>
      </c>
      <c r="F65" s="266" t="s">
        <v>865</v>
      </c>
      <c r="G65" s="268"/>
      <c r="H65" s="26"/>
      <c r="I65" s="268"/>
      <c r="J65" s="286"/>
      <c r="K65" s="287"/>
      <c r="L65" s="286"/>
      <c r="M65" s="288"/>
      <c r="N65" s="289"/>
      <c r="O65" s="273"/>
      <c r="P65" s="273"/>
      <c r="Q65" s="282">
        <v>86500000</v>
      </c>
      <c r="R65" s="290"/>
      <c r="S65" s="275"/>
      <c r="T65" s="290"/>
      <c r="U65" s="276"/>
      <c r="V65" s="277">
        <f t="shared" si="4"/>
        <v>86500000</v>
      </c>
      <c r="W65" s="276"/>
      <c r="X65" s="276" t="s">
        <v>36</v>
      </c>
      <c r="Y65" s="314">
        <v>54302639</v>
      </c>
      <c r="Z65" s="280"/>
      <c r="AA65" s="280"/>
      <c r="AB65" s="281" t="s">
        <v>867</v>
      </c>
    </row>
    <row r="66" spans="1:28" hidden="1" x14ac:dyDescent="0.2">
      <c r="A66" s="20">
        <v>36</v>
      </c>
      <c r="B66" s="21">
        <v>44614</v>
      </c>
      <c r="C66" s="22">
        <v>44593</v>
      </c>
      <c r="D66" s="246">
        <v>44582</v>
      </c>
      <c r="E66" s="23" t="s">
        <v>134</v>
      </c>
      <c r="F66" s="23" t="s">
        <v>135</v>
      </c>
      <c r="G66" s="24" t="s">
        <v>33</v>
      </c>
      <c r="H66" s="26" t="s">
        <v>34</v>
      </c>
      <c r="I66" s="24" t="s">
        <v>33</v>
      </c>
      <c r="J66" s="26">
        <v>303353</v>
      </c>
      <c r="K66" s="27">
        <v>44571</v>
      </c>
      <c r="L66" s="26" t="s">
        <v>136</v>
      </c>
      <c r="M66" s="38">
        <v>21320</v>
      </c>
      <c r="N66" s="30">
        <v>0</v>
      </c>
      <c r="O66" s="31">
        <f t="shared" ref="O66:O84" si="5">M66*N66</f>
        <v>0</v>
      </c>
      <c r="P66" s="31">
        <v>0</v>
      </c>
      <c r="Q66" s="32">
        <f t="shared" ref="Q66:Q105" si="6">M66+O66+P66</f>
        <v>21320</v>
      </c>
      <c r="R66" s="33">
        <v>0</v>
      </c>
      <c r="S66" s="34">
        <f>-Q66*R66</f>
        <v>0</v>
      </c>
      <c r="T66" s="33"/>
      <c r="U66" s="35">
        <f>-O66*T66</f>
        <v>0</v>
      </c>
      <c r="V66" s="32">
        <f t="shared" si="4"/>
        <v>21320</v>
      </c>
      <c r="W66" s="36" t="s">
        <v>35</v>
      </c>
      <c r="X66" s="181" t="s">
        <v>36</v>
      </c>
      <c r="Y66" s="37" t="s">
        <v>137</v>
      </c>
      <c r="Z66" s="37" t="s">
        <v>33</v>
      </c>
      <c r="AA66" s="37"/>
      <c r="AB66" s="21"/>
    </row>
    <row r="67" spans="1:28" hidden="1" x14ac:dyDescent="0.2">
      <c r="A67" s="20">
        <v>46</v>
      </c>
      <c r="B67" s="21">
        <v>44614</v>
      </c>
      <c r="C67" s="22">
        <v>44607</v>
      </c>
      <c r="D67" s="246">
        <v>44582</v>
      </c>
      <c r="E67" s="23" t="s">
        <v>159</v>
      </c>
      <c r="F67" s="23" t="s">
        <v>159</v>
      </c>
      <c r="G67" s="24" t="s">
        <v>33</v>
      </c>
      <c r="H67" s="26" t="s">
        <v>34</v>
      </c>
      <c r="I67" s="24" t="s">
        <v>33</v>
      </c>
      <c r="J67" s="26">
        <v>303365</v>
      </c>
      <c r="K67" s="27" t="s">
        <v>33</v>
      </c>
      <c r="L67" s="26" t="s">
        <v>33</v>
      </c>
      <c r="M67" s="38">
        <v>3300</v>
      </c>
      <c r="N67" s="30">
        <v>0</v>
      </c>
      <c r="O67" s="31">
        <f t="shared" si="5"/>
        <v>0</v>
      </c>
      <c r="P67" s="31">
        <v>0</v>
      </c>
      <c r="Q67" s="32">
        <f t="shared" si="6"/>
        <v>3300</v>
      </c>
      <c r="R67" s="33">
        <v>0</v>
      </c>
      <c r="S67" s="34">
        <f>-Q67*R67</f>
        <v>0</v>
      </c>
      <c r="T67" s="33"/>
      <c r="U67" s="35">
        <f>-O67*T67</f>
        <v>0</v>
      </c>
      <c r="V67" s="32">
        <f t="shared" si="4"/>
        <v>3300</v>
      </c>
      <c r="W67" s="220" t="s">
        <v>59</v>
      </c>
      <c r="X67" s="35" t="s">
        <v>36</v>
      </c>
      <c r="Y67" s="37" t="s">
        <v>33</v>
      </c>
      <c r="Z67" s="37" t="s">
        <v>33</v>
      </c>
      <c r="AA67" s="37"/>
    </row>
    <row r="68" spans="1:28" hidden="1" x14ac:dyDescent="0.2">
      <c r="A68" s="20">
        <v>43</v>
      </c>
      <c r="B68" s="21">
        <v>44614</v>
      </c>
      <c r="C68" s="22">
        <v>44606</v>
      </c>
      <c r="D68" s="246">
        <v>44585</v>
      </c>
      <c r="E68" s="23" t="s">
        <v>148</v>
      </c>
      <c r="F68" s="23" t="s">
        <v>149</v>
      </c>
      <c r="G68" s="24" t="s">
        <v>150</v>
      </c>
      <c r="H68" s="26" t="s">
        <v>34</v>
      </c>
      <c r="I68" s="24" t="s">
        <v>33</v>
      </c>
      <c r="J68" s="26">
        <v>303362</v>
      </c>
      <c r="K68" s="27">
        <v>44571</v>
      </c>
      <c r="L68" s="26">
        <v>19491</v>
      </c>
      <c r="M68" s="38">
        <v>5084530</v>
      </c>
      <c r="N68" s="30">
        <v>0</v>
      </c>
      <c r="O68" s="31">
        <f t="shared" si="5"/>
        <v>0</v>
      </c>
      <c r="P68" s="31">
        <v>0</v>
      </c>
      <c r="Q68" s="32">
        <f t="shared" si="6"/>
        <v>5084530</v>
      </c>
      <c r="R68" s="33">
        <v>0</v>
      </c>
      <c r="S68" s="34">
        <f>-Q68*R68</f>
        <v>0</v>
      </c>
      <c r="T68" s="33"/>
      <c r="U68" s="35">
        <f>-O68*T68</f>
        <v>0</v>
      </c>
      <c r="V68" s="32">
        <f t="shared" si="4"/>
        <v>5084530</v>
      </c>
      <c r="W68" s="36" t="s">
        <v>35</v>
      </c>
      <c r="X68" s="181" t="s">
        <v>36</v>
      </c>
      <c r="Y68" s="37" t="s">
        <v>151</v>
      </c>
      <c r="Z68" s="37" t="s">
        <v>33</v>
      </c>
      <c r="AA68" s="37"/>
    </row>
    <row r="69" spans="1:28" hidden="1" x14ac:dyDescent="0.2">
      <c r="A69" s="20">
        <v>48</v>
      </c>
      <c r="B69" s="21">
        <v>44614</v>
      </c>
      <c r="C69" s="22">
        <v>44614</v>
      </c>
      <c r="D69" s="246">
        <v>44585</v>
      </c>
      <c r="E69" s="23" t="s">
        <v>162</v>
      </c>
      <c r="F69" s="23" t="s">
        <v>47</v>
      </c>
      <c r="G69" s="24" t="s">
        <v>163</v>
      </c>
      <c r="H69" s="26" t="s">
        <v>34</v>
      </c>
      <c r="I69" s="24" t="s">
        <v>33</v>
      </c>
      <c r="J69" s="20">
        <v>303367</v>
      </c>
      <c r="K69" s="27">
        <v>44562</v>
      </c>
      <c r="L69" s="26">
        <v>10222</v>
      </c>
      <c r="M69" s="38">
        <v>30288</v>
      </c>
      <c r="N69" s="30">
        <v>0</v>
      </c>
      <c r="O69" s="31">
        <f t="shared" si="5"/>
        <v>0</v>
      </c>
      <c r="P69" s="31">
        <v>0</v>
      </c>
      <c r="Q69" s="32">
        <f t="shared" si="6"/>
        <v>30288</v>
      </c>
      <c r="R69" s="33">
        <v>0.03</v>
      </c>
      <c r="S69" s="34">
        <v>-908</v>
      </c>
      <c r="T69" s="33">
        <v>1</v>
      </c>
      <c r="U69" s="35">
        <v>-3380</v>
      </c>
      <c r="V69" s="32">
        <f t="shared" si="4"/>
        <v>26000</v>
      </c>
      <c r="W69" s="36" t="s">
        <v>35</v>
      </c>
      <c r="X69" s="35" t="s">
        <v>102</v>
      </c>
      <c r="Y69" s="37" t="s">
        <v>164</v>
      </c>
      <c r="Z69" s="37" t="s">
        <v>33</v>
      </c>
      <c r="AA69" s="37"/>
    </row>
    <row r="70" spans="1:28" hidden="1" x14ac:dyDescent="0.2">
      <c r="A70" s="20">
        <v>39</v>
      </c>
      <c r="B70" s="21">
        <v>44614</v>
      </c>
      <c r="C70" s="22">
        <v>44606</v>
      </c>
      <c r="D70" s="248"/>
      <c r="E70" s="23" t="s">
        <v>140</v>
      </c>
      <c r="F70" s="23" t="s">
        <v>141</v>
      </c>
      <c r="G70" s="24" t="s">
        <v>33</v>
      </c>
      <c r="H70" s="26" t="s">
        <v>34</v>
      </c>
      <c r="I70" s="24" t="s">
        <v>33</v>
      </c>
      <c r="J70" s="26">
        <v>303358</v>
      </c>
      <c r="K70" s="27" t="s">
        <v>33</v>
      </c>
      <c r="L70" s="26" t="s">
        <v>33</v>
      </c>
      <c r="M70" s="38">
        <v>100762621</v>
      </c>
      <c r="N70" s="30">
        <v>0</v>
      </c>
      <c r="O70" s="31">
        <f t="shared" si="5"/>
        <v>0</v>
      </c>
      <c r="P70" s="31">
        <v>0</v>
      </c>
      <c r="Q70" s="32">
        <f t="shared" si="6"/>
        <v>100762621</v>
      </c>
      <c r="R70" s="33">
        <v>0</v>
      </c>
      <c r="S70" s="34">
        <f t="shared" ref="S70:S77" si="7">-Q70*R70</f>
        <v>0</v>
      </c>
      <c r="T70" s="33"/>
      <c r="U70" s="35">
        <f t="shared" ref="U70:U83" si="8">-O70*T70</f>
        <v>0</v>
      </c>
      <c r="V70" s="32">
        <f t="shared" si="4"/>
        <v>100762621</v>
      </c>
      <c r="W70" s="36" t="s">
        <v>35</v>
      </c>
      <c r="X70" s="35" t="s">
        <v>142</v>
      </c>
      <c r="Y70" s="37" t="s">
        <v>33</v>
      </c>
      <c r="Z70" s="37" t="s">
        <v>33</v>
      </c>
      <c r="AA70" s="37"/>
    </row>
    <row r="71" spans="1:28" hidden="1" x14ac:dyDescent="0.2">
      <c r="A71" s="20">
        <v>40</v>
      </c>
      <c r="B71" s="21">
        <v>44614</v>
      </c>
      <c r="C71" s="22">
        <v>44606</v>
      </c>
      <c r="D71" s="246">
        <v>44592</v>
      </c>
      <c r="E71" s="23" t="s">
        <v>143</v>
      </c>
      <c r="F71" s="23" t="s">
        <v>143</v>
      </c>
      <c r="G71" s="24" t="s">
        <v>33</v>
      </c>
      <c r="H71" s="26" t="s">
        <v>34</v>
      </c>
      <c r="I71" s="24" t="s">
        <v>33</v>
      </c>
      <c r="J71" s="26">
        <v>303359</v>
      </c>
      <c r="K71" s="27" t="s">
        <v>33</v>
      </c>
      <c r="L71" s="26" t="s">
        <v>33</v>
      </c>
      <c r="M71" s="38">
        <v>86500000</v>
      </c>
      <c r="N71" s="30">
        <v>0</v>
      </c>
      <c r="O71" s="31">
        <f t="shared" si="5"/>
        <v>0</v>
      </c>
      <c r="P71" s="31">
        <v>0</v>
      </c>
      <c r="Q71" s="32">
        <f t="shared" si="6"/>
        <v>86500000</v>
      </c>
      <c r="R71" s="33">
        <v>0</v>
      </c>
      <c r="S71" s="34">
        <f t="shared" si="7"/>
        <v>0</v>
      </c>
      <c r="T71" s="33"/>
      <c r="U71" s="35">
        <f t="shared" si="8"/>
        <v>0</v>
      </c>
      <c r="V71" s="32">
        <f t="shared" si="4"/>
        <v>86500000</v>
      </c>
      <c r="W71" s="35" t="s">
        <v>35</v>
      </c>
      <c r="X71" s="35" t="s">
        <v>142</v>
      </c>
      <c r="Y71" s="37" t="s">
        <v>33</v>
      </c>
      <c r="Z71" s="37" t="s">
        <v>33</v>
      </c>
      <c r="AA71" s="48"/>
    </row>
    <row r="72" spans="1:28" hidden="1" x14ac:dyDescent="0.2">
      <c r="A72" s="249">
        <v>41</v>
      </c>
      <c r="B72" s="250">
        <v>44614</v>
      </c>
      <c r="C72" s="251">
        <v>44606</v>
      </c>
      <c r="D72" s="248">
        <v>44592</v>
      </c>
      <c r="E72" s="252" t="s">
        <v>144</v>
      </c>
      <c r="F72" s="252" t="s">
        <v>145</v>
      </c>
      <c r="G72" s="253" t="s">
        <v>33</v>
      </c>
      <c r="H72" s="26" t="s">
        <v>34</v>
      </c>
      <c r="I72" s="253" t="s">
        <v>33</v>
      </c>
      <c r="J72" s="254">
        <v>303360</v>
      </c>
      <c r="K72" s="255" t="s">
        <v>33</v>
      </c>
      <c r="L72" s="254" t="s">
        <v>33</v>
      </c>
      <c r="M72" s="256">
        <v>11691078</v>
      </c>
      <c r="N72" s="257">
        <v>0</v>
      </c>
      <c r="O72" s="258">
        <f t="shared" si="5"/>
        <v>0</v>
      </c>
      <c r="P72" s="258">
        <v>0</v>
      </c>
      <c r="Q72" s="259">
        <f t="shared" si="6"/>
        <v>11691078</v>
      </c>
      <c r="R72" s="260">
        <v>0</v>
      </c>
      <c r="S72" s="261">
        <f t="shared" si="7"/>
        <v>0</v>
      </c>
      <c r="T72" s="260"/>
      <c r="U72" s="262">
        <f t="shared" si="8"/>
        <v>0</v>
      </c>
      <c r="V72" s="259">
        <f t="shared" ref="V72:V105" si="9">Q72+S72+U72</f>
        <v>11691078</v>
      </c>
      <c r="W72" s="263" t="s">
        <v>35</v>
      </c>
      <c r="X72" s="262" t="s">
        <v>36</v>
      </c>
      <c r="Y72" s="264" t="s">
        <v>821</v>
      </c>
      <c r="Z72" s="264" t="s">
        <v>33</v>
      </c>
      <c r="AA72" s="264"/>
    </row>
    <row r="73" spans="1:28" hidden="1" x14ac:dyDescent="0.2">
      <c r="A73" s="20">
        <v>42</v>
      </c>
      <c r="B73" s="21">
        <v>44614</v>
      </c>
      <c r="C73" s="22">
        <v>44606</v>
      </c>
      <c r="D73" s="246">
        <v>44592</v>
      </c>
      <c r="E73" s="23" t="s">
        <v>146</v>
      </c>
      <c r="F73" s="23" t="s">
        <v>147</v>
      </c>
      <c r="G73" s="24" t="s">
        <v>33</v>
      </c>
      <c r="H73" s="26" t="s">
        <v>34</v>
      </c>
      <c r="I73" s="24" t="s">
        <v>33</v>
      </c>
      <c r="J73" s="26">
        <v>303361</v>
      </c>
      <c r="K73" s="27" t="s">
        <v>33</v>
      </c>
      <c r="L73" s="26" t="s">
        <v>33</v>
      </c>
      <c r="M73" s="38">
        <v>3786</v>
      </c>
      <c r="N73" s="30">
        <v>0</v>
      </c>
      <c r="O73" s="31">
        <f t="shared" si="5"/>
        <v>0</v>
      </c>
      <c r="P73" s="31">
        <v>0</v>
      </c>
      <c r="Q73" s="32">
        <f t="shared" si="6"/>
        <v>3786</v>
      </c>
      <c r="R73" s="33">
        <v>0</v>
      </c>
      <c r="S73" s="34">
        <f t="shared" si="7"/>
        <v>0</v>
      </c>
      <c r="T73" s="33"/>
      <c r="U73" s="35">
        <f t="shared" si="8"/>
        <v>0</v>
      </c>
      <c r="V73" s="32">
        <f t="shared" si="9"/>
        <v>3786</v>
      </c>
      <c r="W73" s="48" t="s">
        <v>59</v>
      </c>
      <c r="X73" s="181" t="s">
        <v>36</v>
      </c>
      <c r="Y73" s="37" t="s">
        <v>33</v>
      </c>
      <c r="Z73" s="48" t="s">
        <v>33</v>
      </c>
      <c r="AA73" s="48"/>
    </row>
    <row r="74" spans="1:28" hidden="1" x14ac:dyDescent="0.2">
      <c r="A74" s="20">
        <v>22</v>
      </c>
      <c r="B74" s="21">
        <v>44583</v>
      </c>
      <c r="C74" s="22">
        <v>44593</v>
      </c>
      <c r="D74" s="246">
        <v>44594</v>
      </c>
      <c r="E74" s="23" t="s">
        <v>63</v>
      </c>
      <c r="F74" s="23" t="s">
        <v>85</v>
      </c>
      <c r="G74" s="24" t="s">
        <v>33</v>
      </c>
      <c r="H74" s="26" t="s">
        <v>45</v>
      </c>
      <c r="I74" s="24" t="s">
        <v>33</v>
      </c>
      <c r="J74" s="26">
        <v>303339</v>
      </c>
      <c r="K74" s="27">
        <v>44543</v>
      </c>
      <c r="L74" s="44" t="s">
        <v>86</v>
      </c>
      <c r="M74" s="38">
        <v>19877</v>
      </c>
      <c r="N74" s="30">
        <v>0</v>
      </c>
      <c r="O74" s="31">
        <f t="shared" si="5"/>
        <v>0</v>
      </c>
      <c r="P74" s="31">
        <v>0</v>
      </c>
      <c r="Q74" s="32">
        <f t="shared" si="6"/>
        <v>19877</v>
      </c>
      <c r="R74" s="33">
        <v>0</v>
      </c>
      <c r="S74" s="34">
        <f t="shared" si="7"/>
        <v>0</v>
      </c>
      <c r="T74" s="33">
        <v>0</v>
      </c>
      <c r="U74" s="35">
        <f t="shared" si="8"/>
        <v>0</v>
      </c>
      <c r="V74" s="32">
        <f t="shared" si="9"/>
        <v>19877</v>
      </c>
      <c r="W74" s="48" t="s">
        <v>59</v>
      </c>
      <c r="X74" s="35" t="s">
        <v>36</v>
      </c>
      <c r="Y74" s="37" t="s">
        <v>33</v>
      </c>
      <c r="Z74" s="48" t="s">
        <v>33</v>
      </c>
      <c r="AA74" s="51">
        <f>V74+V75</f>
        <v>90830</v>
      </c>
    </row>
    <row r="75" spans="1:28" hidden="1" x14ac:dyDescent="0.2">
      <c r="A75" s="20">
        <v>11</v>
      </c>
      <c r="B75" s="21">
        <v>44583</v>
      </c>
      <c r="C75" s="22">
        <v>44587</v>
      </c>
      <c r="D75" s="246">
        <v>44594</v>
      </c>
      <c r="E75" s="23" t="s">
        <v>63</v>
      </c>
      <c r="F75" s="23" t="s">
        <v>87</v>
      </c>
      <c r="G75" s="24" t="s">
        <v>33</v>
      </c>
      <c r="H75" s="26" t="s">
        <v>45</v>
      </c>
      <c r="I75" s="24" t="s">
        <v>33</v>
      </c>
      <c r="J75" s="26">
        <v>303327</v>
      </c>
      <c r="K75" s="27">
        <v>44561</v>
      </c>
      <c r="L75" s="26" t="s">
        <v>33</v>
      </c>
      <c r="M75" s="38">
        <v>70953</v>
      </c>
      <c r="N75" s="30">
        <v>0</v>
      </c>
      <c r="O75" s="31">
        <f t="shared" si="5"/>
        <v>0</v>
      </c>
      <c r="P75" s="31">
        <v>0</v>
      </c>
      <c r="Q75" s="32">
        <f t="shared" si="6"/>
        <v>70953</v>
      </c>
      <c r="R75" s="33">
        <v>0</v>
      </c>
      <c r="S75" s="34">
        <f t="shared" si="7"/>
        <v>0</v>
      </c>
      <c r="T75" s="33">
        <v>0</v>
      </c>
      <c r="U75" s="35">
        <f t="shared" si="8"/>
        <v>0</v>
      </c>
      <c r="V75" s="32">
        <f t="shared" si="9"/>
        <v>70953</v>
      </c>
      <c r="W75" s="35" t="s">
        <v>59</v>
      </c>
      <c r="X75" s="35" t="s">
        <v>36</v>
      </c>
      <c r="Y75" s="237" t="s">
        <v>33</v>
      </c>
      <c r="Z75" s="37" t="s">
        <v>33</v>
      </c>
      <c r="AA75" s="45"/>
    </row>
    <row r="76" spans="1:28" hidden="1" x14ac:dyDescent="0.2">
      <c r="A76" s="20">
        <v>76</v>
      </c>
      <c r="B76" s="21">
        <v>44621</v>
      </c>
      <c r="C76" s="22">
        <v>44649</v>
      </c>
      <c r="D76" s="246">
        <v>44595</v>
      </c>
      <c r="E76" s="23" t="s">
        <v>224</v>
      </c>
      <c r="F76" s="23" t="s">
        <v>225</v>
      </c>
      <c r="G76" s="24" t="s">
        <v>33</v>
      </c>
      <c r="H76" s="26"/>
      <c r="I76" s="24" t="s">
        <v>33</v>
      </c>
      <c r="J76" s="20">
        <v>303436</v>
      </c>
      <c r="K76" s="27">
        <v>44616</v>
      </c>
      <c r="L76" s="26">
        <v>1359</v>
      </c>
      <c r="M76" s="38">
        <v>33000</v>
      </c>
      <c r="N76" s="30">
        <v>0</v>
      </c>
      <c r="O76" s="31">
        <f t="shared" si="5"/>
        <v>0</v>
      </c>
      <c r="P76" s="31">
        <v>0</v>
      </c>
      <c r="Q76" s="32">
        <f t="shared" si="6"/>
        <v>33000</v>
      </c>
      <c r="R76" s="33">
        <v>0</v>
      </c>
      <c r="S76" s="34">
        <f t="shared" si="7"/>
        <v>0</v>
      </c>
      <c r="T76" s="33">
        <v>0</v>
      </c>
      <c r="U76" s="35">
        <f t="shared" si="8"/>
        <v>0</v>
      </c>
      <c r="V76" s="32">
        <f t="shared" si="9"/>
        <v>33000</v>
      </c>
      <c r="W76" s="36" t="s">
        <v>35</v>
      </c>
      <c r="X76" s="137" t="s">
        <v>102</v>
      </c>
      <c r="Y76" s="37" t="s">
        <v>226</v>
      </c>
      <c r="Z76" s="37" t="s">
        <v>33</v>
      </c>
      <c r="AA76" s="37"/>
    </row>
    <row r="77" spans="1:28" hidden="1" x14ac:dyDescent="0.2">
      <c r="A77" s="20">
        <v>25</v>
      </c>
      <c r="B77" s="21">
        <v>44583</v>
      </c>
      <c r="C77" s="22">
        <v>44587</v>
      </c>
      <c r="D77" s="246">
        <v>44596</v>
      </c>
      <c r="E77" s="23" t="s">
        <v>92</v>
      </c>
      <c r="F77" s="23" t="s">
        <v>93</v>
      </c>
      <c r="G77" s="24" t="s">
        <v>94</v>
      </c>
      <c r="H77" s="26" t="s">
        <v>34</v>
      </c>
      <c r="I77" s="24" t="s">
        <v>33</v>
      </c>
      <c r="J77" s="26">
        <v>303338</v>
      </c>
      <c r="K77" s="27">
        <v>44561</v>
      </c>
      <c r="L77" s="26" t="s">
        <v>95</v>
      </c>
      <c r="M77" s="38">
        <v>18805</v>
      </c>
      <c r="N77" s="30">
        <v>0</v>
      </c>
      <c r="O77" s="31">
        <f t="shared" si="5"/>
        <v>0</v>
      </c>
      <c r="P77" s="31">
        <v>0</v>
      </c>
      <c r="Q77" s="32">
        <f t="shared" si="6"/>
        <v>18805</v>
      </c>
      <c r="R77" s="33">
        <v>0.03</v>
      </c>
      <c r="S77" s="34">
        <f t="shared" si="7"/>
        <v>-564.15</v>
      </c>
      <c r="T77" s="33">
        <v>0</v>
      </c>
      <c r="U77" s="35">
        <f t="shared" si="8"/>
        <v>0</v>
      </c>
      <c r="V77" s="32">
        <f t="shared" si="9"/>
        <v>18240.849999999999</v>
      </c>
      <c r="W77" s="220" t="s">
        <v>59</v>
      </c>
      <c r="X77" s="35" t="s">
        <v>36</v>
      </c>
      <c r="Y77" s="37" t="s">
        <v>33</v>
      </c>
      <c r="Z77" s="37" t="s">
        <v>96</v>
      </c>
      <c r="AA77" s="148"/>
    </row>
    <row r="78" spans="1:28" hidden="1" x14ac:dyDescent="0.2">
      <c r="A78" s="20">
        <v>35</v>
      </c>
      <c r="B78" s="21">
        <v>44614</v>
      </c>
      <c r="C78" s="22">
        <v>44593</v>
      </c>
      <c r="D78" s="246">
        <v>44596</v>
      </c>
      <c r="E78" s="23" t="s">
        <v>130</v>
      </c>
      <c r="F78" s="23" t="s">
        <v>131</v>
      </c>
      <c r="G78" s="24" t="s">
        <v>132</v>
      </c>
      <c r="H78" s="26" t="s">
        <v>34</v>
      </c>
      <c r="I78" s="24" t="s">
        <v>33</v>
      </c>
      <c r="J78" s="26">
        <v>303352</v>
      </c>
      <c r="K78" s="27">
        <v>44578</v>
      </c>
      <c r="L78" s="26">
        <v>1182</v>
      </c>
      <c r="M78" s="38">
        <v>150700</v>
      </c>
      <c r="N78" s="30">
        <v>0</v>
      </c>
      <c r="O78" s="31">
        <f t="shared" si="5"/>
        <v>0</v>
      </c>
      <c r="P78" s="31">
        <v>0</v>
      </c>
      <c r="Q78" s="32">
        <f t="shared" si="6"/>
        <v>150700</v>
      </c>
      <c r="R78" s="33">
        <v>0.08</v>
      </c>
      <c r="S78" s="34">
        <v>-1920</v>
      </c>
      <c r="T78" s="33"/>
      <c r="U78" s="35">
        <f t="shared" si="8"/>
        <v>0</v>
      </c>
      <c r="V78" s="32">
        <f t="shared" si="9"/>
        <v>148780</v>
      </c>
      <c r="W78" s="220" t="s">
        <v>59</v>
      </c>
      <c r="X78" s="35" t="s">
        <v>36</v>
      </c>
      <c r="Y78" s="37" t="s">
        <v>33</v>
      </c>
      <c r="Z78" s="37" t="s">
        <v>133</v>
      </c>
      <c r="AA78" s="37"/>
    </row>
    <row r="79" spans="1:28" hidden="1" x14ac:dyDescent="0.2">
      <c r="A79" s="20">
        <v>77</v>
      </c>
      <c r="B79" s="21">
        <v>44614</v>
      </c>
      <c r="C79" s="22">
        <v>44594</v>
      </c>
      <c r="D79" s="246">
        <v>44596</v>
      </c>
      <c r="E79" s="23" t="s">
        <v>224</v>
      </c>
      <c r="F79" s="23" t="s">
        <v>225</v>
      </c>
      <c r="G79" s="24" t="s">
        <v>33</v>
      </c>
      <c r="H79" s="26" t="s">
        <v>45</v>
      </c>
      <c r="I79" s="24" t="s">
        <v>33</v>
      </c>
      <c r="J79" s="20">
        <v>303396</v>
      </c>
      <c r="K79" s="27">
        <v>44592</v>
      </c>
      <c r="L79" s="26">
        <v>1334</v>
      </c>
      <c r="M79" s="38">
        <v>44000</v>
      </c>
      <c r="N79" s="30">
        <v>0</v>
      </c>
      <c r="O79" s="31">
        <f t="shared" si="5"/>
        <v>0</v>
      </c>
      <c r="P79" s="31">
        <v>0</v>
      </c>
      <c r="Q79" s="32">
        <f t="shared" si="6"/>
        <v>44000</v>
      </c>
      <c r="R79" s="33">
        <v>0</v>
      </c>
      <c r="S79" s="34">
        <f>-Q79*R79</f>
        <v>0</v>
      </c>
      <c r="T79" s="33"/>
      <c r="U79" s="35">
        <f t="shared" si="8"/>
        <v>0</v>
      </c>
      <c r="V79" s="32">
        <f t="shared" si="9"/>
        <v>44000</v>
      </c>
      <c r="W79" s="36" t="s">
        <v>35</v>
      </c>
      <c r="X79" s="181" t="s">
        <v>36</v>
      </c>
      <c r="Y79" s="37" t="s">
        <v>227</v>
      </c>
      <c r="Z79" s="37" t="s">
        <v>33</v>
      </c>
      <c r="AA79" s="37"/>
    </row>
    <row r="80" spans="1:28" hidden="1" x14ac:dyDescent="0.2">
      <c r="A80" s="20">
        <v>86</v>
      </c>
      <c r="B80" s="21">
        <v>44614</v>
      </c>
      <c r="C80" s="22">
        <v>44593</v>
      </c>
      <c r="D80" s="246">
        <v>44596</v>
      </c>
      <c r="E80" s="23" t="s">
        <v>241</v>
      </c>
      <c r="F80" s="23" t="s">
        <v>242</v>
      </c>
      <c r="G80" s="26" t="s">
        <v>33</v>
      </c>
      <c r="H80" s="26" t="s">
        <v>34</v>
      </c>
      <c r="I80" s="24" t="s">
        <v>33</v>
      </c>
      <c r="J80" s="26">
        <v>303346</v>
      </c>
      <c r="K80" s="27">
        <v>44574</v>
      </c>
      <c r="L80" s="26">
        <v>203882</v>
      </c>
      <c r="M80" s="29">
        <v>129951</v>
      </c>
      <c r="N80" s="30">
        <v>0</v>
      </c>
      <c r="O80" s="31">
        <f t="shared" si="5"/>
        <v>0</v>
      </c>
      <c r="P80" s="31">
        <v>0</v>
      </c>
      <c r="Q80" s="32">
        <f t="shared" si="6"/>
        <v>129951</v>
      </c>
      <c r="R80" s="33">
        <v>4.4999999999999998E-2</v>
      </c>
      <c r="S80" s="34">
        <f>-Q80*R80</f>
        <v>-5847.7950000000001</v>
      </c>
      <c r="T80" s="33"/>
      <c r="U80" s="35">
        <f t="shared" si="8"/>
        <v>0</v>
      </c>
      <c r="V80" s="32">
        <f t="shared" si="9"/>
        <v>124103.205</v>
      </c>
      <c r="W80" s="220" t="s">
        <v>59</v>
      </c>
      <c r="X80" s="35" t="s">
        <v>36</v>
      </c>
      <c r="Y80" s="48" t="s">
        <v>33</v>
      </c>
      <c r="Z80" s="37" t="s">
        <v>245</v>
      </c>
      <c r="AA80" s="48"/>
    </row>
    <row r="81" spans="1:27" hidden="1" x14ac:dyDescent="0.2">
      <c r="A81" s="20">
        <v>87</v>
      </c>
      <c r="B81" s="21">
        <v>44614</v>
      </c>
      <c r="C81" s="22">
        <v>44594</v>
      </c>
      <c r="D81" s="246">
        <v>44596</v>
      </c>
      <c r="E81" s="43" t="s">
        <v>246</v>
      </c>
      <c r="F81" s="43" t="s">
        <v>247</v>
      </c>
      <c r="G81" s="76" t="s">
        <v>248</v>
      </c>
      <c r="H81" s="76" t="s">
        <v>34</v>
      </c>
      <c r="I81" s="76">
        <v>1890</v>
      </c>
      <c r="J81" s="76">
        <v>303355</v>
      </c>
      <c r="K81" s="27">
        <v>44558</v>
      </c>
      <c r="L81" s="78" t="s">
        <v>249</v>
      </c>
      <c r="M81" s="79">
        <v>236685</v>
      </c>
      <c r="N81" s="80">
        <v>0.13</v>
      </c>
      <c r="O81" s="31">
        <f t="shared" si="5"/>
        <v>30769.05</v>
      </c>
      <c r="P81" s="31">
        <v>0</v>
      </c>
      <c r="Q81" s="32">
        <f t="shared" si="6"/>
        <v>267454.05</v>
      </c>
      <c r="R81" s="81">
        <v>0.03</v>
      </c>
      <c r="S81" s="34">
        <f>-Q81*R81</f>
        <v>-8023.6214999999993</v>
      </c>
      <c r="T81" s="81">
        <v>0.2</v>
      </c>
      <c r="U81" s="35">
        <f t="shared" si="8"/>
        <v>-6153.81</v>
      </c>
      <c r="V81" s="32">
        <f t="shared" si="9"/>
        <v>253276.61849999998</v>
      </c>
      <c r="W81" s="36" t="s">
        <v>35</v>
      </c>
      <c r="X81" s="35" t="s">
        <v>36</v>
      </c>
      <c r="Y81" s="48" t="s">
        <v>250</v>
      </c>
      <c r="Z81" s="37"/>
      <c r="AA81" s="37"/>
    </row>
    <row r="82" spans="1:27" hidden="1" x14ac:dyDescent="0.2">
      <c r="A82" s="20">
        <v>89</v>
      </c>
      <c r="B82" s="21">
        <v>44614</v>
      </c>
      <c r="C82" s="22">
        <v>44593</v>
      </c>
      <c r="D82" s="246">
        <v>44596</v>
      </c>
      <c r="E82" s="23" t="s">
        <v>252</v>
      </c>
      <c r="F82" s="23" t="s">
        <v>253</v>
      </c>
      <c r="G82" s="24" t="s">
        <v>254</v>
      </c>
      <c r="H82" s="26" t="s">
        <v>34</v>
      </c>
      <c r="I82" s="24" t="s">
        <v>33</v>
      </c>
      <c r="J82" s="26">
        <v>303354</v>
      </c>
      <c r="K82" s="27">
        <v>44526</v>
      </c>
      <c r="L82" s="50" t="s">
        <v>255</v>
      </c>
      <c r="M82" s="29">
        <v>26470</v>
      </c>
      <c r="N82" s="30">
        <v>0</v>
      </c>
      <c r="O82" s="31">
        <f t="shared" si="5"/>
        <v>0</v>
      </c>
      <c r="P82" s="31">
        <v>0</v>
      </c>
      <c r="Q82" s="32">
        <f t="shared" si="6"/>
        <v>26470</v>
      </c>
      <c r="R82" s="33">
        <v>0</v>
      </c>
      <c r="S82" s="34">
        <f>-Q82*R82</f>
        <v>0</v>
      </c>
      <c r="T82" s="33"/>
      <c r="U82" s="35">
        <f t="shared" si="8"/>
        <v>0</v>
      </c>
      <c r="V82" s="32">
        <f t="shared" si="9"/>
        <v>26470</v>
      </c>
      <c r="W82" s="220" t="s">
        <v>59</v>
      </c>
      <c r="X82" s="35" t="s">
        <v>36</v>
      </c>
      <c r="Y82" s="37" t="s">
        <v>33</v>
      </c>
      <c r="Z82" s="37" t="s">
        <v>256</v>
      </c>
      <c r="AA82" s="37"/>
    </row>
    <row r="83" spans="1:27" hidden="1" x14ac:dyDescent="0.2">
      <c r="A83" s="20">
        <v>90</v>
      </c>
      <c r="B83" s="21">
        <v>44614</v>
      </c>
      <c r="C83" s="22">
        <v>44593</v>
      </c>
      <c r="D83" s="246">
        <v>44596</v>
      </c>
      <c r="E83" s="23" t="s">
        <v>257</v>
      </c>
      <c r="F83" s="23" t="s">
        <v>258</v>
      </c>
      <c r="G83" s="24" t="s">
        <v>132</v>
      </c>
      <c r="H83" s="26" t="s">
        <v>34</v>
      </c>
      <c r="I83" s="24" t="s">
        <v>33</v>
      </c>
      <c r="J83" s="26">
        <v>303351</v>
      </c>
      <c r="K83" s="27">
        <v>44578</v>
      </c>
      <c r="L83" s="26" t="s">
        <v>259</v>
      </c>
      <c r="M83" s="29">
        <v>250000</v>
      </c>
      <c r="N83" s="30">
        <v>0.13</v>
      </c>
      <c r="O83" s="31">
        <f t="shared" si="5"/>
        <v>32500</v>
      </c>
      <c r="P83" s="31">
        <v>0</v>
      </c>
      <c r="Q83" s="32">
        <f t="shared" si="6"/>
        <v>282500</v>
      </c>
      <c r="R83" s="33">
        <v>0.08</v>
      </c>
      <c r="S83" s="34">
        <f>-Q83*R83</f>
        <v>-22600</v>
      </c>
      <c r="T83" s="33">
        <v>0.2</v>
      </c>
      <c r="U83" s="35">
        <f t="shared" si="8"/>
        <v>-6500</v>
      </c>
      <c r="V83" s="32">
        <f t="shared" si="9"/>
        <v>253400</v>
      </c>
      <c r="W83" s="220" t="s">
        <v>59</v>
      </c>
      <c r="X83" s="35" t="s">
        <v>36</v>
      </c>
      <c r="Y83" s="37" t="s">
        <v>260</v>
      </c>
      <c r="Z83" s="96" t="s">
        <v>33</v>
      </c>
      <c r="AA83" s="37"/>
    </row>
    <row r="84" spans="1:27" hidden="1" x14ac:dyDescent="0.2">
      <c r="A84" s="20">
        <v>93</v>
      </c>
      <c r="B84" s="21">
        <v>44614</v>
      </c>
      <c r="C84" s="22">
        <v>44594</v>
      </c>
      <c r="D84" s="246">
        <v>44596</v>
      </c>
      <c r="E84" s="23" t="s">
        <v>167</v>
      </c>
      <c r="F84" s="43" t="s">
        <v>237</v>
      </c>
      <c r="G84" s="24" t="s">
        <v>168</v>
      </c>
      <c r="H84" s="26" t="s">
        <v>34</v>
      </c>
      <c r="I84" s="24" t="s">
        <v>33</v>
      </c>
      <c r="J84" s="26">
        <v>303356</v>
      </c>
      <c r="K84" s="27">
        <v>44917</v>
      </c>
      <c r="L84" s="24" t="s">
        <v>263</v>
      </c>
      <c r="M84" s="29">
        <v>278762</v>
      </c>
      <c r="N84" s="30">
        <v>0</v>
      </c>
      <c r="O84" s="31">
        <f t="shared" si="5"/>
        <v>0</v>
      </c>
      <c r="P84" s="31">
        <v>0</v>
      </c>
      <c r="Q84" s="32">
        <f t="shared" si="6"/>
        <v>278762</v>
      </c>
      <c r="R84" s="33">
        <v>4.4999999999999998E-2</v>
      </c>
      <c r="S84" s="34">
        <v>-16647</v>
      </c>
      <c r="T84" s="33">
        <v>0.2</v>
      </c>
      <c r="U84" s="35">
        <v>-1716</v>
      </c>
      <c r="V84" s="32">
        <f t="shared" si="9"/>
        <v>260399</v>
      </c>
      <c r="W84" s="220" t="s">
        <v>59</v>
      </c>
      <c r="X84" s="35" t="s">
        <v>36</v>
      </c>
      <c r="Y84" s="37" t="s">
        <v>33</v>
      </c>
      <c r="Z84" s="37" t="s">
        <v>264</v>
      </c>
      <c r="AA84" s="37"/>
    </row>
    <row r="85" spans="1:27" hidden="1" x14ac:dyDescent="0.2">
      <c r="A85" s="20">
        <v>69</v>
      </c>
      <c r="B85" s="21">
        <v>44614</v>
      </c>
      <c r="C85" s="22">
        <v>44617</v>
      </c>
      <c r="D85" s="246">
        <v>44600</v>
      </c>
      <c r="E85" s="23" t="s">
        <v>61</v>
      </c>
      <c r="F85" s="23" t="s">
        <v>47</v>
      </c>
      <c r="G85" s="26" t="s">
        <v>62</v>
      </c>
      <c r="H85" s="26" t="s">
        <v>34</v>
      </c>
      <c r="I85" s="24" t="s">
        <v>33</v>
      </c>
      <c r="J85" s="20">
        <v>303388</v>
      </c>
      <c r="K85" s="27">
        <v>44565</v>
      </c>
      <c r="L85" s="26" t="s">
        <v>211</v>
      </c>
      <c r="M85" s="38">
        <v>91995</v>
      </c>
      <c r="N85" s="30">
        <v>0.13</v>
      </c>
      <c r="O85" s="31">
        <v>0</v>
      </c>
      <c r="P85" s="31">
        <v>0</v>
      </c>
      <c r="Q85" s="32">
        <f t="shared" si="6"/>
        <v>91995</v>
      </c>
      <c r="R85" s="33">
        <v>0.03</v>
      </c>
      <c r="S85" s="34">
        <v>-153</v>
      </c>
      <c r="T85" s="33">
        <v>0.2</v>
      </c>
      <c r="U85" s="35">
        <v>-117</v>
      </c>
      <c r="V85" s="32">
        <f t="shared" si="9"/>
        <v>91725</v>
      </c>
      <c r="W85" s="35" t="s">
        <v>35</v>
      </c>
      <c r="X85" s="181" t="s">
        <v>36</v>
      </c>
      <c r="Y85" s="37" t="s">
        <v>212</v>
      </c>
      <c r="Z85" s="37" t="s">
        <v>33</v>
      </c>
      <c r="AA85" s="37"/>
    </row>
    <row r="86" spans="1:27" hidden="1" x14ac:dyDescent="0.2">
      <c r="A86" s="20">
        <v>30</v>
      </c>
      <c r="B86" s="21">
        <v>44614</v>
      </c>
      <c r="C86" s="22">
        <v>44593</v>
      </c>
      <c r="D86" s="246">
        <v>44601</v>
      </c>
      <c r="E86" s="23" t="s">
        <v>114</v>
      </c>
      <c r="F86" s="23" t="s">
        <v>115</v>
      </c>
      <c r="G86" s="24" t="s">
        <v>116</v>
      </c>
      <c r="H86" s="26" t="s">
        <v>34</v>
      </c>
      <c r="I86" s="24" t="s">
        <v>33</v>
      </c>
      <c r="J86" s="26">
        <v>303347</v>
      </c>
      <c r="K86" s="27">
        <v>44557</v>
      </c>
      <c r="L86" s="26" t="s">
        <v>117</v>
      </c>
      <c r="M86" s="38">
        <v>17750</v>
      </c>
      <c r="N86" s="30">
        <v>0.17</v>
      </c>
      <c r="O86" s="31">
        <f t="shared" ref="O86:O101" si="10">M86*N86</f>
        <v>3017.5</v>
      </c>
      <c r="P86" s="31">
        <v>0</v>
      </c>
      <c r="Q86" s="32">
        <f t="shared" si="6"/>
        <v>20767.5</v>
      </c>
      <c r="R86" s="33">
        <v>0.03</v>
      </c>
      <c r="S86" s="34">
        <f>-Q86*R86</f>
        <v>-623.02499999999998</v>
      </c>
      <c r="T86" s="33">
        <v>0</v>
      </c>
      <c r="U86" s="35">
        <f>-O86*T86</f>
        <v>0</v>
      </c>
      <c r="V86" s="32">
        <f t="shared" si="9"/>
        <v>20144.474999999999</v>
      </c>
      <c r="W86" s="36" t="s">
        <v>35</v>
      </c>
      <c r="X86" s="137" t="s">
        <v>102</v>
      </c>
      <c r="Y86" s="47" t="s">
        <v>118</v>
      </c>
      <c r="Z86" s="37" t="s">
        <v>33</v>
      </c>
      <c r="AA86" s="51">
        <f>V86+V87</f>
        <v>25683.474999999999</v>
      </c>
    </row>
    <row r="87" spans="1:27" hidden="1" x14ac:dyDescent="0.2">
      <c r="A87" s="20">
        <v>31</v>
      </c>
      <c r="B87" s="21">
        <v>44614</v>
      </c>
      <c r="C87" s="22">
        <v>44593</v>
      </c>
      <c r="D87" s="246">
        <v>44601</v>
      </c>
      <c r="E87" s="23" t="s">
        <v>114</v>
      </c>
      <c r="F87" s="23" t="s">
        <v>115</v>
      </c>
      <c r="G87" s="24" t="s">
        <v>116</v>
      </c>
      <c r="H87" s="26" t="s">
        <v>34</v>
      </c>
      <c r="I87" s="24" t="s">
        <v>33</v>
      </c>
      <c r="J87" s="26">
        <v>303347</v>
      </c>
      <c r="K87" s="27">
        <v>44557</v>
      </c>
      <c r="L87" s="26" t="s">
        <v>119</v>
      </c>
      <c r="M87" s="38">
        <v>5000</v>
      </c>
      <c r="N87" s="30">
        <v>0.16</v>
      </c>
      <c r="O87" s="31">
        <f t="shared" si="10"/>
        <v>800</v>
      </c>
      <c r="P87" s="31"/>
      <c r="Q87" s="32">
        <f t="shared" si="6"/>
        <v>5800</v>
      </c>
      <c r="R87" s="33">
        <v>4.4999999999999998E-2</v>
      </c>
      <c r="S87" s="34">
        <f>-Q87*R87</f>
        <v>-261</v>
      </c>
      <c r="T87" s="33"/>
      <c r="U87" s="35">
        <f>-O87*T87</f>
        <v>0</v>
      </c>
      <c r="V87" s="32">
        <f t="shared" si="9"/>
        <v>5539</v>
      </c>
      <c r="W87" s="36" t="s">
        <v>35</v>
      </c>
      <c r="X87" s="137" t="s">
        <v>102</v>
      </c>
      <c r="Y87" s="47" t="s">
        <v>118</v>
      </c>
      <c r="Z87" s="37" t="s">
        <v>33</v>
      </c>
      <c r="AA87" s="51"/>
    </row>
    <row r="88" spans="1:27" hidden="1" x14ac:dyDescent="0.2">
      <c r="A88" s="20">
        <v>32</v>
      </c>
      <c r="B88" s="21">
        <v>44614</v>
      </c>
      <c r="C88" s="22">
        <v>44593</v>
      </c>
      <c r="D88" s="246">
        <v>44601</v>
      </c>
      <c r="E88" s="23" t="s">
        <v>120</v>
      </c>
      <c r="F88" s="23" t="s">
        <v>121</v>
      </c>
      <c r="G88" s="52" t="s">
        <v>122</v>
      </c>
      <c r="H88" s="26" t="s">
        <v>34</v>
      </c>
      <c r="I88" s="24" t="s">
        <v>33</v>
      </c>
      <c r="J88" s="26">
        <v>303348</v>
      </c>
      <c r="K88" s="27">
        <v>44562</v>
      </c>
      <c r="L88" s="26" t="s">
        <v>123</v>
      </c>
      <c r="M88" s="38">
        <v>15774</v>
      </c>
      <c r="N88" s="30">
        <v>0</v>
      </c>
      <c r="O88" s="31">
        <f t="shared" si="10"/>
        <v>0</v>
      </c>
      <c r="P88" s="31">
        <v>0</v>
      </c>
      <c r="Q88" s="32">
        <f t="shared" si="6"/>
        <v>15774</v>
      </c>
      <c r="R88" s="33">
        <v>0.03</v>
      </c>
      <c r="S88" s="34">
        <v>-430</v>
      </c>
      <c r="T88" s="33"/>
      <c r="U88" s="35">
        <f>-O88*T88</f>
        <v>0</v>
      </c>
      <c r="V88" s="32">
        <f t="shared" si="9"/>
        <v>15344</v>
      </c>
      <c r="W88" s="36" t="s">
        <v>35</v>
      </c>
      <c r="X88" s="137" t="s">
        <v>102</v>
      </c>
      <c r="Y88" s="37" t="s">
        <v>124</v>
      </c>
      <c r="Z88" s="37" t="s">
        <v>33</v>
      </c>
      <c r="AA88" s="37"/>
    </row>
    <row r="89" spans="1:27" hidden="1" x14ac:dyDescent="0.2">
      <c r="A89" s="20">
        <v>26</v>
      </c>
      <c r="B89" s="21">
        <v>44614</v>
      </c>
      <c r="C89" s="22">
        <v>44593</v>
      </c>
      <c r="D89" s="246">
        <v>44602</v>
      </c>
      <c r="E89" s="23" t="s">
        <v>97</v>
      </c>
      <c r="F89" s="23" t="s">
        <v>98</v>
      </c>
      <c r="G89" s="24" t="s">
        <v>33</v>
      </c>
      <c r="H89" s="26" t="s">
        <v>45</v>
      </c>
      <c r="I89" s="24" t="s">
        <v>33</v>
      </c>
      <c r="J89" s="26">
        <v>303341</v>
      </c>
      <c r="K89" s="27">
        <v>44561</v>
      </c>
      <c r="L89" s="26" t="s">
        <v>33</v>
      </c>
      <c r="M89" s="38">
        <v>148299</v>
      </c>
      <c r="N89" s="30">
        <v>0</v>
      </c>
      <c r="O89" s="31">
        <f t="shared" si="10"/>
        <v>0</v>
      </c>
      <c r="P89" s="31">
        <v>0</v>
      </c>
      <c r="Q89" s="32">
        <f t="shared" si="6"/>
        <v>148299</v>
      </c>
      <c r="R89" s="33">
        <v>0</v>
      </c>
      <c r="S89" s="34">
        <f>-Q89*R89</f>
        <v>0</v>
      </c>
      <c r="T89" s="33">
        <v>0</v>
      </c>
      <c r="U89" s="35">
        <f>-O89*T89</f>
        <v>0</v>
      </c>
      <c r="V89" s="32">
        <f t="shared" si="9"/>
        <v>148299</v>
      </c>
      <c r="W89" s="36" t="s">
        <v>35</v>
      </c>
      <c r="X89" s="181" t="s">
        <v>36</v>
      </c>
      <c r="Y89" s="37" t="s">
        <v>99</v>
      </c>
      <c r="Z89" s="37" t="s">
        <v>33</v>
      </c>
      <c r="AA89" s="37"/>
    </row>
    <row r="90" spans="1:27" hidden="1" x14ac:dyDescent="0.2">
      <c r="A90" s="20">
        <v>29</v>
      </c>
      <c r="B90" s="21">
        <v>44614</v>
      </c>
      <c r="C90" s="22">
        <v>44593</v>
      </c>
      <c r="D90" s="246">
        <v>44602</v>
      </c>
      <c r="E90" s="23" t="s">
        <v>109</v>
      </c>
      <c r="F90" s="23" t="s">
        <v>110</v>
      </c>
      <c r="G90" s="24" t="s">
        <v>111</v>
      </c>
      <c r="H90" s="26" t="s">
        <v>34</v>
      </c>
      <c r="I90" s="26">
        <v>1886</v>
      </c>
      <c r="J90" s="26">
        <v>303345</v>
      </c>
      <c r="K90" s="27">
        <v>44540</v>
      </c>
      <c r="L90" s="50" t="s">
        <v>112</v>
      </c>
      <c r="M90" s="38">
        <v>11250</v>
      </c>
      <c r="N90" s="30">
        <v>0</v>
      </c>
      <c r="O90" s="31">
        <f t="shared" si="10"/>
        <v>0</v>
      </c>
      <c r="P90" s="31">
        <v>0</v>
      </c>
      <c r="Q90" s="32">
        <f t="shared" si="6"/>
        <v>11250</v>
      </c>
      <c r="R90" s="33">
        <v>4.4999999999999998E-2</v>
      </c>
      <c r="S90" s="34">
        <f>-Q90*R90</f>
        <v>-506.25</v>
      </c>
      <c r="T90" s="33">
        <v>0.05</v>
      </c>
      <c r="U90" s="35">
        <v>-562</v>
      </c>
      <c r="V90" s="32">
        <f t="shared" si="9"/>
        <v>10181.75</v>
      </c>
      <c r="W90" s="36" t="s">
        <v>35</v>
      </c>
      <c r="X90" s="35" t="s">
        <v>102</v>
      </c>
      <c r="Y90" s="37" t="s">
        <v>113</v>
      </c>
      <c r="Z90" s="37" t="s">
        <v>33</v>
      </c>
      <c r="AA90" s="37"/>
    </row>
    <row r="91" spans="1:27" hidden="1" x14ac:dyDescent="0.2">
      <c r="A91" s="20">
        <v>27</v>
      </c>
      <c r="B91" s="21">
        <v>44614</v>
      </c>
      <c r="C91" s="22">
        <v>44593</v>
      </c>
      <c r="D91" s="246">
        <v>44603</v>
      </c>
      <c r="E91" s="23" t="s">
        <v>100</v>
      </c>
      <c r="F91" s="23" t="s">
        <v>47</v>
      </c>
      <c r="G91" s="24" t="s">
        <v>101</v>
      </c>
      <c r="H91" s="26" t="s">
        <v>34</v>
      </c>
      <c r="I91" s="26">
        <v>1862</v>
      </c>
      <c r="J91" s="26">
        <v>303343</v>
      </c>
      <c r="K91" s="27">
        <v>44558</v>
      </c>
      <c r="L91" s="26">
        <v>6506904</v>
      </c>
      <c r="M91" s="38">
        <v>38109</v>
      </c>
      <c r="N91" s="30">
        <v>0</v>
      </c>
      <c r="O91" s="31">
        <f t="shared" si="10"/>
        <v>0</v>
      </c>
      <c r="P91" s="31">
        <v>0</v>
      </c>
      <c r="Q91" s="32">
        <f t="shared" si="6"/>
        <v>38109</v>
      </c>
      <c r="R91" s="33">
        <v>0.03</v>
      </c>
      <c r="S91" s="34">
        <v>-1025</v>
      </c>
      <c r="T91" s="33">
        <v>0.2</v>
      </c>
      <c r="U91" s="35">
        <v>-786</v>
      </c>
      <c r="V91" s="32">
        <f t="shared" si="9"/>
        <v>36298</v>
      </c>
      <c r="W91" s="36" t="s">
        <v>35</v>
      </c>
      <c r="X91" s="35" t="s">
        <v>102</v>
      </c>
      <c r="Y91" s="37" t="s">
        <v>103</v>
      </c>
      <c r="Z91" s="37" t="s">
        <v>33</v>
      </c>
      <c r="AA91" s="37"/>
    </row>
    <row r="92" spans="1:27" hidden="1" x14ac:dyDescent="0.2">
      <c r="A92" s="20">
        <v>75</v>
      </c>
      <c r="B92" s="21">
        <v>44614</v>
      </c>
      <c r="C92" s="22">
        <v>44704</v>
      </c>
      <c r="D92" s="246">
        <v>44603</v>
      </c>
      <c r="E92" s="23" t="s">
        <v>156</v>
      </c>
      <c r="F92" s="23" t="s">
        <v>149</v>
      </c>
      <c r="G92" s="24" t="s">
        <v>157</v>
      </c>
      <c r="H92" s="26" t="s">
        <v>34</v>
      </c>
      <c r="I92" s="24" t="s">
        <v>33</v>
      </c>
      <c r="J92" s="20">
        <v>303395</v>
      </c>
      <c r="K92" s="27">
        <v>44592</v>
      </c>
      <c r="L92" s="26">
        <v>33248</v>
      </c>
      <c r="M92" s="38">
        <v>208677</v>
      </c>
      <c r="N92" s="30">
        <v>0</v>
      </c>
      <c r="O92" s="31">
        <f t="shared" si="10"/>
        <v>0</v>
      </c>
      <c r="P92" s="31">
        <v>0</v>
      </c>
      <c r="Q92" s="32">
        <f t="shared" si="6"/>
        <v>208677</v>
      </c>
      <c r="R92" s="33">
        <v>0</v>
      </c>
      <c r="S92" s="34">
        <f>-Q92*R92</f>
        <v>0</v>
      </c>
      <c r="T92" s="33"/>
      <c r="U92" s="35">
        <f t="shared" ref="U92:U122" si="11">-O92*T92</f>
        <v>0</v>
      </c>
      <c r="V92" s="32">
        <f t="shared" si="9"/>
        <v>208677</v>
      </c>
      <c r="W92" s="35" t="s">
        <v>35</v>
      </c>
      <c r="X92" s="46" t="s">
        <v>36</v>
      </c>
      <c r="Y92" s="37" t="s">
        <v>223</v>
      </c>
      <c r="Z92" s="37" t="s">
        <v>33</v>
      </c>
      <c r="AA92" s="37"/>
    </row>
    <row r="93" spans="1:27" hidden="1" x14ac:dyDescent="0.2">
      <c r="A93" s="20">
        <v>79</v>
      </c>
      <c r="B93" s="21">
        <v>44614</v>
      </c>
      <c r="C93" s="22">
        <v>44634</v>
      </c>
      <c r="D93" s="246">
        <v>44606</v>
      </c>
      <c r="E93" s="23" t="s">
        <v>134</v>
      </c>
      <c r="F93" s="23" t="s">
        <v>135</v>
      </c>
      <c r="G93" s="24" t="s">
        <v>231</v>
      </c>
      <c r="H93" s="26" t="s">
        <v>230</v>
      </c>
      <c r="I93" s="24" t="s">
        <v>33</v>
      </c>
      <c r="J93" s="20">
        <v>303399</v>
      </c>
      <c r="K93" s="27">
        <v>44572</v>
      </c>
      <c r="L93" s="26"/>
      <c r="M93" s="38">
        <v>232624</v>
      </c>
      <c r="N93" s="30">
        <v>0</v>
      </c>
      <c r="O93" s="31">
        <f t="shared" si="10"/>
        <v>0</v>
      </c>
      <c r="P93" s="31">
        <v>0</v>
      </c>
      <c r="Q93" s="32">
        <f t="shared" si="6"/>
        <v>232624</v>
      </c>
      <c r="R93" s="33">
        <v>0.03</v>
      </c>
      <c r="S93" s="34">
        <v>-6342</v>
      </c>
      <c r="T93" s="33">
        <v>0</v>
      </c>
      <c r="U93" s="35">
        <f t="shared" si="11"/>
        <v>0</v>
      </c>
      <c r="V93" s="32">
        <f t="shared" si="9"/>
        <v>226282</v>
      </c>
      <c r="W93" s="36" t="s">
        <v>35</v>
      </c>
      <c r="X93" s="46" t="s">
        <v>36</v>
      </c>
      <c r="Y93" s="37" t="s">
        <v>232</v>
      </c>
      <c r="Z93" s="37" t="s">
        <v>33</v>
      </c>
      <c r="AA93" s="37"/>
    </row>
    <row r="94" spans="1:27" hidden="1" x14ac:dyDescent="0.2">
      <c r="A94" s="20">
        <v>1</v>
      </c>
      <c r="B94" s="21">
        <v>44583</v>
      </c>
      <c r="C94" s="22">
        <v>44593</v>
      </c>
      <c r="D94" s="246">
        <v>44607</v>
      </c>
      <c r="E94" s="23" t="s">
        <v>31</v>
      </c>
      <c r="F94" s="23" t="s">
        <v>32</v>
      </c>
      <c r="G94" s="24" t="s">
        <v>33</v>
      </c>
      <c r="H94" s="25" t="s">
        <v>34</v>
      </c>
      <c r="I94" s="24" t="s">
        <v>33</v>
      </c>
      <c r="J94" s="26">
        <v>303400</v>
      </c>
      <c r="K94" s="27">
        <v>44593</v>
      </c>
      <c r="L94" s="28">
        <v>12282353</v>
      </c>
      <c r="M94" s="29">
        <v>441304.68</v>
      </c>
      <c r="N94" s="30">
        <v>0</v>
      </c>
      <c r="O94" s="31">
        <f t="shared" si="10"/>
        <v>0</v>
      </c>
      <c r="P94" s="31">
        <v>0</v>
      </c>
      <c r="Q94" s="32">
        <f t="shared" si="6"/>
        <v>441304.68</v>
      </c>
      <c r="R94" s="33">
        <v>0</v>
      </c>
      <c r="S94" s="34">
        <v>0</v>
      </c>
      <c r="T94" s="33">
        <v>0</v>
      </c>
      <c r="U94" s="35">
        <f t="shared" si="11"/>
        <v>0</v>
      </c>
      <c r="V94" s="32">
        <f t="shared" si="9"/>
        <v>441304.68</v>
      </c>
      <c r="W94" s="36" t="s">
        <v>35</v>
      </c>
      <c r="X94" s="137" t="s">
        <v>36</v>
      </c>
      <c r="Y94" s="37" t="s">
        <v>37</v>
      </c>
      <c r="Z94" s="37" t="s">
        <v>33</v>
      </c>
      <c r="AA94" s="37"/>
    </row>
    <row r="95" spans="1:27" hidden="1" x14ac:dyDescent="0.2">
      <c r="A95" s="20">
        <v>23</v>
      </c>
      <c r="B95" s="21">
        <v>44583</v>
      </c>
      <c r="C95" s="22">
        <v>44593</v>
      </c>
      <c r="D95" s="246">
        <v>44607</v>
      </c>
      <c r="E95" s="23" t="s">
        <v>88</v>
      </c>
      <c r="F95" s="23" t="s">
        <v>89</v>
      </c>
      <c r="G95" s="24" t="s">
        <v>90</v>
      </c>
      <c r="H95" s="26" t="s">
        <v>45</v>
      </c>
      <c r="I95" s="24" t="s">
        <v>33</v>
      </c>
      <c r="J95" s="26">
        <v>303340</v>
      </c>
      <c r="K95" s="27">
        <v>44544</v>
      </c>
      <c r="L95" s="26">
        <v>53</v>
      </c>
      <c r="M95" s="38">
        <v>50526</v>
      </c>
      <c r="N95" s="30">
        <v>0</v>
      </c>
      <c r="O95" s="31">
        <f t="shared" si="10"/>
        <v>0</v>
      </c>
      <c r="P95" s="31">
        <v>0</v>
      </c>
      <c r="Q95" s="32">
        <f t="shared" si="6"/>
        <v>50526</v>
      </c>
      <c r="R95" s="33">
        <v>0</v>
      </c>
      <c r="S95" s="34">
        <f>-Q95*R95</f>
        <v>0</v>
      </c>
      <c r="T95" s="33">
        <v>0</v>
      </c>
      <c r="U95" s="35">
        <f t="shared" si="11"/>
        <v>0</v>
      </c>
      <c r="V95" s="32">
        <f t="shared" si="9"/>
        <v>50526</v>
      </c>
      <c r="W95" s="225" t="s">
        <v>35</v>
      </c>
      <c r="X95" s="137" t="s">
        <v>36</v>
      </c>
      <c r="Y95" s="47" t="s">
        <v>91</v>
      </c>
      <c r="Z95" s="37" t="s">
        <v>33</v>
      </c>
      <c r="AA95" s="51">
        <f>V95+V96</f>
        <v>118026</v>
      </c>
    </row>
    <row r="96" spans="1:27" hidden="1" x14ac:dyDescent="0.2">
      <c r="A96" s="20">
        <v>24</v>
      </c>
      <c r="B96" s="21">
        <v>44583</v>
      </c>
      <c r="C96" s="22">
        <v>44593</v>
      </c>
      <c r="D96" s="246">
        <v>44607</v>
      </c>
      <c r="E96" s="23" t="s">
        <v>88</v>
      </c>
      <c r="F96" s="23" t="s">
        <v>89</v>
      </c>
      <c r="G96" s="24" t="s">
        <v>90</v>
      </c>
      <c r="H96" s="26" t="s">
        <v>45</v>
      </c>
      <c r="I96" s="24" t="s">
        <v>33</v>
      </c>
      <c r="J96" s="26">
        <v>303340</v>
      </c>
      <c r="K96" s="27">
        <v>44544</v>
      </c>
      <c r="L96" s="26">
        <v>74</v>
      </c>
      <c r="M96" s="38">
        <v>75000</v>
      </c>
      <c r="N96" s="30">
        <v>0</v>
      </c>
      <c r="O96" s="31">
        <f t="shared" si="10"/>
        <v>0</v>
      </c>
      <c r="P96" s="31">
        <v>0</v>
      </c>
      <c r="Q96" s="32">
        <f t="shared" si="6"/>
        <v>75000</v>
      </c>
      <c r="R96" s="33">
        <v>0.1</v>
      </c>
      <c r="S96" s="34">
        <f>-Q96*R96</f>
        <v>-7500</v>
      </c>
      <c r="T96" s="33">
        <v>0</v>
      </c>
      <c r="U96" s="35">
        <f t="shared" si="11"/>
        <v>0</v>
      </c>
      <c r="V96" s="32">
        <f t="shared" si="9"/>
        <v>67500</v>
      </c>
      <c r="W96" s="181" t="s">
        <v>35</v>
      </c>
      <c r="X96" s="35" t="s">
        <v>36</v>
      </c>
      <c r="Y96" s="47" t="s">
        <v>91</v>
      </c>
      <c r="Z96" s="37" t="s">
        <v>33</v>
      </c>
      <c r="AA96" s="51"/>
    </row>
    <row r="97" spans="1:27" hidden="1" x14ac:dyDescent="0.2">
      <c r="A97" s="20">
        <v>28</v>
      </c>
      <c r="B97" s="21">
        <v>44614</v>
      </c>
      <c r="C97" s="22">
        <v>44593</v>
      </c>
      <c r="D97" s="246">
        <v>44607</v>
      </c>
      <c r="E97" s="23" t="s">
        <v>104</v>
      </c>
      <c r="F97" s="23" t="s">
        <v>105</v>
      </c>
      <c r="G97" s="24" t="s">
        <v>106</v>
      </c>
      <c r="H97" s="26" t="s">
        <v>34</v>
      </c>
      <c r="I97" s="26">
        <v>1888</v>
      </c>
      <c r="J97" s="26">
        <v>303344</v>
      </c>
      <c r="K97" s="27">
        <v>44551</v>
      </c>
      <c r="L97" s="26" t="s">
        <v>107</v>
      </c>
      <c r="M97" s="38">
        <v>24000</v>
      </c>
      <c r="N97" s="30">
        <v>0.16</v>
      </c>
      <c r="O97" s="31">
        <f t="shared" si="10"/>
        <v>3840</v>
      </c>
      <c r="P97" s="31">
        <v>0</v>
      </c>
      <c r="Q97" s="32">
        <f t="shared" si="6"/>
        <v>27840</v>
      </c>
      <c r="R97" s="33">
        <v>0.03</v>
      </c>
      <c r="S97" s="34">
        <f>-Q97*R97</f>
        <v>-835.19999999999993</v>
      </c>
      <c r="T97" s="33"/>
      <c r="U97" s="35">
        <f t="shared" si="11"/>
        <v>0</v>
      </c>
      <c r="V97" s="32">
        <f t="shared" si="9"/>
        <v>27004.799999999999</v>
      </c>
      <c r="W97" s="36" t="s">
        <v>35</v>
      </c>
      <c r="X97" s="137" t="s">
        <v>102</v>
      </c>
      <c r="Y97" s="37" t="s">
        <v>108</v>
      </c>
      <c r="Z97" s="37" t="s">
        <v>33</v>
      </c>
      <c r="AA97" s="37"/>
    </row>
    <row r="98" spans="1:27" hidden="1" x14ac:dyDescent="0.2">
      <c r="A98" s="20">
        <v>33</v>
      </c>
      <c r="B98" s="21">
        <v>44614</v>
      </c>
      <c r="C98" s="22">
        <v>44593</v>
      </c>
      <c r="D98" s="246">
        <v>44608</v>
      </c>
      <c r="E98" s="23" t="s">
        <v>120</v>
      </c>
      <c r="F98" s="23" t="s">
        <v>47</v>
      </c>
      <c r="G98" s="52" t="s">
        <v>122</v>
      </c>
      <c r="H98" s="26" t="s">
        <v>34</v>
      </c>
      <c r="I98" s="24" t="s">
        <v>33</v>
      </c>
      <c r="J98" s="136">
        <v>303349</v>
      </c>
      <c r="K98" s="27">
        <v>44562</v>
      </c>
      <c r="L98" s="26" t="s">
        <v>125</v>
      </c>
      <c r="M98" s="38">
        <v>266186</v>
      </c>
      <c r="N98" s="30">
        <v>0</v>
      </c>
      <c r="O98" s="31">
        <f t="shared" si="10"/>
        <v>0</v>
      </c>
      <c r="P98" s="31">
        <v>0</v>
      </c>
      <c r="Q98" s="32">
        <f t="shared" si="6"/>
        <v>266186</v>
      </c>
      <c r="R98" s="33">
        <v>0.03</v>
      </c>
      <c r="S98" s="34">
        <v>-7259</v>
      </c>
      <c r="T98" s="33"/>
      <c r="U98" s="35">
        <f t="shared" si="11"/>
        <v>0</v>
      </c>
      <c r="V98" s="32">
        <f t="shared" si="9"/>
        <v>258927</v>
      </c>
      <c r="W98" s="36" t="s">
        <v>35</v>
      </c>
      <c r="X98" s="35" t="s">
        <v>102</v>
      </c>
      <c r="Y98" s="37" t="s">
        <v>126</v>
      </c>
      <c r="Z98" s="37" t="s">
        <v>33</v>
      </c>
      <c r="AA98" s="37"/>
    </row>
    <row r="99" spans="1:27" hidden="1" x14ac:dyDescent="0.2">
      <c r="A99" s="20">
        <v>78</v>
      </c>
      <c r="B99" s="21">
        <v>44614</v>
      </c>
      <c r="C99" s="22">
        <v>44634</v>
      </c>
      <c r="D99" s="246">
        <v>44608</v>
      </c>
      <c r="E99" s="23" t="s">
        <v>228</v>
      </c>
      <c r="F99" s="23" t="s">
        <v>229</v>
      </c>
      <c r="G99" s="24"/>
      <c r="H99" s="26" t="s">
        <v>230</v>
      </c>
      <c r="I99" s="24" t="s">
        <v>33</v>
      </c>
      <c r="J99" s="53">
        <v>303398</v>
      </c>
      <c r="K99" s="27">
        <v>44594</v>
      </c>
      <c r="L99" s="26"/>
      <c r="M99" s="38">
        <v>10072</v>
      </c>
      <c r="N99" s="30">
        <v>0</v>
      </c>
      <c r="O99" s="31">
        <f t="shared" si="10"/>
        <v>0</v>
      </c>
      <c r="P99" s="31">
        <v>0</v>
      </c>
      <c r="Q99" s="32">
        <f t="shared" si="6"/>
        <v>10072</v>
      </c>
      <c r="R99" s="33">
        <v>0.03</v>
      </c>
      <c r="S99" s="34">
        <v>-263</v>
      </c>
      <c r="T99" s="33"/>
      <c r="U99" s="35">
        <f t="shared" si="11"/>
        <v>0</v>
      </c>
      <c r="V99" s="32">
        <f t="shared" si="9"/>
        <v>9809</v>
      </c>
      <c r="W99" s="35" t="s">
        <v>35</v>
      </c>
      <c r="X99" s="35" t="s">
        <v>36</v>
      </c>
      <c r="Y99" s="37" t="s">
        <v>151</v>
      </c>
      <c r="Z99" s="37" t="s">
        <v>33</v>
      </c>
      <c r="AA99" s="37"/>
    </row>
    <row r="100" spans="1:27" hidden="1" x14ac:dyDescent="0.2">
      <c r="A100" s="20">
        <v>57</v>
      </c>
      <c r="B100" s="21">
        <v>44614</v>
      </c>
      <c r="C100" s="22">
        <v>44617</v>
      </c>
      <c r="D100" s="246">
        <v>44609</v>
      </c>
      <c r="E100" s="43" t="s">
        <v>179</v>
      </c>
      <c r="F100" s="23" t="s">
        <v>180</v>
      </c>
      <c r="G100" s="24" t="s">
        <v>33</v>
      </c>
      <c r="H100" s="26" t="s">
        <v>34</v>
      </c>
      <c r="I100" s="24" t="s">
        <v>33</v>
      </c>
      <c r="J100" s="53">
        <v>303377</v>
      </c>
      <c r="K100" s="27" t="s">
        <v>33</v>
      </c>
      <c r="L100" s="26" t="s">
        <v>33</v>
      </c>
      <c r="M100" s="38">
        <v>49140</v>
      </c>
      <c r="N100" s="30">
        <v>0</v>
      </c>
      <c r="O100" s="31">
        <f t="shared" si="10"/>
        <v>0</v>
      </c>
      <c r="P100" s="31">
        <v>0</v>
      </c>
      <c r="Q100" s="32">
        <f t="shared" si="6"/>
        <v>49140</v>
      </c>
      <c r="R100" s="33">
        <v>0</v>
      </c>
      <c r="S100" s="34">
        <f t="shared" ref="S100:S123" si="12">-Q100*R100</f>
        <v>0</v>
      </c>
      <c r="T100" s="33"/>
      <c r="U100" s="35">
        <f t="shared" si="11"/>
        <v>0</v>
      </c>
      <c r="V100" s="32">
        <f t="shared" si="9"/>
        <v>49140</v>
      </c>
      <c r="W100" s="35" t="s">
        <v>35</v>
      </c>
      <c r="X100" s="35" t="s">
        <v>102</v>
      </c>
      <c r="Y100" s="37" t="s">
        <v>181</v>
      </c>
      <c r="Z100" s="37" t="s">
        <v>33</v>
      </c>
      <c r="AA100" s="37"/>
    </row>
    <row r="101" spans="1:27" hidden="1" x14ac:dyDescent="0.2">
      <c r="A101" s="20">
        <v>21</v>
      </c>
      <c r="B101" s="21">
        <v>44583</v>
      </c>
      <c r="C101" s="22">
        <v>44588</v>
      </c>
      <c r="D101" s="246">
        <v>44610</v>
      </c>
      <c r="E101" s="23" t="s">
        <v>82</v>
      </c>
      <c r="F101" s="23" t="s">
        <v>83</v>
      </c>
      <c r="G101" s="24" t="s">
        <v>33</v>
      </c>
      <c r="H101" s="26" t="s">
        <v>45</v>
      </c>
      <c r="I101" s="24" t="s">
        <v>33</v>
      </c>
      <c r="J101" s="136">
        <v>303337</v>
      </c>
      <c r="K101" s="27">
        <v>44562</v>
      </c>
      <c r="L101" s="26" t="s">
        <v>33</v>
      </c>
      <c r="M101" s="38">
        <v>66600</v>
      </c>
      <c r="N101" s="30">
        <v>0</v>
      </c>
      <c r="O101" s="31">
        <f t="shared" si="10"/>
        <v>0</v>
      </c>
      <c r="P101" s="31">
        <v>0</v>
      </c>
      <c r="Q101" s="32">
        <f t="shared" si="6"/>
        <v>66600</v>
      </c>
      <c r="R101" s="33">
        <v>0</v>
      </c>
      <c r="S101" s="34">
        <f t="shared" si="12"/>
        <v>0</v>
      </c>
      <c r="T101" s="33">
        <v>0</v>
      </c>
      <c r="U101" s="35">
        <f t="shared" si="11"/>
        <v>0</v>
      </c>
      <c r="V101" s="32">
        <f t="shared" si="9"/>
        <v>66600</v>
      </c>
      <c r="W101" s="35" t="s">
        <v>35</v>
      </c>
      <c r="X101" s="35" t="s">
        <v>36</v>
      </c>
      <c r="Y101" s="37" t="s">
        <v>84</v>
      </c>
      <c r="Z101" s="37" t="s">
        <v>33</v>
      </c>
      <c r="AA101" s="37"/>
    </row>
    <row r="102" spans="1:27" hidden="1" x14ac:dyDescent="0.2">
      <c r="A102" s="20">
        <v>37</v>
      </c>
      <c r="B102" s="21">
        <v>44614</v>
      </c>
      <c r="C102" s="22">
        <v>44634</v>
      </c>
      <c r="D102" s="246">
        <v>44610</v>
      </c>
      <c r="E102" s="23" t="s">
        <v>63</v>
      </c>
      <c r="F102" s="23" t="s">
        <v>138</v>
      </c>
      <c r="G102" s="24" t="s">
        <v>33</v>
      </c>
      <c r="H102" s="26"/>
      <c r="I102" s="24" t="s">
        <v>33</v>
      </c>
      <c r="J102" s="136">
        <v>303397</v>
      </c>
      <c r="K102" s="27" t="s">
        <v>33</v>
      </c>
      <c r="L102" s="26" t="s">
        <v>33</v>
      </c>
      <c r="M102" s="38">
        <v>64712</v>
      </c>
      <c r="N102" s="30">
        <v>0</v>
      </c>
      <c r="O102" s="31">
        <v>0</v>
      </c>
      <c r="P102" s="31">
        <v>0</v>
      </c>
      <c r="Q102" s="32">
        <f t="shared" si="6"/>
        <v>64712</v>
      </c>
      <c r="R102" s="33">
        <v>0</v>
      </c>
      <c r="S102" s="34">
        <f t="shared" si="12"/>
        <v>0</v>
      </c>
      <c r="T102" s="33">
        <v>0</v>
      </c>
      <c r="U102" s="35">
        <f t="shared" si="11"/>
        <v>0</v>
      </c>
      <c r="V102" s="32">
        <f t="shared" si="9"/>
        <v>64712</v>
      </c>
      <c r="W102" s="35" t="s">
        <v>33</v>
      </c>
      <c r="X102" s="181" t="s">
        <v>33</v>
      </c>
      <c r="Y102" s="37" t="s">
        <v>33</v>
      </c>
      <c r="Z102" s="37" t="s">
        <v>33</v>
      </c>
      <c r="AA102" s="37"/>
    </row>
    <row r="103" spans="1:27" hidden="1" x14ac:dyDescent="0.2">
      <c r="A103" s="20">
        <v>38</v>
      </c>
      <c r="B103" s="21">
        <v>44614</v>
      </c>
      <c r="C103" s="22">
        <v>44606</v>
      </c>
      <c r="D103" s="246">
        <v>44610</v>
      </c>
      <c r="E103" s="23" t="s">
        <v>63</v>
      </c>
      <c r="F103" s="23" t="s">
        <v>138</v>
      </c>
      <c r="G103" s="24" t="s">
        <v>33</v>
      </c>
      <c r="H103" s="26" t="s">
        <v>34</v>
      </c>
      <c r="I103" s="24" t="s">
        <v>33</v>
      </c>
      <c r="J103" s="136">
        <v>303357</v>
      </c>
      <c r="K103" s="27" t="s">
        <v>33</v>
      </c>
      <c r="L103" s="26" t="s">
        <v>33</v>
      </c>
      <c r="M103" s="38">
        <v>64712</v>
      </c>
      <c r="N103" s="30">
        <v>0</v>
      </c>
      <c r="O103" s="31">
        <f t="shared" ref="O103:O123" si="13">M103*N103</f>
        <v>0</v>
      </c>
      <c r="P103" s="31">
        <v>0</v>
      </c>
      <c r="Q103" s="32">
        <f t="shared" si="6"/>
        <v>64712</v>
      </c>
      <c r="R103" s="33">
        <v>0</v>
      </c>
      <c r="S103" s="34">
        <f t="shared" si="12"/>
        <v>0</v>
      </c>
      <c r="T103" s="33">
        <v>0</v>
      </c>
      <c r="U103" s="35">
        <f t="shared" si="11"/>
        <v>0</v>
      </c>
      <c r="V103" s="32">
        <f t="shared" si="9"/>
        <v>64712</v>
      </c>
      <c r="W103" s="36" t="s">
        <v>35</v>
      </c>
      <c r="X103" s="181" t="s">
        <v>36</v>
      </c>
      <c r="Y103" s="37" t="s">
        <v>139</v>
      </c>
      <c r="Z103" s="37" t="s">
        <v>33</v>
      </c>
      <c r="AA103" s="37"/>
    </row>
    <row r="104" spans="1:27" hidden="1" x14ac:dyDescent="0.2">
      <c r="A104" s="20">
        <v>58</v>
      </c>
      <c r="B104" s="21">
        <v>44614</v>
      </c>
      <c r="C104" s="22">
        <v>44617</v>
      </c>
      <c r="D104" s="246">
        <v>44610</v>
      </c>
      <c r="E104" s="23" t="s">
        <v>63</v>
      </c>
      <c r="F104" s="23" t="s">
        <v>182</v>
      </c>
      <c r="G104" s="24" t="s">
        <v>33</v>
      </c>
      <c r="H104" s="26" t="s">
        <v>34</v>
      </c>
      <c r="I104" s="24" t="s">
        <v>33</v>
      </c>
      <c r="J104" s="53">
        <v>303378</v>
      </c>
      <c r="K104" s="27" t="s">
        <v>33</v>
      </c>
      <c r="L104" s="26" t="s">
        <v>33</v>
      </c>
      <c r="M104" s="38">
        <v>181304</v>
      </c>
      <c r="N104" s="30">
        <v>0</v>
      </c>
      <c r="O104" s="31">
        <f t="shared" si="13"/>
        <v>0</v>
      </c>
      <c r="P104" s="31">
        <v>0</v>
      </c>
      <c r="Q104" s="32">
        <f t="shared" si="6"/>
        <v>181304</v>
      </c>
      <c r="R104" s="33">
        <v>0</v>
      </c>
      <c r="S104" s="34">
        <f t="shared" si="12"/>
        <v>0</v>
      </c>
      <c r="T104" s="33"/>
      <c r="U104" s="35">
        <f t="shared" si="11"/>
        <v>0</v>
      </c>
      <c r="V104" s="32">
        <f t="shared" si="9"/>
        <v>181304</v>
      </c>
      <c r="W104" s="36" t="s">
        <v>35</v>
      </c>
      <c r="X104" s="35" t="s">
        <v>102</v>
      </c>
      <c r="Y104" s="37" t="s">
        <v>183</v>
      </c>
      <c r="Z104" s="37" t="s">
        <v>33</v>
      </c>
      <c r="AA104" s="37"/>
    </row>
    <row r="105" spans="1:27" hidden="1" x14ac:dyDescent="0.2">
      <c r="A105" s="20">
        <v>122</v>
      </c>
      <c r="B105" s="21">
        <v>44621</v>
      </c>
      <c r="C105" s="97">
        <v>44635</v>
      </c>
      <c r="D105" s="246">
        <v>44613</v>
      </c>
      <c r="E105" s="23" t="s">
        <v>144</v>
      </c>
      <c r="F105" s="43" t="s">
        <v>330</v>
      </c>
      <c r="G105" s="76" t="s">
        <v>33</v>
      </c>
      <c r="H105" s="26" t="s">
        <v>34</v>
      </c>
      <c r="I105" s="24" t="s">
        <v>33</v>
      </c>
      <c r="J105" s="77">
        <v>303407</v>
      </c>
      <c r="K105" s="103" t="s">
        <v>33</v>
      </c>
      <c r="L105" s="78" t="s">
        <v>33</v>
      </c>
      <c r="M105" s="79">
        <v>169694</v>
      </c>
      <c r="N105" s="30">
        <v>0</v>
      </c>
      <c r="O105" s="31">
        <f t="shared" si="13"/>
        <v>0</v>
      </c>
      <c r="P105" s="31">
        <v>0</v>
      </c>
      <c r="Q105" s="32">
        <f t="shared" si="6"/>
        <v>169694</v>
      </c>
      <c r="R105" s="81"/>
      <c r="S105" s="34">
        <f t="shared" si="12"/>
        <v>0</v>
      </c>
      <c r="T105" s="81"/>
      <c r="U105" s="35">
        <f t="shared" si="11"/>
        <v>0</v>
      </c>
      <c r="V105" s="32">
        <f t="shared" si="9"/>
        <v>169694</v>
      </c>
      <c r="W105" s="100" t="s">
        <v>35</v>
      </c>
      <c r="X105" s="35" t="s">
        <v>102</v>
      </c>
      <c r="Y105" s="37" t="s">
        <v>331</v>
      </c>
      <c r="Z105" s="37" t="s">
        <v>33</v>
      </c>
      <c r="AA105" s="37"/>
    </row>
    <row r="106" spans="1:27" hidden="1" x14ac:dyDescent="0.2">
      <c r="A106" s="20">
        <v>47</v>
      </c>
      <c r="B106" s="21">
        <v>44614</v>
      </c>
      <c r="C106" s="22">
        <v>44614</v>
      </c>
      <c r="D106" s="246">
        <v>44614</v>
      </c>
      <c r="E106" s="43" t="s">
        <v>160</v>
      </c>
      <c r="F106" s="23" t="s">
        <v>161</v>
      </c>
      <c r="G106" s="24" t="s">
        <v>33</v>
      </c>
      <c r="H106" s="26" t="s">
        <v>34</v>
      </c>
      <c r="I106" s="24" t="s">
        <v>33</v>
      </c>
      <c r="J106" s="136">
        <v>303366</v>
      </c>
      <c r="K106" s="27" t="s">
        <v>33</v>
      </c>
      <c r="L106" s="26" t="s">
        <v>33</v>
      </c>
      <c r="M106" s="38">
        <v>308298</v>
      </c>
      <c r="N106" s="30">
        <v>0</v>
      </c>
      <c r="O106" s="31">
        <f t="shared" si="13"/>
        <v>0</v>
      </c>
      <c r="P106" s="31">
        <v>0</v>
      </c>
      <c r="Q106" s="32">
        <v>265553</v>
      </c>
      <c r="R106" s="33">
        <v>0</v>
      </c>
      <c r="S106" s="34">
        <f t="shared" si="12"/>
        <v>0</v>
      </c>
      <c r="T106" s="33">
        <v>0</v>
      </c>
      <c r="U106" s="35">
        <f t="shared" si="11"/>
        <v>0</v>
      </c>
      <c r="V106" s="32">
        <v>265553</v>
      </c>
      <c r="W106" s="36" t="s">
        <v>35</v>
      </c>
      <c r="X106" s="181" t="s">
        <v>36</v>
      </c>
      <c r="Y106" s="37" t="s">
        <v>33</v>
      </c>
      <c r="Z106" s="37" t="s">
        <v>33</v>
      </c>
      <c r="AA106" s="37"/>
    </row>
    <row r="107" spans="1:27" hidden="1" x14ac:dyDescent="0.2">
      <c r="A107" s="20">
        <v>49</v>
      </c>
      <c r="B107" s="21">
        <v>44614</v>
      </c>
      <c r="C107" s="22">
        <v>44614</v>
      </c>
      <c r="D107" s="246">
        <v>44614</v>
      </c>
      <c r="E107" s="23" t="s">
        <v>38</v>
      </c>
      <c r="F107" s="23" t="s">
        <v>165</v>
      </c>
      <c r="G107" s="24" t="s">
        <v>40</v>
      </c>
      <c r="H107" s="26" t="s">
        <v>34</v>
      </c>
      <c r="I107" s="24" t="s">
        <v>33</v>
      </c>
      <c r="J107" s="53">
        <v>303368</v>
      </c>
      <c r="K107" s="27">
        <v>44606</v>
      </c>
      <c r="L107" s="26">
        <v>226651</v>
      </c>
      <c r="M107" s="38">
        <v>83002</v>
      </c>
      <c r="N107" s="30">
        <v>0</v>
      </c>
      <c r="O107" s="31">
        <f t="shared" si="13"/>
        <v>0</v>
      </c>
      <c r="P107" s="31">
        <v>0</v>
      </c>
      <c r="Q107" s="32">
        <f t="shared" ref="Q107:Q123" si="14">M107+O107+P107</f>
        <v>83002</v>
      </c>
      <c r="R107" s="33">
        <v>0</v>
      </c>
      <c r="S107" s="34">
        <f t="shared" si="12"/>
        <v>0</v>
      </c>
      <c r="T107" s="33">
        <v>0</v>
      </c>
      <c r="U107" s="35">
        <f t="shared" si="11"/>
        <v>0</v>
      </c>
      <c r="V107" s="32">
        <f t="shared" ref="V107:V145" si="15">Q107+S107+U107</f>
        <v>83002</v>
      </c>
      <c r="W107" s="220" t="s">
        <v>59</v>
      </c>
      <c r="X107" s="35" t="s">
        <v>36</v>
      </c>
      <c r="Y107" s="37" t="s">
        <v>33</v>
      </c>
      <c r="Z107" s="37" t="s">
        <v>166</v>
      </c>
      <c r="AA107" s="37"/>
    </row>
    <row r="108" spans="1:27" hidden="1" x14ac:dyDescent="0.2">
      <c r="A108" s="20">
        <v>52</v>
      </c>
      <c r="B108" s="21">
        <v>44614</v>
      </c>
      <c r="C108" s="22">
        <v>44616</v>
      </c>
      <c r="D108" s="246">
        <v>44614</v>
      </c>
      <c r="E108" s="23" t="s">
        <v>169</v>
      </c>
      <c r="F108" s="23" t="s">
        <v>47</v>
      </c>
      <c r="G108" s="24" t="s">
        <v>170</v>
      </c>
      <c r="H108" s="26" t="s">
        <v>34</v>
      </c>
      <c r="I108" s="24" t="s">
        <v>33</v>
      </c>
      <c r="J108" s="53">
        <v>303372</v>
      </c>
      <c r="K108" s="27">
        <v>44514</v>
      </c>
      <c r="L108" s="26" t="s">
        <v>171</v>
      </c>
      <c r="M108" s="38">
        <v>739050</v>
      </c>
      <c r="N108" s="30">
        <v>0.13</v>
      </c>
      <c r="O108" s="31">
        <f t="shared" si="13"/>
        <v>96076.5</v>
      </c>
      <c r="P108" s="31">
        <v>0</v>
      </c>
      <c r="Q108" s="32">
        <f t="shared" si="14"/>
        <v>835126.5</v>
      </c>
      <c r="R108" s="33">
        <v>0.08</v>
      </c>
      <c r="S108" s="34">
        <f t="shared" si="12"/>
        <v>-66810.12</v>
      </c>
      <c r="T108" s="33">
        <v>0.2</v>
      </c>
      <c r="U108" s="35">
        <f t="shared" si="11"/>
        <v>-19215.3</v>
      </c>
      <c r="V108" s="32">
        <f t="shared" si="15"/>
        <v>749101.08</v>
      </c>
      <c r="W108" s="220" t="s">
        <v>59</v>
      </c>
      <c r="X108" s="35" t="s">
        <v>36</v>
      </c>
      <c r="Y108" s="37" t="s">
        <v>33</v>
      </c>
      <c r="Z108" s="37" t="s">
        <v>33</v>
      </c>
      <c r="AA108" s="37"/>
    </row>
    <row r="109" spans="1:27" hidden="1" x14ac:dyDescent="0.2">
      <c r="A109" s="20">
        <v>60</v>
      </c>
      <c r="B109" s="21">
        <v>44614</v>
      </c>
      <c r="C109" s="22">
        <v>44617</v>
      </c>
      <c r="D109" s="246">
        <v>44614</v>
      </c>
      <c r="E109" s="23" t="s">
        <v>48</v>
      </c>
      <c r="F109" s="23" t="s">
        <v>49</v>
      </c>
      <c r="G109" s="24" t="s">
        <v>50</v>
      </c>
      <c r="H109" s="26" t="s">
        <v>34</v>
      </c>
      <c r="I109" s="24" t="s">
        <v>33</v>
      </c>
      <c r="J109" s="53">
        <v>303380</v>
      </c>
      <c r="K109" s="27">
        <v>44562</v>
      </c>
      <c r="L109" s="26">
        <v>60473</v>
      </c>
      <c r="M109" s="38">
        <v>50290</v>
      </c>
      <c r="N109" s="30">
        <v>0</v>
      </c>
      <c r="O109" s="31">
        <f t="shared" si="13"/>
        <v>0</v>
      </c>
      <c r="P109" s="31">
        <v>0</v>
      </c>
      <c r="Q109" s="32">
        <f t="shared" si="14"/>
        <v>50290</v>
      </c>
      <c r="R109" s="33">
        <v>0</v>
      </c>
      <c r="S109" s="34">
        <f t="shared" si="12"/>
        <v>0</v>
      </c>
      <c r="T109" s="33"/>
      <c r="U109" s="35">
        <f t="shared" si="11"/>
        <v>0</v>
      </c>
      <c r="V109" s="32">
        <f t="shared" si="15"/>
        <v>50290</v>
      </c>
      <c r="W109" s="36" t="s">
        <v>35</v>
      </c>
      <c r="X109" s="35" t="s">
        <v>102</v>
      </c>
      <c r="Y109" s="37" t="s">
        <v>186</v>
      </c>
      <c r="Z109" s="37" t="s">
        <v>33</v>
      </c>
      <c r="AA109" s="37"/>
    </row>
    <row r="110" spans="1:27" hidden="1" x14ac:dyDescent="0.2">
      <c r="A110" s="20">
        <v>63</v>
      </c>
      <c r="B110" s="21">
        <v>44614</v>
      </c>
      <c r="C110" s="22">
        <v>44617</v>
      </c>
      <c r="D110" s="246">
        <v>44614</v>
      </c>
      <c r="E110" s="43" t="s">
        <v>52</v>
      </c>
      <c r="F110" s="23" t="s">
        <v>53</v>
      </c>
      <c r="G110" s="24" t="s">
        <v>33</v>
      </c>
      <c r="H110" s="26" t="s">
        <v>34</v>
      </c>
      <c r="I110" s="24" t="s">
        <v>33</v>
      </c>
      <c r="J110" s="53">
        <v>303383</v>
      </c>
      <c r="K110" s="27">
        <v>44571</v>
      </c>
      <c r="L110" s="26">
        <v>58313</v>
      </c>
      <c r="M110" s="38">
        <v>9524</v>
      </c>
      <c r="N110" s="30">
        <v>0</v>
      </c>
      <c r="O110" s="31">
        <f t="shared" si="13"/>
        <v>0</v>
      </c>
      <c r="P110" s="31">
        <v>0</v>
      </c>
      <c r="Q110" s="32">
        <f t="shared" si="14"/>
        <v>9524</v>
      </c>
      <c r="R110" s="33">
        <v>0</v>
      </c>
      <c r="S110" s="34">
        <f t="shared" si="12"/>
        <v>0</v>
      </c>
      <c r="T110" s="33"/>
      <c r="U110" s="35">
        <f t="shared" si="11"/>
        <v>0</v>
      </c>
      <c r="V110" s="32">
        <f t="shared" si="15"/>
        <v>9524</v>
      </c>
      <c r="W110" s="36" t="s">
        <v>35</v>
      </c>
      <c r="X110" s="35" t="s">
        <v>102</v>
      </c>
      <c r="Y110" s="37" t="s">
        <v>196</v>
      </c>
      <c r="Z110" s="37" t="s">
        <v>33</v>
      </c>
      <c r="AA110" s="37"/>
    </row>
    <row r="111" spans="1:27" hidden="1" x14ac:dyDescent="0.2">
      <c r="A111" s="20">
        <v>84</v>
      </c>
      <c r="B111" s="21">
        <v>44614</v>
      </c>
      <c r="C111" s="22">
        <v>44614</v>
      </c>
      <c r="D111" s="246">
        <v>44614</v>
      </c>
      <c r="E111" s="23" t="s">
        <v>241</v>
      </c>
      <c r="F111" s="23" t="s">
        <v>242</v>
      </c>
      <c r="G111" s="26" t="s">
        <v>33</v>
      </c>
      <c r="H111" s="26" t="s">
        <v>34</v>
      </c>
      <c r="I111" s="24" t="s">
        <v>33</v>
      </c>
      <c r="J111" s="136">
        <v>303371</v>
      </c>
      <c r="K111" s="27">
        <v>44580</v>
      </c>
      <c r="L111" s="74">
        <v>248028</v>
      </c>
      <c r="M111" s="29">
        <v>47493</v>
      </c>
      <c r="N111" s="75">
        <v>0</v>
      </c>
      <c r="O111" s="31">
        <f t="shared" si="13"/>
        <v>0</v>
      </c>
      <c r="P111" s="31">
        <v>0</v>
      </c>
      <c r="Q111" s="32">
        <f t="shared" si="14"/>
        <v>47493</v>
      </c>
      <c r="R111" s="33">
        <v>4.4999999999999998E-2</v>
      </c>
      <c r="S111" s="34">
        <f t="shared" si="12"/>
        <v>-2137.1849999999999</v>
      </c>
      <c r="T111" s="33">
        <v>0</v>
      </c>
      <c r="U111" s="35">
        <f t="shared" si="11"/>
        <v>0</v>
      </c>
      <c r="V111" s="32">
        <f t="shared" si="15"/>
        <v>45355.815000000002</v>
      </c>
      <c r="W111" s="220" t="s">
        <v>59</v>
      </c>
      <c r="X111" s="35" t="s">
        <v>36</v>
      </c>
      <c r="Y111" s="37" t="s">
        <v>33</v>
      </c>
      <c r="Z111" s="37" t="s">
        <v>243</v>
      </c>
      <c r="AA111" s="37"/>
    </row>
    <row r="112" spans="1:27" hidden="1" x14ac:dyDescent="0.2">
      <c r="A112" s="20">
        <v>85</v>
      </c>
      <c r="B112" s="21">
        <v>44614</v>
      </c>
      <c r="C112" s="22">
        <v>44609</v>
      </c>
      <c r="D112" s="246">
        <v>44614</v>
      </c>
      <c r="E112" s="23" t="s">
        <v>241</v>
      </c>
      <c r="F112" s="23" t="s">
        <v>242</v>
      </c>
      <c r="G112" s="26" t="s">
        <v>33</v>
      </c>
      <c r="H112" s="26" t="s">
        <v>34</v>
      </c>
      <c r="I112" s="24" t="s">
        <v>33</v>
      </c>
      <c r="J112" s="136">
        <v>303404</v>
      </c>
      <c r="K112" s="27">
        <v>44596</v>
      </c>
      <c r="L112" s="26">
        <v>376736</v>
      </c>
      <c r="M112" s="29">
        <f>71123+73978</f>
        <v>145101</v>
      </c>
      <c r="N112" s="30">
        <v>0</v>
      </c>
      <c r="O112" s="31">
        <f t="shared" si="13"/>
        <v>0</v>
      </c>
      <c r="P112" s="31">
        <v>0</v>
      </c>
      <c r="Q112" s="32">
        <f t="shared" si="14"/>
        <v>145101</v>
      </c>
      <c r="R112" s="33">
        <v>4.4999999999999998E-2</v>
      </c>
      <c r="S112" s="34">
        <f t="shared" si="12"/>
        <v>-6529.5450000000001</v>
      </c>
      <c r="T112" s="33"/>
      <c r="U112" s="35">
        <f t="shared" si="11"/>
        <v>0</v>
      </c>
      <c r="V112" s="32">
        <f t="shared" si="15"/>
        <v>138571.45499999999</v>
      </c>
      <c r="W112" s="220" t="s">
        <v>59</v>
      </c>
      <c r="X112" s="35" t="s">
        <v>36</v>
      </c>
      <c r="Y112" s="37" t="s">
        <v>33</v>
      </c>
      <c r="Z112" s="37" t="s">
        <v>244</v>
      </c>
      <c r="AA112" s="37"/>
    </row>
    <row r="113" spans="1:27" hidden="1" x14ac:dyDescent="0.2">
      <c r="A113" s="20">
        <v>88</v>
      </c>
      <c r="B113" s="82">
        <v>44614</v>
      </c>
      <c r="C113" s="83">
        <v>44567</v>
      </c>
      <c r="D113" s="247">
        <v>44614</v>
      </c>
      <c r="E113" s="84" t="s">
        <v>160</v>
      </c>
      <c r="F113" s="85" t="s">
        <v>251</v>
      </c>
      <c r="G113" s="86" t="s">
        <v>33</v>
      </c>
      <c r="H113" s="76" t="s">
        <v>34</v>
      </c>
      <c r="I113" s="86" t="s">
        <v>33</v>
      </c>
      <c r="J113" s="216">
        <v>303405</v>
      </c>
      <c r="K113" s="88">
        <v>44567</v>
      </c>
      <c r="L113" s="87" t="s">
        <v>33</v>
      </c>
      <c r="M113" s="89">
        <v>19700</v>
      </c>
      <c r="N113" s="90">
        <v>0</v>
      </c>
      <c r="O113" s="91">
        <f t="shared" si="13"/>
        <v>0</v>
      </c>
      <c r="P113" s="91">
        <v>0</v>
      </c>
      <c r="Q113" s="92">
        <f t="shared" si="14"/>
        <v>19700</v>
      </c>
      <c r="R113" s="93"/>
      <c r="S113" s="94">
        <f t="shared" si="12"/>
        <v>0</v>
      </c>
      <c r="T113" s="93"/>
      <c r="U113" s="95">
        <f t="shared" si="11"/>
        <v>0</v>
      </c>
      <c r="V113" s="92">
        <f t="shared" si="15"/>
        <v>19700</v>
      </c>
      <c r="W113" s="48" t="s">
        <v>59</v>
      </c>
      <c r="X113" s="137" t="s">
        <v>36</v>
      </c>
      <c r="Y113" s="96" t="s">
        <v>33</v>
      </c>
      <c r="Z113" s="96" t="s">
        <v>33</v>
      </c>
      <c r="AA113" s="96"/>
    </row>
    <row r="114" spans="1:27" hidden="1" x14ac:dyDescent="0.2">
      <c r="A114" s="20">
        <v>91</v>
      </c>
      <c r="B114" s="21">
        <v>44614</v>
      </c>
      <c r="C114" s="22">
        <v>44609</v>
      </c>
      <c r="D114" s="246">
        <v>44614</v>
      </c>
      <c r="E114" s="23" t="s">
        <v>167</v>
      </c>
      <c r="F114" s="23" t="s">
        <v>242</v>
      </c>
      <c r="G114" s="24" t="s">
        <v>168</v>
      </c>
      <c r="H114" s="26" t="s">
        <v>34</v>
      </c>
      <c r="I114" s="24" t="s">
        <v>33</v>
      </c>
      <c r="J114" s="136" t="s">
        <v>239</v>
      </c>
      <c r="K114" s="27">
        <v>44582</v>
      </c>
      <c r="L114" s="26" t="s">
        <v>261</v>
      </c>
      <c r="M114" s="29">
        <v>21389</v>
      </c>
      <c r="N114" s="30">
        <v>0.17</v>
      </c>
      <c r="O114" s="31">
        <f t="shared" si="13"/>
        <v>3636.13</v>
      </c>
      <c r="P114" s="31"/>
      <c r="Q114" s="32">
        <f t="shared" si="14"/>
        <v>25025.13</v>
      </c>
      <c r="R114" s="33">
        <v>4.4999999999999998E-2</v>
      </c>
      <c r="S114" s="34">
        <f t="shared" si="12"/>
        <v>-1126.13085</v>
      </c>
      <c r="T114" s="33">
        <v>0</v>
      </c>
      <c r="U114" s="35">
        <f t="shared" si="11"/>
        <v>0</v>
      </c>
      <c r="V114" s="32">
        <f t="shared" si="15"/>
        <v>23898.99915</v>
      </c>
      <c r="W114" s="137" t="s">
        <v>33</v>
      </c>
      <c r="X114" s="46" t="s">
        <v>36</v>
      </c>
      <c r="Y114" s="37" t="s">
        <v>33</v>
      </c>
      <c r="Z114" s="37" t="s">
        <v>33</v>
      </c>
      <c r="AA114" s="40">
        <f>V114+V115</f>
        <v>31192.759149999998</v>
      </c>
    </row>
    <row r="115" spans="1:27" hidden="1" x14ac:dyDescent="0.2">
      <c r="A115" s="20">
        <v>92</v>
      </c>
      <c r="B115" s="21">
        <v>44614</v>
      </c>
      <c r="C115" s="22">
        <v>44609</v>
      </c>
      <c r="D115" s="246">
        <v>44614</v>
      </c>
      <c r="E115" s="23" t="s">
        <v>167</v>
      </c>
      <c r="F115" s="23" t="s">
        <v>262</v>
      </c>
      <c r="G115" s="24" t="s">
        <v>168</v>
      </c>
      <c r="H115" s="26" t="s">
        <v>34</v>
      </c>
      <c r="I115" s="24" t="s">
        <v>33</v>
      </c>
      <c r="J115" s="136" t="s">
        <v>239</v>
      </c>
      <c r="K115" s="27">
        <v>44582</v>
      </c>
      <c r="L115" s="26" t="s">
        <v>261</v>
      </c>
      <c r="M115" s="29">
        <v>7360</v>
      </c>
      <c r="N115" s="30">
        <v>0.13</v>
      </c>
      <c r="O115" s="31">
        <f t="shared" si="13"/>
        <v>956.80000000000007</v>
      </c>
      <c r="P115" s="31"/>
      <c r="Q115" s="32">
        <f t="shared" si="14"/>
        <v>8316.7999999999993</v>
      </c>
      <c r="R115" s="33">
        <v>0.1</v>
      </c>
      <c r="S115" s="34">
        <f t="shared" si="12"/>
        <v>-831.68</v>
      </c>
      <c r="T115" s="33">
        <v>0.2</v>
      </c>
      <c r="U115" s="35">
        <f t="shared" si="11"/>
        <v>-191.36</v>
      </c>
      <c r="V115" s="32">
        <f t="shared" si="15"/>
        <v>7293.7599999999993</v>
      </c>
      <c r="W115" s="36" t="s">
        <v>33</v>
      </c>
      <c r="X115" s="181" t="s">
        <v>36</v>
      </c>
      <c r="Y115" s="37" t="s">
        <v>33</v>
      </c>
      <c r="Z115" s="37" t="s">
        <v>33</v>
      </c>
      <c r="AA115" s="40"/>
    </row>
    <row r="116" spans="1:27" hidden="1" x14ac:dyDescent="0.2">
      <c r="A116" s="20">
        <v>55</v>
      </c>
      <c r="B116" s="21">
        <v>44614</v>
      </c>
      <c r="C116" s="22">
        <v>44617</v>
      </c>
      <c r="D116" s="246">
        <v>44615</v>
      </c>
      <c r="E116" s="23" t="s">
        <v>148</v>
      </c>
      <c r="F116" s="23" t="s">
        <v>176</v>
      </c>
      <c r="G116" s="24" t="s">
        <v>150</v>
      </c>
      <c r="H116" s="26" t="s">
        <v>34</v>
      </c>
      <c r="I116" s="24" t="s">
        <v>33</v>
      </c>
      <c r="J116" s="53">
        <v>303375</v>
      </c>
      <c r="K116" s="27">
        <v>44582</v>
      </c>
      <c r="L116" s="26">
        <v>19756</v>
      </c>
      <c r="M116" s="38">
        <v>5448618</v>
      </c>
      <c r="N116" s="30">
        <v>0</v>
      </c>
      <c r="O116" s="31">
        <f t="shared" si="13"/>
        <v>0</v>
      </c>
      <c r="P116" s="31">
        <v>0</v>
      </c>
      <c r="Q116" s="32">
        <f t="shared" si="14"/>
        <v>5448618</v>
      </c>
      <c r="R116" s="33">
        <v>0</v>
      </c>
      <c r="S116" s="34">
        <f t="shared" si="12"/>
        <v>0</v>
      </c>
      <c r="T116" s="33"/>
      <c r="U116" s="35">
        <f t="shared" si="11"/>
        <v>0</v>
      </c>
      <c r="V116" s="32">
        <f t="shared" si="15"/>
        <v>5448618</v>
      </c>
      <c r="W116" s="36" t="s">
        <v>35</v>
      </c>
      <c r="X116" s="137" t="s">
        <v>36</v>
      </c>
      <c r="Y116" s="37" t="s">
        <v>177</v>
      </c>
      <c r="Z116" s="37" t="s">
        <v>33</v>
      </c>
      <c r="AA116" s="37"/>
    </row>
    <row r="117" spans="1:27" hidden="1" x14ac:dyDescent="0.2">
      <c r="A117" s="20">
        <v>59</v>
      </c>
      <c r="B117" s="21">
        <v>44614</v>
      </c>
      <c r="C117" s="22">
        <v>44617</v>
      </c>
      <c r="D117" s="246">
        <v>44615</v>
      </c>
      <c r="E117" s="23" t="s">
        <v>184</v>
      </c>
      <c r="F117" s="23" t="s">
        <v>185</v>
      </c>
      <c r="G117" s="24" t="s">
        <v>33</v>
      </c>
      <c r="H117" s="26" t="s">
        <v>34</v>
      </c>
      <c r="I117" s="24" t="s">
        <v>33</v>
      </c>
      <c r="J117" s="53">
        <v>303379</v>
      </c>
      <c r="K117" s="27">
        <v>44615</v>
      </c>
      <c r="L117" s="26" t="s">
        <v>33</v>
      </c>
      <c r="M117" s="38">
        <v>100000</v>
      </c>
      <c r="N117" s="30">
        <v>0</v>
      </c>
      <c r="O117" s="31">
        <f t="shared" si="13"/>
        <v>0</v>
      </c>
      <c r="P117" s="31">
        <v>0</v>
      </c>
      <c r="Q117" s="32">
        <f t="shared" si="14"/>
        <v>100000</v>
      </c>
      <c r="R117" s="33">
        <v>0</v>
      </c>
      <c r="S117" s="34">
        <f t="shared" si="12"/>
        <v>0</v>
      </c>
      <c r="T117" s="33"/>
      <c r="U117" s="35">
        <f t="shared" si="11"/>
        <v>0</v>
      </c>
      <c r="V117" s="32">
        <f t="shared" si="15"/>
        <v>100000</v>
      </c>
      <c r="W117" s="220" t="s">
        <v>59</v>
      </c>
      <c r="X117" s="137" t="s">
        <v>36</v>
      </c>
      <c r="Y117" s="37" t="s">
        <v>33</v>
      </c>
      <c r="Z117" s="37" t="s">
        <v>33</v>
      </c>
      <c r="AA117" s="37"/>
    </row>
    <row r="118" spans="1:27" hidden="1" x14ac:dyDescent="0.2">
      <c r="A118" s="20">
        <v>61</v>
      </c>
      <c r="B118" s="21">
        <v>44614</v>
      </c>
      <c r="C118" s="22">
        <v>44617</v>
      </c>
      <c r="D118" s="246">
        <v>44616</v>
      </c>
      <c r="E118" s="23" t="s">
        <v>187</v>
      </c>
      <c r="F118" s="23" t="s">
        <v>47</v>
      </c>
      <c r="G118" s="24" t="s">
        <v>188</v>
      </c>
      <c r="H118" s="26" t="s">
        <v>34</v>
      </c>
      <c r="I118" s="24" t="s">
        <v>33</v>
      </c>
      <c r="J118" s="53">
        <v>303381</v>
      </c>
      <c r="K118" s="27">
        <v>44562</v>
      </c>
      <c r="L118" s="26" t="s">
        <v>189</v>
      </c>
      <c r="M118" s="38">
        <v>60000</v>
      </c>
      <c r="N118" s="30">
        <v>0.08</v>
      </c>
      <c r="O118" s="31">
        <f t="shared" si="13"/>
        <v>4800</v>
      </c>
      <c r="P118" s="31">
        <v>0</v>
      </c>
      <c r="Q118" s="32">
        <f t="shared" si="14"/>
        <v>64800</v>
      </c>
      <c r="R118" s="33">
        <v>0.1</v>
      </c>
      <c r="S118" s="34">
        <f t="shared" si="12"/>
        <v>-6480</v>
      </c>
      <c r="T118" s="33">
        <v>0.2</v>
      </c>
      <c r="U118" s="35">
        <f t="shared" si="11"/>
        <v>-960</v>
      </c>
      <c r="V118" s="32">
        <f t="shared" si="15"/>
        <v>57360</v>
      </c>
      <c r="W118" s="36" t="s">
        <v>35</v>
      </c>
      <c r="X118" s="137" t="s">
        <v>102</v>
      </c>
      <c r="Y118" s="37" t="s">
        <v>190</v>
      </c>
      <c r="Z118" s="37" t="s">
        <v>33</v>
      </c>
      <c r="AA118" s="37"/>
    </row>
    <row r="119" spans="1:27" hidden="1" x14ac:dyDescent="0.2">
      <c r="A119" s="20">
        <v>62</v>
      </c>
      <c r="B119" s="21">
        <v>44614</v>
      </c>
      <c r="C119" s="22">
        <v>44617</v>
      </c>
      <c r="D119" s="246">
        <v>44616</v>
      </c>
      <c r="E119" s="23" t="s">
        <v>191</v>
      </c>
      <c r="F119" s="23" t="s">
        <v>192</v>
      </c>
      <c r="G119" s="24" t="s">
        <v>193</v>
      </c>
      <c r="H119" s="26" t="s">
        <v>34</v>
      </c>
      <c r="I119" s="24" t="s">
        <v>33</v>
      </c>
      <c r="J119" s="53">
        <v>303382</v>
      </c>
      <c r="K119" s="27">
        <v>44550</v>
      </c>
      <c r="L119" s="26" t="s">
        <v>194</v>
      </c>
      <c r="M119" s="38">
        <v>48000</v>
      </c>
      <c r="N119" s="30">
        <v>0.13</v>
      </c>
      <c r="O119" s="31">
        <f t="shared" si="13"/>
        <v>6240</v>
      </c>
      <c r="P119" s="31">
        <v>4810</v>
      </c>
      <c r="Q119" s="32">
        <f t="shared" si="14"/>
        <v>59050</v>
      </c>
      <c r="R119" s="33">
        <v>0.03</v>
      </c>
      <c r="S119" s="34">
        <f t="shared" si="12"/>
        <v>-1771.5</v>
      </c>
      <c r="T119" s="33">
        <v>0.2</v>
      </c>
      <c r="U119" s="35">
        <f t="shared" si="11"/>
        <v>-1248</v>
      </c>
      <c r="V119" s="32">
        <f t="shared" si="15"/>
        <v>56030.5</v>
      </c>
      <c r="W119" s="36" t="s">
        <v>35</v>
      </c>
      <c r="X119" s="137" t="s">
        <v>102</v>
      </c>
      <c r="Y119" s="37" t="s">
        <v>195</v>
      </c>
      <c r="Z119" s="37" t="s">
        <v>33</v>
      </c>
      <c r="AA119" s="37"/>
    </row>
    <row r="120" spans="1:27" hidden="1" x14ac:dyDescent="0.2">
      <c r="A120" s="20">
        <v>120</v>
      </c>
      <c r="B120" s="21">
        <v>44621</v>
      </c>
      <c r="C120" s="97">
        <v>44635</v>
      </c>
      <c r="D120" s="246">
        <v>44616</v>
      </c>
      <c r="E120" s="43" t="s">
        <v>326</v>
      </c>
      <c r="F120" s="43" t="s">
        <v>326</v>
      </c>
      <c r="G120" s="76" t="s">
        <v>33</v>
      </c>
      <c r="H120" s="26" t="s">
        <v>34</v>
      </c>
      <c r="I120" s="24" t="s">
        <v>33</v>
      </c>
      <c r="J120" s="77">
        <v>303403</v>
      </c>
      <c r="K120" s="103">
        <v>44620</v>
      </c>
      <c r="L120" s="78" t="s">
        <v>33</v>
      </c>
      <c r="M120" s="79">
        <v>51303</v>
      </c>
      <c r="N120" s="80">
        <v>0</v>
      </c>
      <c r="O120" s="31">
        <f t="shared" si="13"/>
        <v>0</v>
      </c>
      <c r="P120" s="31">
        <v>0</v>
      </c>
      <c r="Q120" s="32">
        <f t="shared" si="14"/>
        <v>51303</v>
      </c>
      <c r="R120" s="81"/>
      <c r="S120" s="34">
        <f t="shared" si="12"/>
        <v>0</v>
      </c>
      <c r="T120" s="81"/>
      <c r="U120" s="35">
        <f t="shared" si="11"/>
        <v>0</v>
      </c>
      <c r="V120" s="32">
        <f t="shared" si="15"/>
        <v>51303</v>
      </c>
      <c r="W120" s="221" t="s">
        <v>35</v>
      </c>
      <c r="X120" s="35" t="s">
        <v>102</v>
      </c>
      <c r="Y120" s="37" t="s">
        <v>327</v>
      </c>
      <c r="Z120" s="37" t="s">
        <v>33</v>
      </c>
      <c r="AA120" s="37"/>
    </row>
    <row r="121" spans="1:27" hidden="1" x14ac:dyDescent="0.2">
      <c r="A121" s="20">
        <v>121</v>
      </c>
      <c r="B121" s="21">
        <v>44621</v>
      </c>
      <c r="C121" s="97">
        <v>44635</v>
      </c>
      <c r="D121" s="246">
        <v>44616</v>
      </c>
      <c r="E121" s="23" t="s">
        <v>144</v>
      </c>
      <c r="F121" s="43" t="s">
        <v>328</v>
      </c>
      <c r="G121" s="76" t="s">
        <v>33</v>
      </c>
      <c r="H121" s="26" t="s">
        <v>34</v>
      </c>
      <c r="I121" s="24" t="s">
        <v>33</v>
      </c>
      <c r="J121" s="77">
        <v>303406</v>
      </c>
      <c r="K121" s="103" t="s">
        <v>33</v>
      </c>
      <c r="L121" s="78" t="s">
        <v>33</v>
      </c>
      <c r="M121" s="79">
        <v>236707</v>
      </c>
      <c r="N121" s="30">
        <v>0</v>
      </c>
      <c r="O121" s="31">
        <f t="shared" si="13"/>
        <v>0</v>
      </c>
      <c r="P121" s="31"/>
      <c r="Q121" s="32">
        <f t="shared" si="14"/>
        <v>236707</v>
      </c>
      <c r="R121" s="81"/>
      <c r="S121" s="34">
        <f t="shared" si="12"/>
        <v>0</v>
      </c>
      <c r="T121" s="81"/>
      <c r="U121" s="35">
        <f t="shared" si="11"/>
        <v>0</v>
      </c>
      <c r="V121" s="32">
        <f t="shared" si="15"/>
        <v>236707</v>
      </c>
      <c r="W121" s="221" t="s">
        <v>35</v>
      </c>
      <c r="X121" s="100" t="s">
        <v>102</v>
      </c>
      <c r="Y121" s="37" t="s">
        <v>329</v>
      </c>
      <c r="Z121" s="37" t="s">
        <v>33</v>
      </c>
      <c r="AA121" s="37"/>
    </row>
    <row r="122" spans="1:27" hidden="1" x14ac:dyDescent="0.2">
      <c r="A122" s="20">
        <v>54</v>
      </c>
      <c r="B122" s="21">
        <v>44614</v>
      </c>
      <c r="C122" s="22">
        <v>44614</v>
      </c>
      <c r="D122" s="246">
        <v>44617</v>
      </c>
      <c r="E122" s="23" t="s">
        <v>173</v>
      </c>
      <c r="F122" s="23" t="s">
        <v>98</v>
      </c>
      <c r="G122" s="24" t="s">
        <v>174</v>
      </c>
      <c r="H122" s="26" t="s">
        <v>34</v>
      </c>
      <c r="I122" s="24" t="s">
        <v>33</v>
      </c>
      <c r="J122" s="53">
        <v>303374</v>
      </c>
      <c r="K122" s="27">
        <v>44552</v>
      </c>
      <c r="L122" s="26">
        <v>25780</v>
      </c>
      <c r="M122" s="38">
        <v>7500</v>
      </c>
      <c r="N122" s="30">
        <v>0.19500000000000001</v>
      </c>
      <c r="O122" s="31">
        <f t="shared" si="13"/>
        <v>1462.5</v>
      </c>
      <c r="P122" s="31">
        <v>0</v>
      </c>
      <c r="Q122" s="32">
        <f t="shared" si="14"/>
        <v>8962.5</v>
      </c>
      <c r="R122" s="33">
        <v>0.03</v>
      </c>
      <c r="S122" s="34">
        <f t="shared" si="12"/>
        <v>-268.875</v>
      </c>
      <c r="T122" s="33"/>
      <c r="U122" s="35">
        <f t="shared" si="11"/>
        <v>0</v>
      </c>
      <c r="V122" s="32">
        <f t="shared" si="15"/>
        <v>8693.625</v>
      </c>
      <c r="W122" s="36" t="s">
        <v>35</v>
      </c>
      <c r="X122" s="36" t="s">
        <v>102</v>
      </c>
      <c r="Y122" s="37" t="s">
        <v>175</v>
      </c>
      <c r="Z122" s="37" t="s">
        <v>33</v>
      </c>
      <c r="AA122" s="37"/>
    </row>
    <row r="123" spans="1:27" hidden="1" x14ac:dyDescent="0.2">
      <c r="A123" s="20">
        <v>67</v>
      </c>
      <c r="B123" s="21">
        <v>44614</v>
      </c>
      <c r="C123" s="22">
        <v>44617</v>
      </c>
      <c r="D123" s="246">
        <v>44617</v>
      </c>
      <c r="E123" s="23" t="s">
        <v>204</v>
      </c>
      <c r="F123" s="23" t="s">
        <v>205</v>
      </c>
      <c r="G123" s="24" t="s">
        <v>206</v>
      </c>
      <c r="H123" s="26" t="s">
        <v>34</v>
      </c>
      <c r="I123" s="24" t="s">
        <v>33</v>
      </c>
      <c r="J123" s="53">
        <v>303386</v>
      </c>
      <c r="K123" s="27">
        <v>44558</v>
      </c>
      <c r="L123" s="26">
        <v>2076</v>
      </c>
      <c r="M123" s="38">
        <v>71000</v>
      </c>
      <c r="N123" s="30">
        <v>0</v>
      </c>
      <c r="O123" s="31">
        <f t="shared" si="13"/>
        <v>0</v>
      </c>
      <c r="P123" s="31">
        <v>0</v>
      </c>
      <c r="Q123" s="32">
        <f t="shared" si="14"/>
        <v>71000</v>
      </c>
      <c r="R123" s="33">
        <v>4.4999999999999998E-2</v>
      </c>
      <c r="S123" s="34">
        <f t="shared" si="12"/>
        <v>-3195</v>
      </c>
      <c r="T123" s="33">
        <v>0.05</v>
      </c>
      <c r="U123" s="35">
        <v>-3550</v>
      </c>
      <c r="V123" s="32">
        <f t="shared" si="15"/>
        <v>64255</v>
      </c>
      <c r="W123" s="36" t="s">
        <v>35</v>
      </c>
      <c r="X123" s="137" t="s">
        <v>102</v>
      </c>
      <c r="Y123" s="37" t="s">
        <v>207</v>
      </c>
      <c r="Z123" s="37" t="s">
        <v>33</v>
      </c>
      <c r="AA123" s="37"/>
    </row>
    <row r="124" spans="1:27" hidden="1" x14ac:dyDescent="0.2">
      <c r="A124" s="20"/>
      <c r="B124" s="21">
        <v>44614</v>
      </c>
      <c r="C124" s="22">
        <v>44617</v>
      </c>
      <c r="D124" s="246">
        <v>44594</v>
      </c>
      <c r="E124" s="23" t="s">
        <v>144</v>
      </c>
      <c r="F124" s="23" t="s">
        <v>220</v>
      </c>
      <c r="G124" s="24"/>
      <c r="H124" s="26"/>
      <c r="I124" s="24"/>
      <c r="J124" s="53"/>
      <c r="K124" s="27"/>
      <c r="L124" s="26"/>
      <c r="M124" s="38">
        <v>500000</v>
      </c>
      <c r="N124" s="30"/>
      <c r="O124" s="31"/>
      <c r="P124" s="31"/>
      <c r="Q124" s="38">
        <v>500000</v>
      </c>
      <c r="R124" s="33"/>
      <c r="S124" s="34"/>
      <c r="T124" s="33"/>
      <c r="U124" s="35"/>
      <c r="V124" s="32">
        <f t="shared" si="15"/>
        <v>500000</v>
      </c>
      <c r="W124" s="36" t="s">
        <v>35</v>
      </c>
      <c r="X124" s="137" t="s">
        <v>36</v>
      </c>
      <c r="Y124" s="37" t="s">
        <v>822</v>
      </c>
      <c r="Z124" s="37"/>
      <c r="AA124" s="37"/>
    </row>
    <row r="125" spans="1:27" hidden="1" x14ac:dyDescent="0.2">
      <c r="A125" s="20"/>
      <c r="B125" s="21">
        <v>44614</v>
      </c>
      <c r="C125" s="22">
        <v>44617</v>
      </c>
      <c r="D125" s="246">
        <v>44594</v>
      </c>
      <c r="E125" s="23" t="s">
        <v>144</v>
      </c>
      <c r="F125" s="23" t="s">
        <v>220</v>
      </c>
      <c r="G125" s="24"/>
      <c r="H125" s="26"/>
      <c r="I125" s="24"/>
      <c r="J125" s="53"/>
      <c r="K125" s="27"/>
      <c r="L125" s="26"/>
      <c r="M125" s="38">
        <v>727368</v>
      </c>
      <c r="N125" s="30"/>
      <c r="O125" s="31"/>
      <c r="P125" s="31"/>
      <c r="Q125" s="38">
        <v>727368</v>
      </c>
      <c r="R125" s="33"/>
      <c r="S125" s="34"/>
      <c r="T125" s="33"/>
      <c r="U125" s="35"/>
      <c r="V125" s="32">
        <f t="shared" si="15"/>
        <v>727368</v>
      </c>
      <c r="W125" s="36" t="s">
        <v>35</v>
      </c>
      <c r="X125" s="137" t="s">
        <v>36</v>
      </c>
      <c r="Y125" s="37" t="s">
        <v>823</v>
      </c>
      <c r="Z125" s="37"/>
      <c r="AA125" s="37"/>
    </row>
    <row r="126" spans="1:27" hidden="1" x14ac:dyDescent="0.2">
      <c r="A126" s="20"/>
      <c r="B126" s="21">
        <v>44614</v>
      </c>
      <c r="C126" s="22">
        <v>44617</v>
      </c>
      <c r="D126" s="246">
        <v>44599</v>
      </c>
      <c r="E126" s="23" t="s">
        <v>144</v>
      </c>
      <c r="F126" s="23" t="s">
        <v>220</v>
      </c>
      <c r="G126" s="24"/>
      <c r="H126" s="26"/>
      <c r="I126" s="24"/>
      <c r="J126" s="53"/>
      <c r="K126" s="27"/>
      <c r="L126" s="26"/>
      <c r="M126" s="38">
        <v>1312192</v>
      </c>
      <c r="N126" s="30"/>
      <c r="O126" s="31"/>
      <c r="P126" s="31"/>
      <c r="Q126" s="38">
        <v>1312192</v>
      </c>
      <c r="R126" s="33"/>
      <c r="S126" s="34"/>
      <c r="T126" s="33"/>
      <c r="U126" s="35"/>
      <c r="V126" s="32">
        <f t="shared" si="15"/>
        <v>1312192</v>
      </c>
      <c r="W126" s="36" t="s">
        <v>35</v>
      </c>
      <c r="X126" s="137" t="s">
        <v>36</v>
      </c>
      <c r="Y126" s="37" t="s">
        <v>824</v>
      </c>
      <c r="Z126" s="37"/>
      <c r="AA126" s="37"/>
    </row>
    <row r="127" spans="1:27" hidden="1" x14ac:dyDescent="0.2">
      <c r="A127" s="20">
        <v>73</v>
      </c>
      <c r="B127" s="21">
        <v>44614</v>
      </c>
      <c r="C127" s="22">
        <v>44634</v>
      </c>
      <c r="D127" s="246">
        <v>44620</v>
      </c>
      <c r="E127" s="23" t="s">
        <v>144</v>
      </c>
      <c r="F127" s="23" t="s">
        <v>220</v>
      </c>
      <c r="G127" s="24" t="s">
        <v>33</v>
      </c>
      <c r="H127" s="26" t="s">
        <v>34</v>
      </c>
      <c r="I127" s="24" t="s">
        <v>33</v>
      </c>
      <c r="J127" s="53">
        <v>303393</v>
      </c>
      <c r="K127" s="27" t="s">
        <v>33</v>
      </c>
      <c r="L127" s="26" t="s">
        <v>33</v>
      </c>
      <c r="M127" s="38">
        <v>9365253</v>
      </c>
      <c r="N127" s="30">
        <v>0</v>
      </c>
      <c r="O127" s="31">
        <f>M127*N127</f>
        <v>0</v>
      </c>
      <c r="P127" s="31">
        <v>0</v>
      </c>
      <c r="Q127" s="32">
        <f>M127+O127+P127</f>
        <v>9365253</v>
      </c>
      <c r="R127" s="33">
        <v>0</v>
      </c>
      <c r="S127" s="34">
        <f>-Q127*R127</f>
        <v>0</v>
      </c>
      <c r="T127" s="33"/>
      <c r="U127" s="35">
        <f>-O127*T127</f>
        <v>0</v>
      </c>
      <c r="V127" s="32">
        <f t="shared" si="15"/>
        <v>9365253</v>
      </c>
      <c r="W127" s="36" t="s">
        <v>35</v>
      </c>
      <c r="X127" s="35" t="s">
        <v>36</v>
      </c>
      <c r="Y127" s="37" t="s">
        <v>825</v>
      </c>
      <c r="Z127" s="37" t="s">
        <v>33</v>
      </c>
      <c r="AA127" s="37"/>
    </row>
    <row r="128" spans="1:27" hidden="1" x14ac:dyDescent="0.2">
      <c r="A128" s="20">
        <v>123</v>
      </c>
      <c r="B128" s="21">
        <v>44621</v>
      </c>
      <c r="C128" s="97">
        <v>44635</v>
      </c>
      <c r="D128" s="246">
        <v>44620</v>
      </c>
      <c r="E128" s="43" t="s">
        <v>302</v>
      </c>
      <c r="F128" s="43" t="s">
        <v>302</v>
      </c>
      <c r="G128" s="76" t="s">
        <v>33</v>
      </c>
      <c r="H128" s="26" t="s">
        <v>34</v>
      </c>
      <c r="I128" s="24" t="s">
        <v>33</v>
      </c>
      <c r="J128" s="77">
        <v>303408</v>
      </c>
      <c r="K128" s="103">
        <v>44601</v>
      </c>
      <c r="L128" s="78">
        <v>78206</v>
      </c>
      <c r="M128" s="79">
        <v>496460</v>
      </c>
      <c r="N128" s="30">
        <v>0</v>
      </c>
      <c r="O128" s="31">
        <f>M128*N128</f>
        <v>0</v>
      </c>
      <c r="P128" s="31"/>
      <c r="Q128" s="32">
        <f>M128+O128+P128</f>
        <v>496460</v>
      </c>
      <c r="R128" s="81"/>
      <c r="S128" s="34">
        <f>-Q128*R128</f>
        <v>0</v>
      </c>
      <c r="T128" s="81"/>
      <c r="U128" s="35">
        <f>-O128*T128</f>
        <v>0</v>
      </c>
      <c r="V128" s="32">
        <f t="shared" si="15"/>
        <v>496460</v>
      </c>
      <c r="W128" s="221" t="s">
        <v>35</v>
      </c>
      <c r="X128" s="137" t="s">
        <v>102</v>
      </c>
      <c r="Y128" s="37" t="s">
        <v>304</v>
      </c>
      <c r="Z128" s="37" t="s">
        <v>33</v>
      </c>
      <c r="AA128" s="37"/>
    </row>
    <row r="129" spans="1:28" hidden="1" x14ac:dyDescent="0.2">
      <c r="A129" s="20">
        <v>125</v>
      </c>
      <c r="B129" s="21">
        <v>44621</v>
      </c>
      <c r="C129" s="97">
        <v>44638</v>
      </c>
      <c r="D129" s="246">
        <v>44621</v>
      </c>
      <c r="E129" s="43" t="s">
        <v>335</v>
      </c>
      <c r="F129" s="43" t="s">
        <v>336</v>
      </c>
      <c r="G129" s="76" t="s">
        <v>337</v>
      </c>
      <c r="H129" s="26" t="s">
        <v>34</v>
      </c>
      <c r="I129" s="24" t="s">
        <v>33</v>
      </c>
      <c r="J129" s="77">
        <v>303412</v>
      </c>
      <c r="K129" s="103">
        <v>44590</v>
      </c>
      <c r="L129" s="78" t="s">
        <v>338</v>
      </c>
      <c r="M129" s="79">
        <v>20000</v>
      </c>
      <c r="N129" s="80">
        <v>0.16</v>
      </c>
      <c r="O129" s="31">
        <f>M129*N129</f>
        <v>3200</v>
      </c>
      <c r="P129" s="31">
        <v>0</v>
      </c>
      <c r="Q129" s="32">
        <f>M129+O129+P129</f>
        <v>23200</v>
      </c>
      <c r="R129" s="81">
        <v>0.03</v>
      </c>
      <c r="S129" s="34">
        <f>-Q129*R129</f>
        <v>-696</v>
      </c>
      <c r="T129" s="81">
        <v>0</v>
      </c>
      <c r="U129" s="35">
        <f>-O129*T129</f>
        <v>0</v>
      </c>
      <c r="V129" s="32">
        <f t="shared" si="15"/>
        <v>22504</v>
      </c>
      <c r="W129" s="221" t="s">
        <v>35</v>
      </c>
      <c r="X129" s="35" t="s">
        <v>102</v>
      </c>
      <c r="Y129" s="37" t="s">
        <v>339</v>
      </c>
      <c r="Z129" s="37" t="s">
        <v>33</v>
      </c>
      <c r="AA129" s="37"/>
    </row>
    <row r="130" spans="1:28" ht="15" hidden="1" x14ac:dyDescent="0.25">
      <c r="A130" s="320"/>
      <c r="B130" s="321"/>
      <c r="C130" s="322"/>
      <c r="D130" s="316">
        <v>44594</v>
      </c>
      <c r="E130" s="317" t="s">
        <v>868</v>
      </c>
      <c r="F130" s="317" t="s">
        <v>868</v>
      </c>
      <c r="G130" s="267"/>
      <c r="H130" s="26"/>
      <c r="I130" s="268"/>
      <c r="J130" s="311"/>
      <c r="K130" s="269"/>
      <c r="L130" s="270"/>
      <c r="M130" s="271"/>
      <c r="N130" s="272"/>
      <c r="O130" s="273"/>
      <c r="P130" s="273"/>
      <c r="Q130" s="318">
        <v>289.79000000000002</v>
      </c>
      <c r="R130" s="274"/>
      <c r="S130" s="275"/>
      <c r="T130" s="274"/>
      <c r="U130" s="276"/>
      <c r="V130" s="277">
        <f t="shared" si="15"/>
        <v>289.79000000000002</v>
      </c>
      <c r="W130" s="278"/>
      <c r="X130" s="358" t="s">
        <v>36</v>
      </c>
      <c r="Y130" s="360" t="s">
        <v>872</v>
      </c>
      <c r="Z130" s="280"/>
      <c r="AA130" s="280"/>
      <c r="AB130" s="312" t="s">
        <v>867</v>
      </c>
    </row>
    <row r="131" spans="1:28" ht="15" hidden="1" x14ac:dyDescent="0.25">
      <c r="A131" s="320"/>
      <c r="B131" s="321"/>
      <c r="C131" s="322"/>
      <c r="D131" s="316">
        <v>44594</v>
      </c>
      <c r="E131" s="317" t="s">
        <v>869</v>
      </c>
      <c r="F131" s="317" t="s">
        <v>869</v>
      </c>
      <c r="G131" s="267"/>
      <c r="H131" s="26"/>
      <c r="I131" s="268"/>
      <c r="J131" s="311"/>
      <c r="K131" s="269"/>
      <c r="L131" s="270"/>
      <c r="M131" s="271"/>
      <c r="N131" s="272"/>
      <c r="O131" s="273"/>
      <c r="P131" s="273"/>
      <c r="Q131" s="319">
        <v>2229.16</v>
      </c>
      <c r="R131" s="274"/>
      <c r="S131" s="275"/>
      <c r="T131" s="274"/>
      <c r="U131" s="276"/>
      <c r="V131" s="277">
        <f t="shared" si="15"/>
        <v>2229.16</v>
      </c>
      <c r="W131" s="278"/>
      <c r="X131" s="358" t="s">
        <v>36</v>
      </c>
      <c r="Y131" s="360" t="s">
        <v>872</v>
      </c>
      <c r="Z131" s="280"/>
      <c r="AA131" s="280"/>
      <c r="AB131" s="312" t="s">
        <v>867</v>
      </c>
    </row>
    <row r="132" spans="1:28" ht="23.25" hidden="1" x14ac:dyDescent="0.25">
      <c r="A132" s="320"/>
      <c r="B132" s="321"/>
      <c r="C132" s="322"/>
      <c r="D132" s="316">
        <v>44596</v>
      </c>
      <c r="E132" s="317" t="s">
        <v>870</v>
      </c>
      <c r="F132" s="317" t="s">
        <v>870</v>
      </c>
      <c r="G132" s="267"/>
      <c r="H132" s="26"/>
      <c r="I132" s="268"/>
      <c r="J132" s="311"/>
      <c r="K132" s="269"/>
      <c r="L132" s="270"/>
      <c r="M132" s="271"/>
      <c r="N132" s="272"/>
      <c r="O132" s="273"/>
      <c r="P132" s="273"/>
      <c r="Q132" s="319">
        <v>67857</v>
      </c>
      <c r="R132" s="274"/>
      <c r="S132" s="275"/>
      <c r="T132" s="274"/>
      <c r="U132" s="276"/>
      <c r="V132" s="277">
        <f t="shared" si="15"/>
        <v>67857</v>
      </c>
      <c r="W132" s="278"/>
      <c r="X132" s="358" t="s">
        <v>36</v>
      </c>
      <c r="Y132" s="360" t="s">
        <v>866</v>
      </c>
      <c r="Z132" s="280"/>
      <c r="AA132" s="280"/>
      <c r="AB132" s="312" t="s">
        <v>867</v>
      </c>
    </row>
    <row r="133" spans="1:28" ht="15" hidden="1" x14ac:dyDescent="0.25">
      <c r="A133" s="320"/>
      <c r="B133" s="321"/>
      <c r="C133" s="322"/>
      <c r="D133" s="316">
        <v>44599</v>
      </c>
      <c r="E133" s="317" t="s">
        <v>840</v>
      </c>
      <c r="F133" s="317" t="s">
        <v>840</v>
      </c>
      <c r="G133" s="267"/>
      <c r="H133" s="26"/>
      <c r="I133" s="268"/>
      <c r="J133" s="311"/>
      <c r="K133" s="269"/>
      <c r="L133" s="270"/>
      <c r="M133" s="271"/>
      <c r="N133" s="272"/>
      <c r="O133" s="273"/>
      <c r="P133" s="273"/>
      <c r="Q133" s="319">
        <v>143396</v>
      </c>
      <c r="R133" s="274"/>
      <c r="S133" s="275"/>
      <c r="T133" s="274"/>
      <c r="U133" s="276"/>
      <c r="V133" s="277">
        <f t="shared" si="15"/>
        <v>143396</v>
      </c>
      <c r="W133" s="278"/>
      <c r="X133" s="358" t="s">
        <v>36</v>
      </c>
      <c r="Y133" s="360">
        <v>53540980</v>
      </c>
      <c r="Z133" s="280"/>
      <c r="AA133" s="280"/>
      <c r="AB133" s="312" t="s">
        <v>867</v>
      </c>
    </row>
    <row r="134" spans="1:28" ht="15" hidden="1" x14ac:dyDescent="0.25">
      <c r="A134" s="320"/>
      <c r="B134" s="321"/>
      <c r="C134" s="322"/>
      <c r="D134" s="316">
        <v>44600</v>
      </c>
      <c r="E134" s="317" t="s">
        <v>871</v>
      </c>
      <c r="F134" s="317" t="s">
        <v>871</v>
      </c>
      <c r="G134" s="267"/>
      <c r="H134" s="26"/>
      <c r="I134" s="268"/>
      <c r="J134" s="311"/>
      <c r="K134" s="269"/>
      <c r="L134" s="270"/>
      <c r="M134" s="271"/>
      <c r="N134" s="272"/>
      <c r="O134" s="273"/>
      <c r="P134" s="273"/>
      <c r="Q134" s="319">
        <v>65000</v>
      </c>
      <c r="R134" s="274"/>
      <c r="S134" s="275"/>
      <c r="T134" s="274"/>
      <c r="U134" s="276"/>
      <c r="V134" s="277">
        <f t="shared" si="15"/>
        <v>65000</v>
      </c>
      <c r="W134" s="278"/>
      <c r="X134" s="358" t="s">
        <v>36</v>
      </c>
      <c r="Y134" s="360">
        <v>54302636</v>
      </c>
      <c r="Z134" s="280"/>
      <c r="AA134" s="280"/>
      <c r="AB134" s="312" t="s">
        <v>867</v>
      </c>
    </row>
    <row r="135" spans="1:28" ht="15" hidden="1" x14ac:dyDescent="0.25">
      <c r="A135" s="320"/>
      <c r="B135" s="321"/>
      <c r="C135" s="322"/>
      <c r="D135" s="316">
        <v>44600</v>
      </c>
      <c r="E135" s="317" t="s">
        <v>838</v>
      </c>
      <c r="F135" s="317" t="s">
        <v>838</v>
      </c>
      <c r="G135" s="267"/>
      <c r="H135" s="26"/>
      <c r="I135" s="268"/>
      <c r="J135" s="311"/>
      <c r="K135" s="269"/>
      <c r="L135" s="270"/>
      <c r="M135" s="271"/>
      <c r="N135" s="272"/>
      <c r="O135" s="273"/>
      <c r="P135" s="273"/>
      <c r="Q135" s="319">
        <v>163284</v>
      </c>
      <c r="R135" s="274"/>
      <c r="S135" s="275"/>
      <c r="T135" s="274"/>
      <c r="U135" s="276"/>
      <c r="V135" s="277">
        <f t="shared" si="15"/>
        <v>163284</v>
      </c>
      <c r="W135" s="278"/>
      <c r="X135" s="358" t="s">
        <v>36</v>
      </c>
      <c r="Y135" s="360">
        <v>54302653</v>
      </c>
      <c r="Z135" s="280"/>
      <c r="AA135" s="280"/>
      <c r="AB135" s="312" t="s">
        <v>867</v>
      </c>
    </row>
    <row r="136" spans="1:28" ht="15" hidden="1" x14ac:dyDescent="0.25">
      <c r="A136" s="320"/>
      <c r="B136" s="321"/>
      <c r="C136" s="322"/>
      <c r="D136" s="316">
        <v>44600</v>
      </c>
      <c r="E136" s="317" t="s">
        <v>838</v>
      </c>
      <c r="F136" s="317" t="s">
        <v>838</v>
      </c>
      <c r="G136" s="267"/>
      <c r="H136" s="26"/>
      <c r="I136" s="268"/>
      <c r="J136" s="311"/>
      <c r="K136" s="269"/>
      <c r="L136" s="270"/>
      <c r="M136" s="271"/>
      <c r="N136" s="272"/>
      <c r="O136" s="273"/>
      <c r="P136" s="273"/>
      <c r="Q136" s="319">
        <v>857545</v>
      </c>
      <c r="R136" s="274"/>
      <c r="S136" s="275"/>
      <c r="T136" s="274"/>
      <c r="U136" s="276"/>
      <c r="V136" s="277">
        <f t="shared" si="15"/>
        <v>857545</v>
      </c>
      <c r="W136" s="278"/>
      <c r="X136" s="358" t="s">
        <v>36</v>
      </c>
      <c r="Y136" s="360">
        <v>54302647</v>
      </c>
      <c r="Z136" s="280"/>
      <c r="AA136" s="280"/>
      <c r="AB136" s="312" t="s">
        <v>867</v>
      </c>
    </row>
    <row r="137" spans="1:28" ht="15" hidden="1" x14ac:dyDescent="0.25">
      <c r="A137" s="320"/>
      <c r="B137" s="321"/>
      <c r="C137" s="322"/>
      <c r="D137" s="316">
        <v>44602</v>
      </c>
      <c r="E137" s="317" t="s">
        <v>840</v>
      </c>
      <c r="F137" s="317" t="s">
        <v>840</v>
      </c>
      <c r="G137" s="267"/>
      <c r="H137" s="26"/>
      <c r="I137" s="268"/>
      <c r="J137" s="311"/>
      <c r="K137" s="269"/>
      <c r="L137" s="270"/>
      <c r="M137" s="271"/>
      <c r="N137" s="272"/>
      <c r="O137" s="273"/>
      <c r="P137" s="273"/>
      <c r="Q137" s="319">
        <v>64176</v>
      </c>
      <c r="R137" s="274"/>
      <c r="S137" s="275"/>
      <c r="T137" s="274"/>
      <c r="U137" s="276"/>
      <c r="V137" s="277">
        <f t="shared" si="15"/>
        <v>64176</v>
      </c>
      <c r="W137" s="278"/>
      <c r="X137" s="358" t="s">
        <v>36</v>
      </c>
      <c r="Y137" s="360">
        <v>54302634</v>
      </c>
      <c r="Z137" s="280"/>
      <c r="AA137" s="280"/>
      <c r="AB137" s="312" t="s">
        <v>867</v>
      </c>
    </row>
    <row r="138" spans="1:28" ht="15" hidden="1" x14ac:dyDescent="0.25">
      <c r="A138" s="320"/>
      <c r="B138" s="321"/>
      <c r="C138" s="322"/>
      <c r="D138" s="316">
        <v>44610</v>
      </c>
      <c r="E138" s="317" t="s">
        <v>840</v>
      </c>
      <c r="F138" s="317" t="s">
        <v>840</v>
      </c>
      <c r="G138" s="267"/>
      <c r="H138" s="26"/>
      <c r="I138" s="268"/>
      <c r="J138" s="311"/>
      <c r="K138" s="269"/>
      <c r="L138" s="270"/>
      <c r="M138" s="271"/>
      <c r="N138" s="272"/>
      <c r="O138" s="273"/>
      <c r="P138" s="273"/>
      <c r="Q138" s="319">
        <v>220711</v>
      </c>
      <c r="R138" s="274"/>
      <c r="S138" s="275"/>
      <c r="T138" s="274"/>
      <c r="U138" s="276"/>
      <c r="V138" s="277">
        <f t="shared" si="15"/>
        <v>220711</v>
      </c>
      <c r="W138" s="278"/>
      <c r="X138" s="358" t="s">
        <v>36</v>
      </c>
      <c r="Y138" s="360">
        <v>54302589</v>
      </c>
      <c r="Z138" s="280"/>
      <c r="AA138" s="280"/>
      <c r="AB138" s="312" t="s">
        <v>867</v>
      </c>
    </row>
    <row r="139" spans="1:28" hidden="1" x14ac:dyDescent="0.2">
      <c r="A139" s="20">
        <v>118</v>
      </c>
      <c r="B139" s="21">
        <v>44642</v>
      </c>
      <c r="C139" s="97">
        <v>44656</v>
      </c>
      <c r="D139" s="246">
        <v>44623</v>
      </c>
      <c r="E139" s="43" t="s">
        <v>63</v>
      </c>
      <c r="F139" s="43" t="s">
        <v>322</v>
      </c>
      <c r="G139" s="76" t="s">
        <v>33</v>
      </c>
      <c r="H139" s="26" t="s">
        <v>34</v>
      </c>
      <c r="I139" s="24" t="s">
        <v>33</v>
      </c>
      <c r="J139" s="77">
        <v>303463</v>
      </c>
      <c r="K139" s="27">
        <v>44654</v>
      </c>
      <c r="L139" s="78">
        <v>9140815</v>
      </c>
      <c r="M139" s="79">
        <v>111284</v>
      </c>
      <c r="N139" s="80">
        <v>0</v>
      </c>
      <c r="O139" s="31">
        <f>M139*N139</f>
        <v>0</v>
      </c>
      <c r="P139" s="31">
        <v>0</v>
      </c>
      <c r="Q139" s="32">
        <f t="shared" ref="Q139:Q195" si="16">M139+O139+P139</f>
        <v>111284</v>
      </c>
      <c r="R139" s="81">
        <v>0</v>
      </c>
      <c r="S139" s="34">
        <f>-Q139*R139</f>
        <v>0</v>
      </c>
      <c r="T139" s="81">
        <v>0</v>
      </c>
      <c r="U139" s="35">
        <v>0</v>
      </c>
      <c r="V139" s="32">
        <f t="shared" si="15"/>
        <v>111284</v>
      </c>
      <c r="W139" s="221" t="s">
        <v>35</v>
      </c>
      <c r="X139" s="137" t="s">
        <v>36</v>
      </c>
      <c r="Y139" s="37" t="s">
        <v>323</v>
      </c>
      <c r="Z139" s="37" t="s">
        <v>33</v>
      </c>
      <c r="AA139" s="37"/>
    </row>
    <row r="140" spans="1:28" hidden="1" x14ac:dyDescent="0.2">
      <c r="A140" s="20">
        <v>131</v>
      </c>
      <c r="B140" s="21">
        <v>44621</v>
      </c>
      <c r="C140" s="97">
        <v>44638</v>
      </c>
      <c r="D140" s="246">
        <v>44624</v>
      </c>
      <c r="E140" s="23" t="s">
        <v>236</v>
      </c>
      <c r="F140" s="43" t="s">
        <v>355</v>
      </c>
      <c r="G140" s="76" t="s">
        <v>238</v>
      </c>
      <c r="H140" s="26" t="s">
        <v>34</v>
      </c>
      <c r="I140" s="24" t="s">
        <v>33</v>
      </c>
      <c r="J140" s="76">
        <v>303421</v>
      </c>
      <c r="K140" s="103">
        <v>44615</v>
      </c>
      <c r="L140" s="78" t="s">
        <v>356</v>
      </c>
      <c r="M140" s="79">
        <v>128939</v>
      </c>
      <c r="N140" s="80">
        <v>0.13</v>
      </c>
      <c r="O140" s="31">
        <v>20584</v>
      </c>
      <c r="P140" s="31">
        <v>13796</v>
      </c>
      <c r="Q140" s="32">
        <f t="shared" si="16"/>
        <v>163319</v>
      </c>
      <c r="R140" s="81">
        <v>0.08</v>
      </c>
      <c r="S140" s="34">
        <v>-7472</v>
      </c>
      <c r="T140" s="81">
        <v>0.2</v>
      </c>
      <c r="U140" s="35">
        <v>-860</v>
      </c>
      <c r="V140" s="32">
        <f t="shared" si="15"/>
        <v>154987</v>
      </c>
      <c r="W140" s="221" t="s">
        <v>35</v>
      </c>
      <c r="X140" s="35" t="s">
        <v>36</v>
      </c>
      <c r="Y140" s="37" t="s">
        <v>357</v>
      </c>
      <c r="Z140" s="37" t="s">
        <v>33</v>
      </c>
      <c r="AA140" s="37"/>
    </row>
    <row r="141" spans="1:28" hidden="1" x14ac:dyDescent="0.2">
      <c r="A141" s="20">
        <v>119</v>
      </c>
      <c r="B141" s="21">
        <v>44621</v>
      </c>
      <c r="C141" s="97">
        <v>44634</v>
      </c>
      <c r="D141" s="246">
        <v>44627</v>
      </c>
      <c r="E141" s="43" t="s">
        <v>130</v>
      </c>
      <c r="F141" s="43" t="s">
        <v>324</v>
      </c>
      <c r="G141" s="76" t="s">
        <v>33</v>
      </c>
      <c r="H141" s="26" t="s">
        <v>34</v>
      </c>
      <c r="I141" s="24" t="s">
        <v>33</v>
      </c>
      <c r="J141" s="76">
        <v>303401</v>
      </c>
      <c r="K141" s="103">
        <v>44608</v>
      </c>
      <c r="L141" s="78">
        <v>1398</v>
      </c>
      <c r="M141" s="79">
        <v>179995</v>
      </c>
      <c r="N141" s="80">
        <v>0</v>
      </c>
      <c r="O141" s="31">
        <f t="shared" ref="O141:O149" si="17">M141*N141</f>
        <v>0</v>
      </c>
      <c r="P141" s="31">
        <v>0</v>
      </c>
      <c r="Q141" s="32">
        <f t="shared" si="16"/>
        <v>179995</v>
      </c>
      <c r="R141" s="81"/>
      <c r="S141" s="34">
        <f>-Q141*R141</f>
        <v>0</v>
      </c>
      <c r="T141" s="81"/>
      <c r="U141" s="35">
        <f>-O141*T141</f>
        <v>0</v>
      </c>
      <c r="V141" s="32">
        <f t="shared" si="15"/>
        <v>179995</v>
      </c>
      <c r="W141" s="100" t="s">
        <v>35</v>
      </c>
      <c r="X141" s="35" t="s">
        <v>36</v>
      </c>
      <c r="Y141" s="37" t="s">
        <v>325</v>
      </c>
      <c r="Z141" s="49" t="s">
        <v>33</v>
      </c>
      <c r="AA141" s="49"/>
    </row>
    <row r="142" spans="1:28" hidden="1" x14ac:dyDescent="0.2">
      <c r="A142" s="20">
        <v>64</v>
      </c>
      <c r="B142" s="21">
        <v>44614</v>
      </c>
      <c r="C142" s="22">
        <v>44617</v>
      </c>
      <c r="D142" s="246">
        <v>44628</v>
      </c>
      <c r="E142" s="23" t="s">
        <v>197</v>
      </c>
      <c r="F142" s="23" t="s">
        <v>198</v>
      </c>
      <c r="G142" s="24" t="s">
        <v>33</v>
      </c>
      <c r="H142" s="26" t="s">
        <v>34</v>
      </c>
      <c r="I142" s="26">
        <v>1889</v>
      </c>
      <c r="J142" s="20">
        <v>303384</v>
      </c>
      <c r="K142" s="27">
        <v>44586</v>
      </c>
      <c r="L142" s="26">
        <v>54</v>
      </c>
      <c r="M142" s="38">
        <v>97000</v>
      </c>
      <c r="N142" s="30">
        <v>0</v>
      </c>
      <c r="O142" s="31">
        <f t="shared" si="17"/>
        <v>0</v>
      </c>
      <c r="P142" s="31">
        <v>0</v>
      </c>
      <c r="Q142" s="32">
        <f t="shared" si="16"/>
        <v>97000</v>
      </c>
      <c r="R142" s="33">
        <v>0</v>
      </c>
      <c r="S142" s="34">
        <f>-Q142*R142</f>
        <v>0</v>
      </c>
      <c r="T142" s="33"/>
      <c r="U142" s="35">
        <f>-O142*T142</f>
        <v>0</v>
      </c>
      <c r="V142" s="32">
        <f t="shared" si="15"/>
        <v>97000</v>
      </c>
      <c r="W142" s="36" t="s">
        <v>35</v>
      </c>
      <c r="X142" s="35" t="s">
        <v>102</v>
      </c>
      <c r="Y142" s="37" t="s">
        <v>199</v>
      </c>
      <c r="Z142" s="48" t="s">
        <v>33</v>
      </c>
      <c r="AA142" s="37"/>
    </row>
    <row r="143" spans="1:28" hidden="1" x14ac:dyDescent="0.2">
      <c r="A143" s="20">
        <v>68</v>
      </c>
      <c r="B143" s="21">
        <v>44614</v>
      </c>
      <c r="C143" s="22">
        <v>44620</v>
      </c>
      <c r="D143" s="246">
        <v>44628</v>
      </c>
      <c r="E143" s="23" t="s">
        <v>38</v>
      </c>
      <c r="F143" s="23" t="s">
        <v>208</v>
      </c>
      <c r="G143" s="24" t="s">
        <v>33</v>
      </c>
      <c r="H143" s="26" t="s">
        <v>34</v>
      </c>
      <c r="I143" s="24" t="s">
        <v>33</v>
      </c>
      <c r="J143" s="20">
        <v>303387</v>
      </c>
      <c r="K143" s="27">
        <v>44613</v>
      </c>
      <c r="L143" s="26" t="s">
        <v>209</v>
      </c>
      <c r="M143" s="38">
        <v>3205465</v>
      </c>
      <c r="N143" s="30">
        <v>0</v>
      </c>
      <c r="O143" s="31">
        <f t="shared" si="17"/>
        <v>0</v>
      </c>
      <c r="P143" s="31">
        <v>0</v>
      </c>
      <c r="Q143" s="32">
        <f t="shared" si="16"/>
        <v>3205465</v>
      </c>
      <c r="R143" s="33">
        <v>0</v>
      </c>
      <c r="S143" s="34">
        <f>-Q143*R143</f>
        <v>0</v>
      </c>
      <c r="T143" s="33"/>
      <c r="U143" s="35">
        <f>-O143*T143</f>
        <v>0</v>
      </c>
      <c r="V143" s="32">
        <f t="shared" si="15"/>
        <v>3205465</v>
      </c>
      <c r="W143" s="36" t="s">
        <v>35</v>
      </c>
      <c r="X143" s="181" t="s">
        <v>36</v>
      </c>
      <c r="Y143" s="37" t="s">
        <v>210</v>
      </c>
      <c r="Z143" s="37" t="s">
        <v>33</v>
      </c>
      <c r="AA143" s="37"/>
    </row>
    <row r="144" spans="1:28" hidden="1" x14ac:dyDescent="0.2">
      <c r="A144" s="20">
        <v>117</v>
      </c>
      <c r="B144" s="21">
        <v>44621</v>
      </c>
      <c r="C144" s="97" t="s">
        <v>311</v>
      </c>
      <c r="D144" s="246">
        <v>44628</v>
      </c>
      <c r="E144" s="43" t="s">
        <v>317</v>
      </c>
      <c r="F144" s="43" t="s">
        <v>318</v>
      </c>
      <c r="G144" s="76" t="s">
        <v>319</v>
      </c>
      <c r="H144" s="26" t="s">
        <v>34</v>
      </c>
      <c r="I144" s="24" t="s">
        <v>33</v>
      </c>
      <c r="J144" s="76">
        <v>303462</v>
      </c>
      <c r="K144" s="27">
        <v>44651</v>
      </c>
      <c r="L144" s="78" t="s">
        <v>320</v>
      </c>
      <c r="M144" s="79">
        <v>125000</v>
      </c>
      <c r="N144" s="80">
        <v>0.13</v>
      </c>
      <c r="O144" s="31">
        <f t="shared" si="17"/>
        <v>16250</v>
      </c>
      <c r="P144" s="31">
        <v>0</v>
      </c>
      <c r="Q144" s="32">
        <f t="shared" si="16"/>
        <v>141250</v>
      </c>
      <c r="R144" s="81">
        <v>0.1</v>
      </c>
      <c r="S144" s="34">
        <f>-Q144*R144</f>
        <v>-14125</v>
      </c>
      <c r="T144" s="81">
        <v>0.2</v>
      </c>
      <c r="U144" s="35">
        <v>-3250</v>
      </c>
      <c r="V144" s="32">
        <f t="shared" si="15"/>
        <v>123875</v>
      </c>
      <c r="W144" s="100" t="s">
        <v>35</v>
      </c>
      <c r="X144" s="35" t="s">
        <v>36</v>
      </c>
      <c r="Y144" s="37" t="s">
        <v>321</v>
      </c>
      <c r="Z144" s="37" t="s">
        <v>33</v>
      </c>
      <c r="AA144" s="37"/>
    </row>
    <row r="145" spans="1:27" hidden="1" x14ac:dyDescent="0.2">
      <c r="A145" s="20">
        <v>53</v>
      </c>
      <c r="B145" s="21">
        <v>44614</v>
      </c>
      <c r="C145" s="22">
        <v>44614</v>
      </c>
      <c r="D145" s="246">
        <v>44630</v>
      </c>
      <c r="E145" s="23" t="s">
        <v>97</v>
      </c>
      <c r="F145" s="23" t="s">
        <v>98</v>
      </c>
      <c r="G145" s="24" t="s">
        <v>33</v>
      </c>
      <c r="H145" s="26" t="s">
        <v>45</v>
      </c>
      <c r="I145" s="24" t="s">
        <v>33</v>
      </c>
      <c r="J145" s="20">
        <v>303373</v>
      </c>
      <c r="K145" s="27">
        <v>44561</v>
      </c>
      <c r="L145" s="26" t="s">
        <v>33</v>
      </c>
      <c r="M145" s="38">
        <v>180637</v>
      </c>
      <c r="N145" s="30">
        <v>0</v>
      </c>
      <c r="O145" s="31">
        <f t="shared" si="17"/>
        <v>0</v>
      </c>
      <c r="P145" s="31">
        <v>0</v>
      </c>
      <c r="Q145" s="32">
        <f t="shared" si="16"/>
        <v>180637</v>
      </c>
      <c r="R145" s="33">
        <v>0</v>
      </c>
      <c r="S145" s="34">
        <f>-Q145*R145</f>
        <v>0</v>
      </c>
      <c r="T145" s="33"/>
      <c r="U145" s="35">
        <f>-O145*T145</f>
        <v>0</v>
      </c>
      <c r="V145" s="32">
        <f t="shared" si="15"/>
        <v>180637</v>
      </c>
      <c r="W145" s="35" t="s">
        <v>35</v>
      </c>
      <c r="X145" s="35" t="s">
        <v>102</v>
      </c>
      <c r="Y145" s="37" t="s">
        <v>172</v>
      </c>
      <c r="Z145" s="37" t="s">
        <v>33</v>
      </c>
      <c r="AA145" s="37"/>
    </row>
    <row r="146" spans="1:27" hidden="1" x14ac:dyDescent="0.2">
      <c r="A146" s="20">
        <v>110</v>
      </c>
      <c r="B146" s="21">
        <v>44621</v>
      </c>
      <c r="C146" s="97" t="s">
        <v>298</v>
      </c>
      <c r="D146" s="246">
        <v>44630</v>
      </c>
      <c r="E146" s="43" t="s">
        <v>302</v>
      </c>
      <c r="F146" s="43" t="s">
        <v>303</v>
      </c>
      <c r="G146" s="76" t="s">
        <v>33</v>
      </c>
      <c r="H146" s="26" t="s">
        <v>34</v>
      </c>
      <c r="I146" s="24" t="s">
        <v>33</v>
      </c>
      <c r="J146" s="76">
        <v>303455</v>
      </c>
      <c r="K146" s="27">
        <v>44651</v>
      </c>
      <c r="L146" s="24" t="s">
        <v>33</v>
      </c>
      <c r="M146" s="79">
        <v>494700</v>
      </c>
      <c r="N146" s="80">
        <v>0</v>
      </c>
      <c r="O146" s="31">
        <f t="shared" si="17"/>
        <v>0</v>
      </c>
      <c r="P146" s="31">
        <v>0</v>
      </c>
      <c r="Q146" s="32">
        <f t="shared" si="16"/>
        <v>494700</v>
      </c>
      <c r="R146" s="81">
        <v>0</v>
      </c>
      <c r="S146" s="34"/>
      <c r="T146" s="81">
        <v>0</v>
      </c>
      <c r="U146" s="35"/>
      <c r="V146" s="32">
        <v>494700</v>
      </c>
      <c r="W146" s="100" t="s">
        <v>35</v>
      </c>
      <c r="X146" s="35" t="s">
        <v>102</v>
      </c>
      <c r="Y146" s="37" t="s">
        <v>304</v>
      </c>
      <c r="Z146" s="37" t="s">
        <v>33</v>
      </c>
      <c r="AA146" s="37"/>
    </row>
    <row r="147" spans="1:27" hidden="1" x14ac:dyDescent="0.2">
      <c r="A147" s="20">
        <v>132</v>
      </c>
      <c r="B147" s="21">
        <v>44621</v>
      </c>
      <c r="C147" s="97">
        <v>44638</v>
      </c>
      <c r="D147" s="246">
        <v>44630</v>
      </c>
      <c r="E147" s="23" t="s">
        <v>156</v>
      </c>
      <c r="F147" s="43" t="s">
        <v>358</v>
      </c>
      <c r="G147" s="76" t="s">
        <v>33</v>
      </c>
      <c r="H147" s="26" t="s">
        <v>34</v>
      </c>
      <c r="I147" s="24" t="s">
        <v>33</v>
      </c>
      <c r="J147" s="77">
        <v>303422</v>
      </c>
      <c r="K147" s="103">
        <v>44593</v>
      </c>
      <c r="L147" s="78">
        <v>9786</v>
      </c>
      <c r="M147" s="79">
        <v>200790.11</v>
      </c>
      <c r="N147" s="80">
        <v>0</v>
      </c>
      <c r="O147" s="31">
        <f t="shared" si="17"/>
        <v>0</v>
      </c>
      <c r="P147" s="31">
        <v>0</v>
      </c>
      <c r="Q147" s="32">
        <f t="shared" si="16"/>
        <v>200790.11</v>
      </c>
      <c r="R147" s="81">
        <v>0</v>
      </c>
      <c r="S147" s="34">
        <f>-Q147*R147</f>
        <v>0</v>
      </c>
      <c r="T147" s="81">
        <v>0</v>
      </c>
      <c r="U147" s="35">
        <f>-O147*T147</f>
        <v>0</v>
      </c>
      <c r="V147" s="32">
        <f>Q147+S147+U147</f>
        <v>200790.11</v>
      </c>
      <c r="W147" s="221" t="s">
        <v>35</v>
      </c>
      <c r="X147" s="35" t="s">
        <v>102</v>
      </c>
      <c r="Y147" s="37" t="s">
        <v>359</v>
      </c>
      <c r="Z147" s="37" t="s">
        <v>33</v>
      </c>
      <c r="AA147" s="37"/>
    </row>
    <row r="148" spans="1:27" hidden="1" x14ac:dyDescent="0.2">
      <c r="A148" s="20">
        <v>80</v>
      </c>
      <c r="B148" s="21">
        <v>44621</v>
      </c>
      <c r="C148" s="22">
        <v>44635</v>
      </c>
      <c r="D148" s="246">
        <v>44631</v>
      </c>
      <c r="E148" s="23" t="s">
        <v>31</v>
      </c>
      <c r="F148" s="23" t="s">
        <v>32</v>
      </c>
      <c r="G148" s="24" t="s">
        <v>33</v>
      </c>
      <c r="H148" s="26" t="s">
        <v>45</v>
      </c>
      <c r="I148" s="24" t="s">
        <v>33</v>
      </c>
      <c r="J148" s="26">
        <v>303413</v>
      </c>
      <c r="K148" s="27">
        <v>44621</v>
      </c>
      <c r="L148" s="26">
        <v>82353</v>
      </c>
      <c r="M148" s="54">
        <v>328965</v>
      </c>
      <c r="N148" s="30">
        <v>0</v>
      </c>
      <c r="O148" s="31">
        <f t="shared" si="17"/>
        <v>0</v>
      </c>
      <c r="P148" s="31">
        <v>0</v>
      </c>
      <c r="Q148" s="32">
        <f t="shared" si="16"/>
        <v>328965</v>
      </c>
      <c r="R148" s="33"/>
      <c r="S148" s="34">
        <f>-Q148*R148</f>
        <v>0</v>
      </c>
      <c r="T148" s="33"/>
      <c r="U148" s="35">
        <f>-O148*T148</f>
        <v>0</v>
      </c>
      <c r="V148" s="32">
        <f>Q148+S148+U148</f>
        <v>328965</v>
      </c>
      <c r="W148" s="35" t="s">
        <v>35</v>
      </c>
      <c r="X148" s="35" t="s">
        <v>102</v>
      </c>
      <c r="Y148" s="37" t="s">
        <v>233</v>
      </c>
      <c r="Z148" s="37" t="s">
        <v>33</v>
      </c>
      <c r="AA148" s="37"/>
    </row>
    <row r="149" spans="1:27" hidden="1" x14ac:dyDescent="0.2">
      <c r="A149" s="20">
        <v>95</v>
      </c>
      <c r="B149" s="21">
        <v>44621</v>
      </c>
      <c r="C149" s="97">
        <v>44638</v>
      </c>
      <c r="D149" s="246">
        <v>44631</v>
      </c>
      <c r="E149" s="23" t="s">
        <v>61</v>
      </c>
      <c r="F149" s="43" t="s">
        <v>269</v>
      </c>
      <c r="G149" s="26" t="s">
        <v>62</v>
      </c>
      <c r="H149" s="26"/>
      <c r="I149" s="24" t="s">
        <v>33</v>
      </c>
      <c r="J149" s="76">
        <v>303417</v>
      </c>
      <c r="K149" s="27">
        <v>44620</v>
      </c>
      <c r="L149" s="78" t="s">
        <v>270</v>
      </c>
      <c r="M149" s="79">
        <v>790000</v>
      </c>
      <c r="N149" s="80">
        <v>0.15</v>
      </c>
      <c r="O149" s="31">
        <f t="shared" si="17"/>
        <v>118500</v>
      </c>
      <c r="P149" s="31">
        <v>0</v>
      </c>
      <c r="Q149" s="32">
        <f t="shared" si="16"/>
        <v>908500</v>
      </c>
      <c r="R149" s="81">
        <v>0.03</v>
      </c>
      <c r="S149" s="34">
        <f>-Q149*R149</f>
        <v>-27255</v>
      </c>
      <c r="T149" s="33">
        <v>0.2</v>
      </c>
      <c r="U149" s="35">
        <f>-O149*T149</f>
        <v>-23700</v>
      </c>
      <c r="V149" s="32">
        <f>Q149+S149+U149</f>
        <v>857545</v>
      </c>
      <c r="W149" s="35" t="s">
        <v>35</v>
      </c>
      <c r="X149" s="35" t="s">
        <v>102</v>
      </c>
      <c r="Y149" s="37" t="s">
        <v>271</v>
      </c>
      <c r="Z149" s="96" t="s">
        <v>33</v>
      </c>
      <c r="AA149" s="37"/>
    </row>
    <row r="150" spans="1:27" hidden="1" x14ac:dyDescent="0.2">
      <c r="A150" s="20">
        <v>96</v>
      </c>
      <c r="B150" s="21">
        <v>44621</v>
      </c>
      <c r="C150" s="97">
        <v>44638</v>
      </c>
      <c r="D150" s="246">
        <v>44631</v>
      </c>
      <c r="E150" s="23" t="s">
        <v>61</v>
      </c>
      <c r="F150" s="23" t="s">
        <v>47</v>
      </c>
      <c r="G150" s="26" t="s">
        <v>62</v>
      </c>
      <c r="H150" s="26"/>
      <c r="I150" s="101" t="s">
        <v>33</v>
      </c>
      <c r="J150" s="76">
        <v>303417</v>
      </c>
      <c r="K150" s="27">
        <v>44620</v>
      </c>
      <c r="L150" s="78" t="s">
        <v>272</v>
      </c>
      <c r="M150" s="79">
        <v>110000</v>
      </c>
      <c r="N150" s="80">
        <v>0.1</v>
      </c>
      <c r="O150" s="31">
        <v>2800</v>
      </c>
      <c r="P150" s="31">
        <v>0</v>
      </c>
      <c r="Q150" s="32">
        <f t="shared" si="16"/>
        <v>112800</v>
      </c>
      <c r="R150" s="81">
        <v>0.03</v>
      </c>
      <c r="S150" s="34">
        <f>-Q150*R150</f>
        <v>-3384</v>
      </c>
      <c r="T150" s="33">
        <v>0.2</v>
      </c>
      <c r="U150" s="35">
        <f>-O150*T150</f>
        <v>-560</v>
      </c>
      <c r="V150" s="32">
        <f>Q150+S150+U150</f>
        <v>108856</v>
      </c>
      <c r="W150" s="35" t="s">
        <v>35</v>
      </c>
      <c r="X150" s="35" t="s">
        <v>102</v>
      </c>
      <c r="Y150" s="37" t="s">
        <v>271</v>
      </c>
      <c r="Z150" s="96" t="s">
        <v>33</v>
      </c>
      <c r="AA150" s="37"/>
    </row>
    <row r="151" spans="1:27" hidden="1" x14ac:dyDescent="0.2">
      <c r="A151" s="20">
        <v>107</v>
      </c>
      <c r="B151" s="21">
        <v>44621</v>
      </c>
      <c r="C151" s="97" t="s">
        <v>298</v>
      </c>
      <c r="D151" s="246">
        <v>44635</v>
      </c>
      <c r="E151" s="43" t="s">
        <v>299</v>
      </c>
      <c r="F151" s="43" t="s">
        <v>300</v>
      </c>
      <c r="G151" s="76" t="s">
        <v>33</v>
      </c>
      <c r="H151" s="26" t="s">
        <v>34</v>
      </c>
      <c r="I151" s="24" t="s">
        <v>33</v>
      </c>
      <c r="J151" s="76">
        <v>303452</v>
      </c>
      <c r="K151" s="27">
        <v>44651</v>
      </c>
      <c r="L151" s="78" t="s">
        <v>33</v>
      </c>
      <c r="M151" s="79">
        <v>54900</v>
      </c>
      <c r="N151" s="80">
        <v>0</v>
      </c>
      <c r="O151" s="31"/>
      <c r="P151" s="31">
        <v>0</v>
      </c>
      <c r="Q151" s="32">
        <f t="shared" si="16"/>
        <v>54900</v>
      </c>
      <c r="R151" s="81">
        <v>0</v>
      </c>
      <c r="S151" s="34"/>
      <c r="T151" s="81">
        <v>0</v>
      </c>
      <c r="U151" s="35"/>
      <c r="V151" s="32">
        <f>Q151</f>
        <v>54900</v>
      </c>
      <c r="W151" s="220" t="s">
        <v>59</v>
      </c>
      <c r="X151" s="137" t="s">
        <v>33</v>
      </c>
      <c r="Y151" s="37" t="s">
        <v>33</v>
      </c>
      <c r="Z151" s="37" t="s">
        <v>33</v>
      </c>
      <c r="AA151" s="37"/>
    </row>
    <row r="152" spans="1:27" hidden="1" x14ac:dyDescent="0.2">
      <c r="A152" s="20">
        <v>113</v>
      </c>
      <c r="B152" s="21">
        <v>44621</v>
      </c>
      <c r="C152" s="97">
        <v>44655</v>
      </c>
      <c r="D152" s="246">
        <v>44635</v>
      </c>
      <c r="E152" s="23" t="s">
        <v>100</v>
      </c>
      <c r="F152" s="43" t="s">
        <v>47</v>
      </c>
      <c r="G152" s="76" t="s">
        <v>101</v>
      </c>
      <c r="H152" s="26" t="s">
        <v>34</v>
      </c>
      <c r="I152" s="24" t="s">
        <v>33</v>
      </c>
      <c r="J152" s="76">
        <v>303458</v>
      </c>
      <c r="K152" s="27">
        <v>44620</v>
      </c>
      <c r="L152" s="78">
        <v>6507117</v>
      </c>
      <c r="M152" s="79">
        <v>28517</v>
      </c>
      <c r="N152" s="80">
        <v>0</v>
      </c>
      <c r="O152" s="31">
        <f t="shared" ref="O152:O157" si="18">M152*N152</f>
        <v>0</v>
      </c>
      <c r="P152" s="31">
        <v>0</v>
      </c>
      <c r="Q152" s="32">
        <f t="shared" si="16"/>
        <v>28517</v>
      </c>
      <c r="R152" s="81">
        <v>0.03</v>
      </c>
      <c r="S152" s="34">
        <f>-Q152*R152</f>
        <v>-855.51</v>
      </c>
      <c r="T152" s="81">
        <v>0.2</v>
      </c>
      <c r="U152" s="35">
        <v>-656</v>
      </c>
      <c r="V152" s="32">
        <f t="shared" ref="V152:V157" si="19">Q152+S152+U152</f>
        <v>27005.49</v>
      </c>
      <c r="W152" s="221" t="s">
        <v>35</v>
      </c>
      <c r="X152" s="137" t="s">
        <v>102</v>
      </c>
      <c r="Y152" s="37" t="s">
        <v>310</v>
      </c>
      <c r="Z152" s="37" t="s">
        <v>33</v>
      </c>
      <c r="AA152" s="37"/>
    </row>
    <row r="153" spans="1:27" hidden="1" x14ac:dyDescent="0.2">
      <c r="A153" s="20">
        <v>72</v>
      </c>
      <c r="B153" s="21">
        <v>44614</v>
      </c>
      <c r="C153" s="22">
        <v>44634</v>
      </c>
      <c r="D153" s="246">
        <v>44637</v>
      </c>
      <c r="E153" s="23" t="s">
        <v>134</v>
      </c>
      <c r="F153" s="23" t="s">
        <v>135</v>
      </c>
      <c r="G153" s="24" t="s">
        <v>218</v>
      </c>
      <c r="H153" s="26" t="s">
        <v>34</v>
      </c>
      <c r="I153" s="24" t="s">
        <v>33</v>
      </c>
      <c r="J153" s="20">
        <v>303392</v>
      </c>
      <c r="K153" s="27">
        <v>44562</v>
      </c>
      <c r="L153" s="26">
        <v>2100551481</v>
      </c>
      <c r="M153" s="38">
        <v>20030</v>
      </c>
      <c r="N153" s="30">
        <v>0</v>
      </c>
      <c r="O153" s="31">
        <f t="shared" si="18"/>
        <v>0</v>
      </c>
      <c r="P153" s="31">
        <v>0</v>
      </c>
      <c r="Q153" s="32">
        <f t="shared" si="16"/>
        <v>20030</v>
      </c>
      <c r="R153" s="33">
        <v>0</v>
      </c>
      <c r="S153" s="34">
        <f>-Q153*R153</f>
        <v>0</v>
      </c>
      <c r="T153" s="33"/>
      <c r="U153" s="35">
        <f>-O153*T153</f>
        <v>0</v>
      </c>
      <c r="V153" s="32">
        <f t="shared" si="19"/>
        <v>20030</v>
      </c>
      <c r="W153" s="35" t="s">
        <v>35</v>
      </c>
      <c r="X153" s="35" t="s">
        <v>102</v>
      </c>
      <c r="Y153" s="37" t="s">
        <v>219</v>
      </c>
      <c r="Z153" s="37" t="s">
        <v>33</v>
      </c>
      <c r="AA153" s="37"/>
    </row>
    <row r="154" spans="1:27" hidden="1" x14ac:dyDescent="0.2">
      <c r="A154" s="20">
        <v>111</v>
      </c>
      <c r="B154" s="21">
        <v>44621</v>
      </c>
      <c r="C154" s="97" t="s">
        <v>298</v>
      </c>
      <c r="D154" s="246">
        <v>44637</v>
      </c>
      <c r="E154" s="43" t="s">
        <v>305</v>
      </c>
      <c r="F154" s="98" t="s">
        <v>306</v>
      </c>
      <c r="G154" s="76" t="s">
        <v>307</v>
      </c>
      <c r="H154" s="26" t="s">
        <v>34</v>
      </c>
      <c r="I154" s="24" t="s">
        <v>33</v>
      </c>
      <c r="J154" s="76">
        <v>303456</v>
      </c>
      <c r="K154" s="99">
        <v>44565</v>
      </c>
      <c r="L154" s="78">
        <v>1627</v>
      </c>
      <c r="M154" s="79">
        <v>3790071</v>
      </c>
      <c r="N154" s="80">
        <v>0.13</v>
      </c>
      <c r="O154" s="31">
        <f t="shared" si="18"/>
        <v>492709.23000000004</v>
      </c>
      <c r="P154" s="31">
        <v>0</v>
      </c>
      <c r="Q154" s="32">
        <f t="shared" si="16"/>
        <v>4282780.2300000004</v>
      </c>
      <c r="R154" s="81">
        <v>0.1</v>
      </c>
      <c r="S154" s="34">
        <f>-Q154*R154</f>
        <v>-428278.02300000004</v>
      </c>
      <c r="T154" s="81">
        <v>0.2</v>
      </c>
      <c r="U154" s="35">
        <v>-98542</v>
      </c>
      <c r="V154" s="32">
        <f t="shared" si="19"/>
        <v>3755960.2070000004</v>
      </c>
      <c r="W154" s="100" t="s">
        <v>35</v>
      </c>
      <c r="X154" s="35" t="s">
        <v>36</v>
      </c>
      <c r="Y154" s="37" t="s">
        <v>308</v>
      </c>
      <c r="Z154" s="37" t="s">
        <v>33</v>
      </c>
      <c r="AA154" s="37"/>
    </row>
    <row r="155" spans="1:27" hidden="1" x14ac:dyDescent="0.2">
      <c r="A155" s="20">
        <v>133</v>
      </c>
      <c r="B155" s="21">
        <v>44621</v>
      </c>
      <c r="C155" s="97">
        <v>44638</v>
      </c>
      <c r="D155" s="246">
        <v>44637</v>
      </c>
      <c r="E155" s="23" t="s">
        <v>152</v>
      </c>
      <c r="F155" s="98" t="s">
        <v>360</v>
      </c>
      <c r="G155" s="76" t="s">
        <v>154</v>
      </c>
      <c r="H155" s="26" t="s">
        <v>34</v>
      </c>
      <c r="I155" s="24" t="s">
        <v>33</v>
      </c>
      <c r="J155" s="76">
        <v>303423</v>
      </c>
      <c r="K155" s="140">
        <v>44621</v>
      </c>
      <c r="L155" s="78" t="s">
        <v>361</v>
      </c>
      <c r="M155" s="79">
        <v>10541</v>
      </c>
      <c r="N155" s="80">
        <v>0</v>
      </c>
      <c r="O155" s="31">
        <f t="shared" si="18"/>
        <v>0</v>
      </c>
      <c r="P155" s="31">
        <v>0</v>
      </c>
      <c r="Q155" s="32">
        <f t="shared" si="16"/>
        <v>10541</v>
      </c>
      <c r="R155" s="81">
        <v>0.03</v>
      </c>
      <c r="S155" s="34">
        <v>-273.99</v>
      </c>
      <c r="T155" s="81">
        <v>0</v>
      </c>
      <c r="U155" s="35">
        <f>-O155*T155</f>
        <v>0</v>
      </c>
      <c r="V155" s="32">
        <f t="shared" si="19"/>
        <v>10267.01</v>
      </c>
      <c r="W155" s="221" t="s">
        <v>35</v>
      </c>
      <c r="X155" s="35" t="s">
        <v>102</v>
      </c>
      <c r="Y155" s="37" t="s">
        <v>362</v>
      </c>
      <c r="Z155" s="37" t="s">
        <v>33</v>
      </c>
      <c r="AA155" s="37"/>
    </row>
    <row r="156" spans="1:27" hidden="1" x14ac:dyDescent="0.2">
      <c r="A156" s="20">
        <v>70</v>
      </c>
      <c r="B156" s="21">
        <v>44614</v>
      </c>
      <c r="C156" s="22">
        <v>44634</v>
      </c>
      <c r="D156" s="246">
        <v>44638</v>
      </c>
      <c r="E156" s="23" t="s">
        <v>88</v>
      </c>
      <c r="F156" s="23" t="s">
        <v>213</v>
      </c>
      <c r="G156" s="24" t="s">
        <v>90</v>
      </c>
      <c r="H156" s="26" t="s">
        <v>34</v>
      </c>
      <c r="I156" s="24" t="s">
        <v>33</v>
      </c>
      <c r="J156" s="20">
        <v>303389</v>
      </c>
      <c r="K156" s="99">
        <v>44600</v>
      </c>
      <c r="L156" s="26">
        <v>9117422</v>
      </c>
      <c r="M156" s="38">
        <v>41589</v>
      </c>
      <c r="N156" s="30">
        <v>0</v>
      </c>
      <c r="O156" s="31">
        <f t="shared" si="18"/>
        <v>0</v>
      </c>
      <c r="P156" s="31">
        <v>0</v>
      </c>
      <c r="Q156" s="32">
        <f t="shared" si="16"/>
        <v>41589</v>
      </c>
      <c r="R156" s="33">
        <v>0</v>
      </c>
      <c r="S156" s="34">
        <f>-Q156*R156</f>
        <v>0</v>
      </c>
      <c r="T156" s="33"/>
      <c r="U156" s="35">
        <f>-O156*T156</f>
        <v>0</v>
      </c>
      <c r="V156" s="32">
        <f t="shared" si="19"/>
        <v>41589</v>
      </c>
      <c r="W156" s="36" t="s">
        <v>35</v>
      </c>
      <c r="X156" s="181" t="s">
        <v>36</v>
      </c>
      <c r="Y156" s="37" t="s">
        <v>214</v>
      </c>
      <c r="Z156" s="37" t="s">
        <v>33</v>
      </c>
      <c r="AA156" s="37"/>
    </row>
    <row r="157" spans="1:27" hidden="1" x14ac:dyDescent="0.2">
      <c r="A157" s="20">
        <v>114</v>
      </c>
      <c r="B157" s="21">
        <v>44621</v>
      </c>
      <c r="C157" s="97" t="s">
        <v>311</v>
      </c>
      <c r="D157" s="246">
        <v>44638</v>
      </c>
      <c r="E157" s="43" t="s">
        <v>312</v>
      </c>
      <c r="F157" s="43" t="s">
        <v>313</v>
      </c>
      <c r="G157" s="76" t="s">
        <v>33</v>
      </c>
      <c r="H157" s="26" t="s">
        <v>34</v>
      </c>
      <c r="I157" s="24" t="s">
        <v>33</v>
      </c>
      <c r="J157" s="76">
        <v>303459</v>
      </c>
      <c r="K157" s="99" t="s">
        <v>33</v>
      </c>
      <c r="L157" s="78" t="s">
        <v>33</v>
      </c>
      <c r="M157" s="79">
        <v>30164</v>
      </c>
      <c r="N157" s="80">
        <v>0</v>
      </c>
      <c r="O157" s="31">
        <f t="shared" si="18"/>
        <v>0</v>
      </c>
      <c r="P157" s="31">
        <v>0</v>
      </c>
      <c r="Q157" s="32">
        <f t="shared" si="16"/>
        <v>30164</v>
      </c>
      <c r="R157" s="81">
        <v>0</v>
      </c>
      <c r="S157" s="34"/>
      <c r="T157" s="81">
        <v>0</v>
      </c>
      <c r="U157" s="35"/>
      <c r="V157" s="32">
        <f t="shared" si="19"/>
        <v>30164</v>
      </c>
      <c r="W157" s="221" t="s">
        <v>35</v>
      </c>
      <c r="X157" s="35" t="s">
        <v>36</v>
      </c>
      <c r="Y157" s="37" t="s">
        <v>314</v>
      </c>
      <c r="Z157" s="37" t="s">
        <v>33</v>
      </c>
      <c r="AA157" s="37"/>
    </row>
    <row r="158" spans="1:27" hidden="1" x14ac:dyDescent="0.2">
      <c r="A158" s="20">
        <v>115</v>
      </c>
      <c r="B158" s="21">
        <v>44621</v>
      </c>
      <c r="C158" s="97" t="s">
        <v>311</v>
      </c>
      <c r="D158" s="246">
        <v>44638</v>
      </c>
      <c r="E158" s="43" t="s">
        <v>305</v>
      </c>
      <c r="F158" s="98" t="s">
        <v>315</v>
      </c>
      <c r="G158" s="76" t="s">
        <v>307</v>
      </c>
      <c r="H158" s="26" t="s">
        <v>34</v>
      </c>
      <c r="I158" s="24" t="s">
        <v>33</v>
      </c>
      <c r="J158" s="76">
        <v>303460</v>
      </c>
      <c r="K158" s="99" t="s">
        <v>33</v>
      </c>
      <c r="L158" s="78" t="s">
        <v>33</v>
      </c>
      <c r="M158" s="79">
        <v>755960</v>
      </c>
      <c r="N158" s="80">
        <v>0</v>
      </c>
      <c r="O158" s="31">
        <v>0</v>
      </c>
      <c r="P158" s="31">
        <v>0</v>
      </c>
      <c r="Q158" s="32">
        <f t="shared" si="16"/>
        <v>755960</v>
      </c>
      <c r="R158" s="81">
        <v>0</v>
      </c>
      <c r="S158" s="34">
        <v>0</v>
      </c>
      <c r="T158" s="81">
        <v>0</v>
      </c>
      <c r="U158" s="35"/>
      <c r="V158" s="32">
        <v>755960</v>
      </c>
      <c r="W158" s="37" t="s">
        <v>59</v>
      </c>
      <c r="X158" s="35" t="s">
        <v>36</v>
      </c>
      <c r="Y158" s="37" t="s">
        <v>33</v>
      </c>
      <c r="Z158" s="37" t="s">
        <v>33</v>
      </c>
      <c r="AA158" s="37"/>
    </row>
    <row r="159" spans="1:27" hidden="1" x14ac:dyDescent="0.2">
      <c r="A159" s="20">
        <v>124</v>
      </c>
      <c r="B159" s="21">
        <v>44621</v>
      </c>
      <c r="C159" s="97">
        <v>44636</v>
      </c>
      <c r="D159" s="246">
        <v>44638</v>
      </c>
      <c r="E159" s="43" t="s">
        <v>332</v>
      </c>
      <c r="F159" s="98" t="s">
        <v>333</v>
      </c>
      <c r="G159" s="76" t="s">
        <v>33</v>
      </c>
      <c r="H159" s="26" t="s">
        <v>34</v>
      </c>
      <c r="I159" s="24" t="s">
        <v>33</v>
      </c>
      <c r="J159" s="76">
        <v>303409</v>
      </c>
      <c r="K159" s="140" t="s">
        <v>33</v>
      </c>
      <c r="L159" s="78" t="s">
        <v>33</v>
      </c>
      <c r="M159" s="79">
        <v>6171000</v>
      </c>
      <c r="N159" s="30">
        <v>0</v>
      </c>
      <c r="O159" s="31">
        <f t="shared" ref="O159:O178" si="20">M159*N159</f>
        <v>0</v>
      </c>
      <c r="P159" s="31"/>
      <c r="Q159" s="32">
        <f t="shared" si="16"/>
        <v>6171000</v>
      </c>
      <c r="R159" s="81"/>
      <c r="S159" s="34">
        <f t="shared" ref="S159:S168" si="21">-Q159*R159</f>
        <v>0</v>
      </c>
      <c r="T159" s="81"/>
      <c r="U159" s="35">
        <f t="shared" ref="U159:U166" si="22">-O159*T159</f>
        <v>0</v>
      </c>
      <c r="V159" s="32">
        <f t="shared" ref="V159:V166" si="23">Q159+S159+U159</f>
        <v>6171000</v>
      </c>
      <c r="W159" s="100" t="s">
        <v>35</v>
      </c>
      <c r="X159" s="36" t="s">
        <v>36</v>
      </c>
      <c r="Y159" s="37" t="s">
        <v>334</v>
      </c>
      <c r="Z159" s="37" t="s">
        <v>33</v>
      </c>
      <c r="AA159" s="37"/>
    </row>
    <row r="160" spans="1:27" hidden="1" x14ac:dyDescent="0.2">
      <c r="A160" s="20">
        <v>158</v>
      </c>
      <c r="B160" s="21">
        <v>44642</v>
      </c>
      <c r="C160" s="22">
        <v>44638</v>
      </c>
      <c r="D160" s="246">
        <v>44638</v>
      </c>
      <c r="E160" s="23" t="s">
        <v>92</v>
      </c>
      <c r="F160" s="209" t="s">
        <v>388</v>
      </c>
      <c r="G160" s="24" t="s">
        <v>94</v>
      </c>
      <c r="H160" s="26" t="s">
        <v>34</v>
      </c>
      <c r="I160" s="24" t="s">
        <v>33</v>
      </c>
      <c r="J160" s="24">
        <v>303414</v>
      </c>
      <c r="K160" s="99">
        <v>44593</v>
      </c>
      <c r="L160" s="26" t="s">
        <v>405</v>
      </c>
      <c r="M160" s="29">
        <v>12656</v>
      </c>
      <c r="N160" s="30">
        <v>0</v>
      </c>
      <c r="O160" s="31">
        <f t="shared" si="20"/>
        <v>0</v>
      </c>
      <c r="P160" s="31">
        <v>0</v>
      </c>
      <c r="Q160" s="32">
        <f t="shared" si="16"/>
        <v>12656</v>
      </c>
      <c r="R160" s="33">
        <v>0.03</v>
      </c>
      <c r="S160" s="34">
        <f t="shared" si="21"/>
        <v>-379.68</v>
      </c>
      <c r="T160" s="33">
        <v>0</v>
      </c>
      <c r="U160" s="35">
        <f t="shared" si="22"/>
        <v>0</v>
      </c>
      <c r="V160" s="32">
        <f t="shared" si="23"/>
        <v>12276.32</v>
      </c>
      <c r="W160" s="37" t="s">
        <v>59</v>
      </c>
      <c r="X160" s="35" t="s">
        <v>36</v>
      </c>
      <c r="Y160" s="37" t="s">
        <v>33</v>
      </c>
      <c r="Z160" s="37" t="s">
        <v>406</v>
      </c>
      <c r="AA160" s="37"/>
    </row>
    <row r="161" spans="1:27" hidden="1" x14ac:dyDescent="0.2">
      <c r="A161" s="20">
        <v>159</v>
      </c>
      <c r="B161" s="21">
        <v>44642</v>
      </c>
      <c r="C161" s="22">
        <v>44638</v>
      </c>
      <c r="D161" s="246">
        <v>44638</v>
      </c>
      <c r="E161" s="23" t="s">
        <v>42</v>
      </c>
      <c r="F161" s="209" t="s">
        <v>407</v>
      </c>
      <c r="G161" s="24" t="s">
        <v>44</v>
      </c>
      <c r="H161" s="26" t="s">
        <v>34</v>
      </c>
      <c r="I161" s="24" t="s">
        <v>33</v>
      </c>
      <c r="J161" s="78">
        <v>303410</v>
      </c>
      <c r="K161" s="99">
        <v>44592</v>
      </c>
      <c r="L161" s="26" t="s">
        <v>408</v>
      </c>
      <c r="M161" s="29">
        <v>145300</v>
      </c>
      <c r="N161" s="30">
        <v>0</v>
      </c>
      <c r="O161" s="31">
        <f t="shared" si="20"/>
        <v>0</v>
      </c>
      <c r="P161" s="31">
        <v>0</v>
      </c>
      <c r="Q161" s="32">
        <f t="shared" si="16"/>
        <v>145300</v>
      </c>
      <c r="R161" s="33">
        <v>0</v>
      </c>
      <c r="S161" s="34">
        <f t="shared" si="21"/>
        <v>0</v>
      </c>
      <c r="T161" s="33">
        <v>0</v>
      </c>
      <c r="U161" s="35">
        <f t="shared" si="22"/>
        <v>0</v>
      </c>
      <c r="V161" s="32">
        <f t="shared" si="23"/>
        <v>145300</v>
      </c>
      <c r="W161" s="37" t="s">
        <v>59</v>
      </c>
      <c r="X161" s="35" t="s">
        <v>36</v>
      </c>
      <c r="Y161" s="37" t="s">
        <v>33</v>
      </c>
      <c r="Z161" s="37" t="s">
        <v>33</v>
      </c>
      <c r="AA161" s="40">
        <f>V161+V162+V163+V164</f>
        <v>341071.40800000005</v>
      </c>
    </row>
    <row r="162" spans="1:27" hidden="1" x14ac:dyDescent="0.2">
      <c r="A162" s="20">
        <v>160</v>
      </c>
      <c r="B162" s="21">
        <v>44642</v>
      </c>
      <c r="C162" s="22">
        <v>44638</v>
      </c>
      <c r="D162" s="246">
        <v>44638</v>
      </c>
      <c r="E162" s="23" t="s">
        <v>42</v>
      </c>
      <c r="F162" s="209" t="s">
        <v>47</v>
      </c>
      <c r="G162" s="24" t="s">
        <v>44</v>
      </c>
      <c r="H162" s="26" t="s">
        <v>34</v>
      </c>
      <c r="I162" s="24" t="s">
        <v>33</v>
      </c>
      <c r="J162" s="78">
        <v>303410</v>
      </c>
      <c r="K162" s="99">
        <v>44592</v>
      </c>
      <c r="L162" s="26" t="s">
        <v>408</v>
      </c>
      <c r="M162" s="29">
        <v>23248</v>
      </c>
      <c r="N162" s="30">
        <v>0.15</v>
      </c>
      <c r="O162" s="31">
        <f t="shared" si="20"/>
        <v>3487.2</v>
      </c>
      <c r="P162" s="31">
        <v>0</v>
      </c>
      <c r="Q162" s="32">
        <f t="shared" si="16"/>
        <v>26735.200000000001</v>
      </c>
      <c r="R162" s="33">
        <v>0.03</v>
      </c>
      <c r="S162" s="34">
        <f t="shared" si="21"/>
        <v>-802.05600000000004</v>
      </c>
      <c r="T162" s="33">
        <v>0.2</v>
      </c>
      <c r="U162" s="35">
        <f t="shared" si="22"/>
        <v>-697.44</v>
      </c>
      <c r="V162" s="32">
        <f t="shared" si="23"/>
        <v>25235.704000000002</v>
      </c>
      <c r="W162" s="37" t="s">
        <v>59</v>
      </c>
      <c r="X162" s="35" t="s">
        <v>36</v>
      </c>
      <c r="Y162" s="37" t="s">
        <v>33</v>
      </c>
      <c r="Z162" s="37" t="s">
        <v>33</v>
      </c>
      <c r="AA162" s="40"/>
    </row>
    <row r="163" spans="1:27" hidden="1" x14ac:dyDescent="0.2">
      <c r="A163" s="20">
        <v>161</v>
      </c>
      <c r="B163" s="21">
        <v>44642</v>
      </c>
      <c r="C163" s="22">
        <v>44638</v>
      </c>
      <c r="D163" s="246">
        <v>44638</v>
      </c>
      <c r="E163" s="23" t="s">
        <v>42</v>
      </c>
      <c r="F163" s="209" t="s">
        <v>407</v>
      </c>
      <c r="G163" s="24" t="s">
        <v>44</v>
      </c>
      <c r="H163" s="26" t="s">
        <v>34</v>
      </c>
      <c r="I163" s="24" t="s">
        <v>33</v>
      </c>
      <c r="J163" s="78">
        <v>303410</v>
      </c>
      <c r="K163" s="99">
        <v>44620</v>
      </c>
      <c r="L163" s="26" t="s">
        <v>409</v>
      </c>
      <c r="M163" s="79">
        <v>145300</v>
      </c>
      <c r="N163" s="80">
        <v>0</v>
      </c>
      <c r="O163" s="31">
        <f t="shared" si="20"/>
        <v>0</v>
      </c>
      <c r="P163" s="31">
        <v>0</v>
      </c>
      <c r="Q163" s="32">
        <f t="shared" si="16"/>
        <v>145300</v>
      </c>
      <c r="R163" s="81">
        <v>0</v>
      </c>
      <c r="S163" s="34">
        <f t="shared" si="21"/>
        <v>0</v>
      </c>
      <c r="T163" s="81">
        <v>0</v>
      </c>
      <c r="U163" s="35">
        <f t="shared" si="22"/>
        <v>0</v>
      </c>
      <c r="V163" s="32">
        <f t="shared" si="23"/>
        <v>145300</v>
      </c>
      <c r="W163" s="37" t="s">
        <v>59</v>
      </c>
      <c r="X163" s="35" t="s">
        <v>36</v>
      </c>
      <c r="Y163" s="37" t="s">
        <v>33</v>
      </c>
      <c r="Z163" s="37" t="s">
        <v>33</v>
      </c>
      <c r="AA163" s="40"/>
    </row>
    <row r="164" spans="1:27" hidden="1" x14ac:dyDescent="0.2">
      <c r="A164" s="20">
        <v>162</v>
      </c>
      <c r="B164" s="21">
        <v>44642</v>
      </c>
      <c r="C164" s="22">
        <v>44638</v>
      </c>
      <c r="D164" s="246">
        <v>44638</v>
      </c>
      <c r="E164" s="23" t="s">
        <v>42</v>
      </c>
      <c r="F164" s="209" t="s">
        <v>47</v>
      </c>
      <c r="G164" s="24" t="s">
        <v>44</v>
      </c>
      <c r="H164" s="26" t="s">
        <v>34</v>
      </c>
      <c r="I164" s="24" t="s">
        <v>33</v>
      </c>
      <c r="J164" s="78">
        <v>303410</v>
      </c>
      <c r="K164" s="99">
        <v>44620</v>
      </c>
      <c r="L164" s="26" t="s">
        <v>409</v>
      </c>
      <c r="M164" s="79">
        <v>23248</v>
      </c>
      <c r="N164" s="80">
        <v>0.15</v>
      </c>
      <c r="O164" s="31">
        <f t="shared" si="20"/>
        <v>3487.2</v>
      </c>
      <c r="P164" s="31">
        <v>0</v>
      </c>
      <c r="Q164" s="32">
        <f t="shared" si="16"/>
        <v>26735.200000000001</v>
      </c>
      <c r="R164" s="81">
        <v>0.03</v>
      </c>
      <c r="S164" s="34">
        <f t="shared" si="21"/>
        <v>-802.05600000000004</v>
      </c>
      <c r="T164" s="81">
        <v>0.2</v>
      </c>
      <c r="U164" s="35">
        <f t="shared" si="22"/>
        <v>-697.44</v>
      </c>
      <c r="V164" s="32">
        <f t="shared" si="23"/>
        <v>25235.704000000002</v>
      </c>
      <c r="W164" s="37" t="s">
        <v>59</v>
      </c>
      <c r="X164" s="35" t="s">
        <v>36</v>
      </c>
      <c r="Y164" s="37" t="s">
        <v>33</v>
      </c>
      <c r="Z164" s="37" t="s">
        <v>33</v>
      </c>
      <c r="AA164" s="40"/>
    </row>
    <row r="165" spans="1:27" hidden="1" x14ac:dyDescent="0.2">
      <c r="A165" s="20">
        <v>163</v>
      </c>
      <c r="B165" s="21">
        <v>44642</v>
      </c>
      <c r="C165" s="22">
        <v>44638</v>
      </c>
      <c r="D165" s="246">
        <v>44638</v>
      </c>
      <c r="E165" s="23" t="s">
        <v>130</v>
      </c>
      <c r="F165" s="98" t="s">
        <v>410</v>
      </c>
      <c r="G165" s="76" t="s">
        <v>33</v>
      </c>
      <c r="H165" s="26" t="s">
        <v>34</v>
      </c>
      <c r="I165" s="24" t="s">
        <v>33</v>
      </c>
      <c r="J165" s="76">
        <v>303411</v>
      </c>
      <c r="K165" s="99">
        <v>44599</v>
      </c>
      <c r="L165" s="78" t="s">
        <v>411</v>
      </c>
      <c r="M165" s="79">
        <v>74200</v>
      </c>
      <c r="N165" s="80">
        <v>0</v>
      </c>
      <c r="O165" s="31">
        <f t="shared" si="20"/>
        <v>0</v>
      </c>
      <c r="P165" s="31">
        <v>0</v>
      </c>
      <c r="Q165" s="32">
        <f t="shared" si="16"/>
        <v>74200</v>
      </c>
      <c r="R165" s="81"/>
      <c r="S165" s="34">
        <f t="shared" si="21"/>
        <v>0</v>
      </c>
      <c r="T165" s="81"/>
      <c r="U165" s="35">
        <f t="shared" si="22"/>
        <v>0</v>
      </c>
      <c r="V165" s="102">
        <f t="shared" si="23"/>
        <v>74200</v>
      </c>
      <c r="W165" s="37" t="s">
        <v>59</v>
      </c>
      <c r="X165" s="35" t="s">
        <v>36</v>
      </c>
      <c r="Y165" s="37" t="s">
        <v>33</v>
      </c>
      <c r="Z165" s="37" t="s">
        <v>412</v>
      </c>
      <c r="AA165" s="37"/>
    </row>
    <row r="166" spans="1:27" hidden="1" x14ac:dyDescent="0.2">
      <c r="A166" s="20">
        <v>164</v>
      </c>
      <c r="B166" s="21">
        <v>44642</v>
      </c>
      <c r="C166" s="22">
        <v>44638</v>
      </c>
      <c r="D166" s="246">
        <v>44638</v>
      </c>
      <c r="E166" s="23" t="s">
        <v>413</v>
      </c>
      <c r="F166" s="43" t="s">
        <v>414</v>
      </c>
      <c r="G166" s="76" t="s">
        <v>33</v>
      </c>
      <c r="H166" s="26" t="s">
        <v>34</v>
      </c>
      <c r="I166" s="24" t="s">
        <v>33</v>
      </c>
      <c r="J166" s="76">
        <v>303425</v>
      </c>
      <c r="K166" s="99">
        <v>44605</v>
      </c>
      <c r="L166" s="78">
        <v>2001</v>
      </c>
      <c r="M166" s="79">
        <v>26190</v>
      </c>
      <c r="N166" s="80">
        <v>0.16</v>
      </c>
      <c r="O166" s="31">
        <f t="shared" si="20"/>
        <v>4190.3999999999996</v>
      </c>
      <c r="P166" s="31">
        <v>0</v>
      </c>
      <c r="Q166" s="32">
        <f t="shared" si="16"/>
        <v>30380.400000000001</v>
      </c>
      <c r="R166" s="81">
        <v>0.03</v>
      </c>
      <c r="S166" s="34">
        <f t="shared" si="21"/>
        <v>-911.41200000000003</v>
      </c>
      <c r="T166" s="81">
        <v>0</v>
      </c>
      <c r="U166" s="35">
        <f t="shared" si="22"/>
        <v>0</v>
      </c>
      <c r="V166" s="102">
        <f t="shared" si="23"/>
        <v>29468.988000000001</v>
      </c>
      <c r="W166" s="37" t="s">
        <v>59</v>
      </c>
      <c r="X166" s="36" t="s">
        <v>36</v>
      </c>
      <c r="Y166" s="37" t="s">
        <v>33</v>
      </c>
      <c r="Z166" s="37" t="s">
        <v>415</v>
      </c>
      <c r="AA166" s="37"/>
    </row>
    <row r="167" spans="1:27" hidden="1" x14ac:dyDescent="0.2">
      <c r="A167" s="20">
        <v>165</v>
      </c>
      <c r="B167" s="21">
        <v>44642</v>
      </c>
      <c r="C167" s="22">
        <v>44638</v>
      </c>
      <c r="D167" s="246">
        <v>44638</v>
      </c>
      <c r="E167" s="98" t="s">
        <v>416</v>
      </c>
      <c r="F167" s="98" t="s">
        <v>417</v>
      </c>
      <c r="G167" s="76" t="s">
        <v>418</v>
      </c>
      <c r="H167" s="26" t="s">
        <v>34</v>
      </c>
      <c r="I167" s="24" t="s">
        <v>33</v>
      </c>
      <c r="J167" s="76">
        <v>303424</v>
      </c>
      <c r="K167" s="99">
        <v>44637</v>
      </c>
      <c r="L167" s="78" t="s">
        <v>419</v>
      </c>
      <c r="M167" s="79">
        <v>325524</v>
      </c>
      <c r="N167" s="80">
        <v>0</v>
      </c>
      <c r="O167" s="31">
        <f t="shared" si="20"/>
        <v>0</v>
      </c>
      <c r="P167" s="31">
        <v>0</v>
      </c>
      <c r="Q167" s="32">
        <f t="shared" si="16"/>
        <v>325524</v>
      </c>
      <c r="R167" s="81">
        <v>4.4999999999999998E-2</v>
      </c>
      <c r="S167" s="34">
        <f t="shared" si="21"/>
        <v>-14648.58</v>
      </c>
      <c r="T167" s="81">
        <v>0.05</v>
      </c>
      <c r="U167" s="35">
        <v>-16272</v>
      </c>
      <c r="V167" s="102">
        <f>Q167+S167+U167-3</f>
        <v>294600.42</v>
      </c>
      <c r="W167" s="37" t="s">
        <v>59</v>
      </c>
      <c r="X167" s="35" t="s">
        <v>36</v>
      </c>
      <c r="Y167" s="37" t="s">
        <v>33</v>
      </c>
      <c r="Z167" s="37" t="s">
        <v>420</v>
      </c>
      <c r="AA167" s="37"/>
    </row>
    <row r="168" spans="1:27" hidden="1" x14ac:dyDescent="0.2">
      <c r="A168" s="20">
        <v>103</v>
      </c>
      <c r="B168" s="21">
        <v>44621</v>
      </c>
      <c r="C168" s="97">
        <v>44651</v>
      </c>
      <c r="D168" s="246">
        <v>44644</v>
      </c>
      <c r="E168" s="43" t="s">
        <v>284</v>
      </c>
      <c r="F168" s="98" t="s">
        <v>285</v>
      </c>
      <c r="G168" s="24" t="s">
        <v>286</v>
      </c>
      <c r="H168" s="26" t="s">
        <v>34</v>
      </c>
      <c r="I168" s="24" t="s">
        <v>33</v>
      </c>
      <c r="J168" s="76">
        <v>303447</v>
      </c>
      <c r="K168" s="99">
        <v>44448</v>
      </c>
      <c r="L168" s="78">
        <v>50</v>
      </c>
      <c r="M168" s="79">
        <v>210000</v>
      </c>
      <c r="N168" s="80">
        <v>0.15</v>
      </c>
      <c r="O168" s="31">
        <f t="shared" si="20"/>
        <v>31500</v>
      </c>
      <c r="P168" s="31">
        <v>0</v>
      </c>
      <c r="Q168" s="32">
        <f t="shared" si="16"/>
        <v>241500</v>
      </c>
      <c r="R168" s="81">
        <v>0.06</v>
      </c>
      <c r="S168" s="34">
        <f t="shared" si="21"/>
        <v>-14490</v>
      </c>
      <c r="T168" s="81">
        <v>1</v>
      </c>
      <c r="U168" s="35">
        <f>-O168*T168</f>
        <v>-31500</v>
      </c>
      <c r="V168" s="102">
        <f>Q168+S168+U168-31500</f>
        <v>164010</v>
      </c>
      <c r="W168" s="100" t="s">
        <v>35</v>
      </c>
      <c r="X168" s="35" t="s">
        <v>102</v>
      </c>
      <c r="Y168" s="37" t="s">
        <v>287</v>
      </c>
      <c r="Z168" s="96" t="s">
        <v>33</v>
      </c>
      <c r="AA168" s="37"/>
    </row>
    <row r="169" spans="1:27" hidden="1" x14ac:dyDescent="0.2">
      <c r="A169" s="20">
        <v>109</v>
      </c>
      <c r="B169" s="21">
        <v>44621</v>
      </c>
      <c r="C169" s="97" t="s">
        <v>298</v>
      </c>
      <c r="D169" s="246">
        <v>44644</v>
      </c>
      <c r="E169" s="23" t="s">
        <v>144</v>
      </c>
      <c r="F169" s="98" t="s">
        <v>301</v>
      </c>
      <c r="G169" s="76" t="s">
        <v>33</v>
      </c>
      <c r="H169" s="26" t="s">
        <v>34</v>
      </c>
      <c r="I169" s="24" t="s">
        <v>33</v>
      </c>
      <c r="J169" s="76">
        <v>303454</v>
      </c>
      <c r="K169" s="99">
        <v>44651</v>
      </c>
      <c r="L169" s="78" t="s">
        <v>33</v>
      </c>
      <c r="M169" s="79">
        <v>1546199</v>
      </c>
      <c r="N169" s="80">
        <v>0</v>
      </c>
      <c r="O169" s="31">
        <f t="shared" si="20"/>
        <v>0</v>
      </c>
      <c r="P169" s="31">
        <v>0</v>
      </c>
      <c r="Q169" s="32">
        <f t="shared" si="16"/>
        <v>1546199</v>
      </c>
      <c r="R169" s="81">
        <v>0</v>
      </c>
      <c r="S169" s="34"/>
      <c r="T169" s="81">
        <v>0</v>
      </c>
      <c r="U169" s="35"/>
      <c r="V169" s="102">
        <v>1546199</v>
      </c>
      <c r="W169" s="37" t="s">
        <v>59</v>
      </c>
      <c r="X169" s="35" t="s">
        <v>36</v>
      </c>
      <c r="Y169" s="37" t="s">
        <v>33</v>
      </c>
      <c r="Z169" s="37" t="s">
        <v>33</v>
      </c>
      <c r="AA169" s="37"/>
    </row>
    <row r="170" spans="1:27" hidden="1" x14ac:dyDescent="0.2">
      <c r="A170" s="20">
        <v>112</v>
      </c>
      <c r="B170" s="21">
        <v>44621</v>
      </c>
      <c r="C170" s="97" t="s">
        <v>298</v>
      </c>
      <c r="D170" s="246">
        <v>44644</v>
      </c>
      <c r="E170" s="23" t="s">
        <v>75</v>
      </c>
      <c r="F170" s="98" t="s">
        <v>309</v>
      </c>
      <c r="G170" s="76" t="s">
        <v>33</v>
      </c>
      <c r="H170" s="26" t="s">
        <v>34</v>
      </c>
      <c r="I170" s="24" t="s">
        <v>33</v>
      </c>
      <c r="J170" s="76">
        <v>303457</v>
      </c>
      <c r="K170" s="99" t="s">
        <v>33</v>
      </c>
      <c r="L170" s="78" t="s">
        <v>33</v>
      </c>
      <c r="M170" s="79">
        <v>395342</v>
      </c>
      <c r="N170" s="80">
        <v>0</v>
      </c>
      <c r="O170" s="31">
        <f t="shared" si="20"/>
        <v>0</v>
      </c>
      <c r="P170" s="31">
        <v>0</v>
      </c>
      <c r="Q170" s="32">
        <f t="shared" si="16"/>
        <v>395342</v>
      </c>
      <c r="R170" s="81">
        <v>0</v>
      </c>
      <c r="S170" s="34"/>
      <c r="T170" s="81">
        <v>0</v>
      </c>
      <c r="U170" s="35"/>
      <c r="V170" s="102">
        <f t="shared" ref="V170:V177" si="24">Q170+S170+U170</f>
        <v>395342</v>
      </c>
      <c r="W170" s="37" t="s">
        <v>59</v>
      </c>
      <c r="X170" s="35" t="s">
        <v>36</v>
      </c>
      <c r="Y170" s="37" t="s">
        <v>33</v>
      </c>
      <c r="Z170" s="37" t="s">
        <v>33</v>
      </c>
      <c r="AA170" s="37"/>
    </row>
    <row r="171" spans="1:27" hidden="1" x14ac:dyDescent="0.2">
      <c r="A171" s="20">
        <v>134</v>
      </c>
      <c r="B171" s="21">
        <v>44621</v>
      </c>
      <c r="C171" s="97">
        <v>44642</v>
      </c>
      <c r="D171" s="246">
        <v>44644</v>
      </c>
      <c r="E171" s="43" t="s">
        <v>363</v>
      </c>
      <c r="F171" s="98" t="s">
        <v>364</v>
      </c>
      <c r="G171" s="76" t="s">
        <v>33</v>
      </c>
      <c r="H171" s="26" t="s">
        <v>34</v>
      </c>
      <c r="I171" s="24" t="s">
        <v>33</v>
      </c>
      <c r="J171" s="76">
        <v>303426</v>
      </c>
      <c r="K171" s="140">
        <v>44642</v>
      </c>
      <c r="L171" s="78" t="s">
        <v>33</v>
      </c>
      <c r="M171" s="79">
        <v>3734795</v>
      </c>
      <c r="N171" s="80">
        <v>0</v>
      </c>
      <c r="O171" s="31">
        <f t="shared" si="20"/>
        <v>0</v>
      </c>
      <c r="P171" s="31">
        <v>0</v>
      </c>
      <c r="Q171" s="32">
        <f t="shared" si="16"/>
        <v>3734795</v>
      </c>
      <c r="R171" s="81">
        <v>0</v>
      </c>
      <c r="S171" s="34">
        <v>0</v>
      </c>
      <c r="T171" s="81">
        <v>0</v>
      </c>
      <c r="U171" s="35">
        <f t="shared" ref="U171:U177" si="25">-O171*T171</f>
        <v>0</v>
      </c>
      <c r="V171" s="102">
        <f t="shared" si="24"/>
        <v>3734795</v>
      </c>
      <c r="W171" s="100" t="s">
        <v>35</v>
      </c>
      <c r="X171" s="35" t="s">
        <v>36</v>
      </c>
      <c r="Y171" s="37" t="s">
        <v>365</v>
      </c>
      <c r="Z171" s="37" t="s">
        <v>33</v>
      </c>
      <c r="AA171" s="37"/>
    </row>
    <row r="172" spans="1:27" hidden="1" x14ac:dyDescent="0.2">
      <c r="A172" s="20">
        <v>138</v>
      </c>
      <c r="B172" s="21">
        <v>44621</v>
      </c>
      <c r="C172" s="97">
        <v>44649</v>
      </c>
      <c r="D172" s="246">
        <v>44644</v>
      </c>
      <c r="E172" s="23" t="s">
        <v>148</v>
      </c>
      <c r="F172" s="98" t="s">
        <v>373</v>
      </c>
      <c r="G172" s="76" t="s">
        <v>150</v>
      </c>
      <c r="H172" s="26" t="s">
        <v>34</v>
      </c>
      <c r="I172" s="24" t="s">
        <v>33</v>
      </c>
      <c r="J172" s="76">
        <v>303435</v>
      </c>
      <c r="K172" s="140">
        <v>44629</v>
      </c>
      <c r="L172" s="78">
        <v>20111</v>
      </c>
      <c r="M172" s="79">
        <v>3700739.25</v>
      </c>
      <c r="N172" s="80">
        <v>0</v>
      </c>
      <c r="O172" s="31">
        <f t="shared" si="20"/>
        <v>0</v>
      </c>
      <c r="P172" s="31">
        <v>0</v>
      </c>
      <c r="Q172" s="32">
        <f t="shared" si="16"/>
        <v>3700739.25</v>
      </c>
      <c r="R172" s="81"/>
      <c r="S172" s="34">
        <f t="shared" ref="S172:S180" si="26">-Q172*R172</f>
        <v>0</v>
      </c>
      <c r="T172" s="81"/>
      <c r="U172" s="35">
        <f t="shared" si="25"/>
        <v>0</v>
      </c>
      <c r="V172" s="102">
        <f t="shared" si="24"/>
        <v>3700739.25</v>
      </c>
      <c r="W172" s="100" t="s">
        <v>35</v>
      </c>
      <c r="X172" s="35" t="s">
        <v>36</v>
      </c>
      <c r="Y172" s="37" t="s">
        <v>374</v>
      </c>
      <c r="Z172" s="37" t="s">
        <v>33</v>
      </c>
      <c r="AA172" s="37"/>
    </row>
    <row r="173" spans="1:27" hidden="1" x14ac:dyDescent="0.2">
      <c r="A173" s="20">
        <v>135</v>
      </c>
      <c r="B173" s="21">
        <v>44621</v>
      </c>
      <c r="C173" s="97">
        <v>44644</v>
      </c>
      <c r="D173" s="246">
        <v>44645</v>
      </c>
      <c r="E173" s="43" t="s">
        <v>179</v>
      </c>
      <c r="F173" s="98" t="s">
        <v>179</v>
      </c>
      <c r="G173" s="76" t="s">
        <v>33</v>
      </c>
      <c r="H173" s="26" t="s">
        <v>34</v>
      </c>
      <c r="I173" s="24" t="s">
        <v>33</v>
      </c>
      <c r="J173" s="76">
        <v>303427</v>
      </c>
      <c r="K173" s="140">
        <v>44593</v>
      </c>
      <c r="L173" s="78" t="s">
        <v>366</v>
      </c>
      <c r="M173" s="79">
        <v>46800</v>
      </c>
      <c r="N173" s="80">
        <v>0</v>
      </c>
      <c r="O173" s="31">
        <f t="shared" si="20"/>
        <v>0</v>
      </c>
      <c r="P173" s="31">
        <v>0</v>
      </c>
      <c r="Q173" s="32">
        <f t="shared" si="16"/>
        <v>46800</v>
      </c>
      <c r="R173" s="81">
        <v>0</v>
      </c>
      <c r="S173" s="34">
        <f t="shared" si="26"/>
        <v>0</v>
      </c>
      <c r="T173" s="81">
        <v>0</v>
      </c>
      <c r="U173" s="35">
        <f t="shared" si="25"/>
        <v>0</v>
      </c>
      <c r="V173" s="102">
        <f t="shared" si="24"/>
        <v>46800</v>
      </c>
      <c r="W173" s="100" t="s">
        <v>35</v>
      </c>
      <c r="X173" s="35" t="s">
        <v>102</v>
      </c>
      <c r="Y173" s="37" t="s">
        <v>367</v>
      </c>
      <c r="Z173" s="37" t="s">
        <v>33</v>
      </c>
      <c r="AA173" s="37"/>
    </row>
    <row r="174" spans="1:27" hidden="1" x14ac:dyDescent="0.2">
      <c r="A174" s="20">
        <v>136</v>
      </c>
      <c r="B174" s="21">
        <v>44621</v>
      </c>
      <c r="C174" s="97">
        <v>44649</v>
      </c>
      <c r="D174" s="246">
        <v>44645</v>
      </c>
      <c r="E174" s="43" t="s">
        <v>160</v>
      </c>
      <c r="F174" s="43" t="s">
        <v>160</v>
      </c>
      <c r="G174" s="76" t="s">
        <v>33</v>
      </c>
      <c r="H174" s="26" t="s">
        <v>34</v>
      </c>
      <c r="I174" s="24" t="s">
        <v>33</v>
      </c>
      <c r="J174" s="76">
        <v>303431</v>
      </c>
      <c r="K174" s="103">
        <v>44649</v>
      </c>
      <c r="L174" s="78" t="s">
        <v>33</v>
      </c>
      <c r="M174" s="79">
        <v>134677</v>
      </c>
      <c r="N174" s="80">
        <v>0</v>
      </c>
      <c r="O174" s="31">
        <f t="shared" si="20"/>
        <v>0</v>
      </c>
      <c r="P174" s="31">
        <v>0</v>
      </c>
      <c r="Q174" s="32">
        <f t="shared" si="16"/>
        <v>134677</v>
      </c>
      <c r="R174" s="81">
        <v>0</v>
      </c>
      <c r="S174" s="34">
        <f t="shared" si="26"/>
        <v>0</v>
      </c>
      <c r="T174" s="81">
        <v>0</v>
      </c>
      <c r="U174" s="35">
        <f t="shared" si="25"/>
        <v>0</v>
      </c>
      <c r="V174" s="32">
        <f t="shared" si="24"/>
        <v>134677</v>
      </c>
      <c r="W174" s="37" t="s">
        <v>59</v>
      </c>
      <c r="X174" s="35" t="s">
        <v>36</v>
      </c>
      <c r="Y174" s="37" t="s">
        <v>33</v>
      </c>
      <c r="Z174" s="37" t="s">
        <v>33</v>
      </c>
      <c r="AA174" s="37"/>
    </row>
    <row r="175" spans="1:27" hidden="1" x14ac:dyDescent="0.2">
      <c r="A175" s="20">
        <v>137</v>
      </c>
      <c r="B175" s="21">
        <v>44621</v>
      </c>
      <c r="C175" s="97">
        <v>44649</v>
      </c>
      <c r="D175" s="246">
        <v>44645</v>
      </c>
      <c r="E175" s="43" t="s">
        <v>368</v>
      </c>
      <c r="F175" s="43" t="s">
        <v>369</v>
      </c>
      <c r="G175" s="76" t="s">
        <v>370</v>
      </c>
      <c r="H175" s="26" t="s">
        <v>34</v>
      </c>
      <c r="I175" s="24" t="s">
        <v>33</v>
      </c>
      <c r="J175" s="76">
        <v>303432</v>
      </c>
      <c r="K175" s="103">
        <v>44645</v>
      </c>
      <c r="L175" s="78" t="s">
        <v>371</v>
      </c>
      <c r="M175" s="79">
        <v>615888</v>
      </c>
      <c r="N175" s="80">
        <v>0</v>
      </c>
      <c r="O175" s="31">
        <f t="shared" si="20"/>
        <v>0</v>
      </c>
      <c r="P175" s="31">
        <v>0</v>
      </c>
      <c r="Q175" s="32">
        <f t="shared" si="16"/>
        <v>615888</v>
      </c>
      <c r="R175" s="81">
        <v>0</v>
      </c>
      <c r="S175" s="34">
        <f t="shared" si="26"/>
        <v>0</v>
      </c>
      <c r="T175" s="81">
        <v>0</v>
      </c>
      <c r="U175" s="35">
        <f t="shared" si="25"/>
        <v>0</v>
      </c>
      <c r="V175" s="32">
        <f t="shared" si="24"/>
        <v>615888</v>
      </c>
      <c r="W175" s="100" t="s">
        <v>35</v>
      </c>
      <c r="X175" s="35" t="s">
        <v>36</v>
      </c>
      <c r="Y175" s="37" t="s">
        <v>372</v>
      </c>
      <c r="Z175" s="37" t="s">
        <v>33</v>
      </c>
      <c r="AA175" s="37"/>
    </row>
    <row r="176" spans="1:27" hidden="1" x14ac:dyDescent="0.2">
      <c r="A176" s="20">
        <v>65</v>
      </c>
      <c r="B176" s="21">
        <v>44614</v>
      </c>
      <c r="C176" s="22">
        <v>44617</v>
      </c>
      <c r="D176" s="246">
        <v>44648</v>
      </c>
      <c r="E176" s="23" t="s">
        <v>200</v>
      </c>
      <c r="F176" s="23" t="s">
        <v>201</v>
      </c>
      <c r="G176" s="24" t="s">
        <v>202</v>
      </c>
      <c r="H176" s="26" t="s">
        <v>34</v>
      </c>
      <c r="I176" s="26">
        <v>1847</v>
      </c>
      <c r="J176" s="20">
        <v>303385</v>
      </c>
      <c r="K176" s="27">
        <v>44393</v>
      </c>
      <c r="L176" s="26">
        <v>21003480</v>
      </c>
      <c r="M176" s="38">
        <v>54000</v>
      </c>
      <c r="N176" s="30">
        <v>0.15</v>
      </c>
      <c r="O176" s="31">
        <f t="shared" si="20"/>
        <v>8100</v>
      </c>
      <c r="P176" s="31">
        <v>0</v>
      </c>
      <c r="Q176" s="32">
        <f t="shared" si="16"/>
        <v>62100</v>
      </c>
      <c r="R176" s="33">
        <v>0.03</v>
      </c>
      <c r="S176" s="34">
        <f t="shared" si="26"/>
        <v>-1863</v>
      </c>
      <c r="T176" s="33">
        <v>0.2</v>
      </c>
      <c r="U176" s="35">
        <f t="shared" si="25"/>
        <v>-1620</v>
      </c>
      <c r="V176" s="32">
        <f t="shared" si="24"/>
        <v>58617</v>
      </c>
      <c r="W176" s="181" t="s">
        <v>35</v>
      </c>
      <c r="X176" s="181" t="s">
        <v>102</v>
      </c>
      <c r="Y176" s="47" t="s">
        <v>203</v>
      </c>
      <c r="Z176" s="37" t="s">
        <v>33</v>
      </c>
      <c r="AA176" s="40">
        <f>V176+V177</f>
        <v>88167</v>
      </c>
    </row>
    <row r="177" spans="1:27" hidden="1" x14ac:dyDescent="0.2">
      <c r="A177" s="20">
        <v>66</v>
      </c>
      <c r="B177" s="21">
        <v>44614</v>
      </c>
      <c r="C177" s="22">
        <v>44617</v>
      </c>
      <c r="D177" s="246">
        <v>44648</v>
      </c>
      <c r="E177" s="23" t="s">
        <v>200</v>
      </c>
      <c r="F177" s="23" t="s">
        <v>201</v>
      </c>
      <c r="G177" s="24" t="s">
        <v>202</v>
      </c>
      <c r="H177" s="26" t="s">
        <v>34</v>
      </c>
      <c r="I177" s="26">
        <v>1847</v>
      </c>
      <c r="J177" s="20">
        <v>303385</v>
      </c>
      <c r="K177" s="27">
        <v>44393</v>
      </c>
      <c r="L177" s="26">
        <v>21003480</v>
      </c>
      <c r="M177" s="38">
        <v>29550</v>
      </c>
      <c r="N177" s="30">
        <v>0</v>
      </c>
      <c r="O177" s="31">
        <f t="shared" si="20"/>
        <v>0</v>
      </c>
      <c r="P177" s="31">
        <v>0</v>
      </c>
      <c r="Q177" s="32">
        <f t="shared" si="16"/>
        <v>29550</v>
      </c>
      <c r="R177" s="33">
        <v>0</v>
      </c>
      <c r="S177" s="34">
        <f t="shared" si="26"/>
        <v>0</v>
      </c>
      <c r="T177" s="33"/>
      <c r="U177" s="35">
        <f t="shared" si="25"/>
        <v>0</v>
      </c>
      <c r="V177" s="32">
        <f t="shared" si="24"/>
        <v>29550</v>
      </c>
      <c r="W177" s="181" t="s">
        <v>35</v>
      </c>
      <c r="X177" s="181" t="s">
        <v>102</v>
      </c>
      <c r="Y177" s="47" t="s">
        <v>203</v>
      </c>
      <c r="Z177" s="37" t="s">
        <v>33</v>
      </c>
      <c r="AA177" s="40"/>
    </row>
    <row r="178" spans="1:27" hidden="1" x14ac:dyDescent="0.2">
      <c r="A178" s="20">
        <v>106</v>
      </c>
      <c r="B178" s="250">
        <v>44621</v>
      </c>
      <c r="C178" s="302">
        <v>44651</v>
      </c>
      <c r="D178" s="248">
        <v>44656</v>
      </c>
      <c r="E178" s="303" t="s">
        <v>294</v>
      </c>
      <c r="F178" s="303" t="s">
        <v>295</v>
      </c>
      <c r="G178" s="304" t="s">
        <v>33</v>
      </c>
      <c r="H178" s="26" t="s">
        <v>34</v>
      </c>
      <c r="I178" s="253" t="s">
        <v>33</v>
      </c>
      <c r="J178" s="304">
        <v>303450</v>
      </c>
      <c r="K178" s="255" t="s">
        <v>33</v>
      </c>
      <c r="L178" s="305" t="s">
        <v>33</v>
      </c>
      <c r="M178" s="306">
        <v>1346858</v>
      </c>
      <c r="N178" s="307">
        <v>0</v>
      </c>
      <c r="O178" s="258">
        <f t="shared" si="20"/>
        <v>0</v>
      </c>
      <c r="P178" s="258">
        <v>0</v>
      </c>
      <c r="Q178" s="259">
        <f t="shared" si="16"/>
        <v>1346858</v>
      </c>
      <c r="R178" s="308">
        <v>0</v>
      </c>
      <c r="S178" s="261">
        <f t="shared" si="26"/>
        <v>0</v>
      </c>
      <c r="T178" s="308">
        <v>0</v>
      </c>
      <c r="U178" s="262"/>
      <c r="V178" s="259">
        <v>1346858</v>
      </c>
      <c r="W178" s="309" t="s">
        <v>35</v>
      </c>
      <c r="X178" s="262" t="s">
        <v>36</v>
      </c>
      <c r="Y178" s="264" t="s">
        <v>296</v>
      </c>
      <c r="Z178" s="264" t="s">
        <v>297</v>
      </c>
      <c r="AA178" s="310"/>
    </row>
    <row r="179" spans="1:27" hidden="1" x14ac:dyDescent="0.2">
      <c r="A179" s="20">
        <v>100</v>
      </c>
      <c r="B179" s="21">
        <v>44621</v>
      </c>
      <c r="C179" s="97">
        <v>44649</v>
      </c>
      <c r="D179" s="246">
        <v>44651</v>
      </c>
      <c r="E179" s="43" t="s">
        <v>274</v>
      </c>
      <c r="F179" s="43" t="s">
        <v>275</v>
      </c>
      <c r="G179" s="76" t="s">
        <v>276</v>
      </c>
      <c r="H179" s="26" t="s">
        <v>34</v>
      </c>
      <c r="I179" s="24" t="s">
        <v>33</v>
      </c>
      <c r="J179" s="76">
        <v>303443</v>
      </c>
      <c r="K179" s="27">
        <v>44649</v>
      </c>
      <c r="L179" s="78">
        <v>202600</v>
      </c>
      <c r="M179" s="79">
        <v>52394</v>
      </c>
      <c r="N179" s="80">
        <v>0</v>
      </c>
      <c r="O179" s="31"/>
      <c r="P179" s="31">
        <v>0</v>
      </c>
      <c r="Q179" s="32">
        <f t="shared" si="16"/>
        <v>52394</v>
      </c>
      <c r="R179" s="81">
        <v>0.03</v>
      </c>
      <c r="S179" s="34">
        <f t="shared" si="26"/>
        <v>-1571.82</v>
      </c>
      <c r="T179" s="81">
        <v>0.2</v>
      </c>
      <c r="U179" s="35">
        <v>-1366</v>
      </c>
      <c r="V179" s="32">
        <f>Q179+S179+U179</f>
        <v>49456.18</v>
      </c>
      <c r="W179" s="100" t="s">
        <v>35</v>
      </c>
      <c r="X179" s="35" t="s">
        <v>36</v>
      </c>
      <c r="Y179" s="37" t="s">
        <v>33</v>
      </c>
      <c r="Z179" s="37" t="s">
        <v>277</v>
      </c>
      <c r="AA179" s="48"/>
    </row>
    <row r="180" spans="1:27" hidden="1" x14ac:dyDescent="0.2">
      <c r="A180" s="20">
        <v>102</v>
      </c>
      <c r="B180" s="21">
        <v>44621</v>
      </c>
      <c r="C180" s="97">
        <v>44651</v>
      </c>
      <c r="D180" s="246">
        <v>44651</v>
      </c>
      <c r="E180" s="43" t="s">
        <v>241</v>
      </c>
      <c r="F180" s="43" t="s">
        <v>282</v>
      </c>
      <c r="G180" s="76" t="s">
        <v>33</v>
      </c>
      <c r="H180" s="26" t="s">
        <v>34</v>
      </c>
      <c r="I180" s="24" t="s">
        <v>33</v>
      </c>
      <c r="J180" s="76">
        <v>303446</v>
      </c>
      <c r="K180" s="27">
        <v>44624</v>
      </c>
      <c r="L180" s="78">
        <v>585241</v>
      </c>
      <c r="M180" s="79">
        <v>96320</v>
      </c>
      <c r="N180" s="80">
        <v>0</v>
      </c>
      <c r="O180" s="31">
        <f>M180*N180</f>
        <v>0</v>
      </c>
      <c r="P180" s="31">
        <v>0</v>
      </c>
      <c r="Q180" s="32">
        <f t="shared" si="16"/>
        <v>96320</v>
      </c>
      <c r="R180" s="81">
        <v>4.4999999999999998E-2</v>
      </c>
      <c r="S180" s="34">
        <f t="shared" si="26"/>
        <v>-4334.3999999999996</v>
      </c>
      <c r="T180" s="81">
        <v>0</v>
      </c>
      <c r="U180" s="35"/>
      <c r="V180" s="32">
        <f>Q180+S180+U180</f>
        <v>91985.600000000006</v>
      </c>
      <c r="W180" s="100" t="s">
        <v>35</v>
      </c>
      <c r="X180" s="35" t="s">
        <v>102</v>
      </c>
      <c r="Y180" s="37" t="s">
        <v>283</v>
      </c>
      <c r="Z180" s="96" t="s">
        <v>33</v>
      </c>
      <c r="AA180" s="48"/>
    </row>
    <row r="181" spans="1:27" hidden="1" x14ac:dyDescent="0.2">
      <c r="A181" s="20">
        <v>116</v>
      </c>
      <c r="B181" s="21">
        <v>44621</v>
      </c>
      <c r="C181" s="97">
        <v>44656</v>
      </c>
      <c r="D181" s="246">
        <v>44651</v>
      </c>
      <c r="E181" s="43" t="s">
        <v>142</v>
      </c>
      <c r="F181" s="43" t="s">
        <v>316</v>
      </c>
      <c r="G181" s="76" t="s">
        <v>33</v>
      </c>
      <c r="H181" s="26" t="s">
        <v>34</v>
      </c>
      <c r="I181" s="24" t="s">
        <v>33</v>
      </c>
      <c r="J181" s="76">
        <v>303461</v>
      </c>
      <c r="K181" s="27">
        <v>44651</v>
      </c>
      <c r="L181" s="78" t="s">
        <v>33</v>
      </c>
      <c r="M181" s="79">
        <v>700</v>
      </c>
      <c r="N181" s="80">
        <v>0</v>
      </c>
      <c r="O181" s="31">
        <v>0</v>
      </c>
      <c r="P181" s="31">
        <v>0</v>
      </c>
      <c r="Q181" s="32">
        <f t="shared" si="16"/>
        <v>700</v>
      </c>
      <c r="R181" s="81">
        <v>0</v>
      </c>
      <c r="S181" s="34">
        <v>0</v>
      </c>
      <c r="T181" s="81">
        <v>0</v>
      </c>
      <c r="U181" s="35">
        <v>0</v>
      </c>
      <c r="V181" s="32">
        <v>700</v>
      </c>
      <c r="W181" s="100" t="s">
        <v>33</v>
      </c>
      <c r="X181" s="35" t="s">
        <v>142</v>
      </c>
      <c r="Y181" s="37" t="s">
        <v>33</v>
      </c>
      <c r="Z181" s="37" t="s">
        <v>33</v>
      </c>
      <c r="AA181" s="48"/>
    </row>
    <row r="182" spans="1:27" hidden="1" x14ac:dyDescent="0.2">
      <c r="A182" s="20">
        <v>144</v>
      </c>
      <c r="B182" s="21">
        <v>44642</v>
      </c>
      <c r="C182" s="22">
        <v>44649</v>
      </c>
      <c r="D182" s="246">
        <v>44651</v>
      </c>
      <c r="E182" s="23" t="s">
        <v>274</v>
      </c>
      <c r="F182" s="23" t="s">
        <v>382</v>
      </c>
      <c r="G182" s="26" t="s">
        <v>276</v>
      </c>
      <c r="H182" s="26" t="s">
        <v>34</v>
      </c>
      <c r="I182" s="24" t="s">
        <v>33</v>
      </c>
      <c r="J182" s="26">
        <v>303439</v>
      </c>
      <c r="K182" s="27">
        <v>44580</v>
      </c>
      <c r="L182" s="26">
        <v>129571</v>
      </c>
      <c r="M182" s="29">
        <v>33000</v>
      </c>
      <c r="N182" s="30">
        <v>0.15</v>
      </c>
      <c r="O182" s="31">
        <f t="shared" ref="O182:O192" si="27">M182*N182</f>
        <v>4950</v>
      </c>
      <c r="P182" s="31">
        <v>0</v>
      </c>
      <c r="Q182" s="32">
        <f t="shared" si="16"/>
        <v>37950</v>
      </c>
      <c r="R182" s="33">
        <v>0.03</v>
      </c>
      <c r="S182" s="34">
        <f t="shared" ref="S182:S188" si="28">-Q182*R182</f>
        <v>-1138.5</v>
      </c>
      <c r="T182" s="33">
        <v>0.2</v>
      </c>
      <c r="U182" s="35">
        <f>-O182*T182</f>
        <v>-990</v>
      </c>
      <c r="V182" s="32">
        <f t="shared" ref="V182:V195" si="29">Q182+S182+U182</f>
        <v>35821.5</v>
      </c>
      <c r="W182" s="37" t="s">
        <v>59</v>
      </c>
      <c r="X182" s="35" t="s">
        <v>36</v>
      </c>
      <c r="Y182" s="37" t="s">
        <v>33</v>
      </c>
      <c r="Z182" s="37" t="s">
        <v>383</v>
      </c>
      <c r="AA182" s="48"/>
    </row>
    <row r="183" spans="1:27" hidden="1" x14ac:dyDescent="0.2">
      <c r="A183" s="20">
        <v>146</v>
      </c>
      <c r="B183" s="21">
        <v>44642</v>
      </c>
      <c r="C183" s="22">
        <v>44650</v>
      </c>
      <c r="D183" s="246">
        <v>44651</v>
      </c>
      <c r="E183" s="23" t="s">
        <v>234</v>
      </c>
      <c r="F183" s="23" t="s">
        <v>386</v>
      </c>
      <c r="G183" s="26" t="s">
        <v>235</v>
      </c>
      <c r="H183" s="26" t="s">
        <v>34</v>
      </c>
      <c r="I183" s="24" t="s">
        <v>33</v>
      </c>
      <c r="J183" s="26">
        <v>303429</v>
      </c>
      <c r="K183" s="27">
        <v>44599</v>
      </c>
      <c r="L183" s="24" t="s">
        <v>377</v>
      </c>
      <c r="M183" s="29">
        <v>64408</v>
      </c>
      <c r="N183" s="30">
        <v>0.16</v>
      </c>
      <c r="O183" s="31">
        <f t="shared" si="27"/>
        <v>10305.280000000001</v>
      </c>
      <c r="P183" s="31">
        <v>2190</v>
      </c>
      <c r="Q183" s="32">
        <f t="shared" si="16"/>
        <v>76903.28</v>
      </c>
      <c r="R183" s="33">
        <v>0.03</v>
      </c>
      <c r="S183" s="34">
        <f t="shared" si="28"/>
        <v>-2307.0983999999999</v>
      </c>
      <c r="T183" s="33">
        <v>0</v>
      </c>
      <c r="U183" s="35">
        <v>0</v>
      </c>
      <c r="V183" s="32">
        <f t="shared" si="29"/>
        <v>74596.181599999996</v>
      </c>
      <c r="W183" s="35" t="s">
        <v>33</v>
      </c>
      <c r="X183" s="181" t="s">
        <v>36</v>
      </c>
      <c r="Y183" s="37" t="s">
        <v>33</v>
      </c>
      <c r="Z183" s="37" t="s">
        <v>33</v>
      </c>
      <c r="AA183" s="243">
        <f>V183+V184</f>
        <v>91278.581600000005</v>
      </c>
    </row>
    <row r="184" spans="1:27" hidden="1" x14ac:dyDescent="0.2">
      <c r="A184" s="20">
        <v>147</v>
      </c>
      <c r="B184" s="21">
        <v>44642</v>
      </c>
      <c r="C184" s="22">
        <v>44650</v>
      </c>
      <c r="D184" s="246">
        <v>44651</v>
      </c>
      <c r="E184" s="23" t="s">
        <v>234</v>
      </c>
      <c r="F184" s="23" t="s">
        <v>386</v>
      </c>
      <c r="G184" s="26" t="s">
        <v>235</v>
      </c>
      <c r="H184" s="26" t="s">
        <v>34</v>
      </c>
      <c r="I184" s="24" t="s">
        <v>33</v>
      </c>
      <c r="J184" s="26">
        <v>303429</v>
      </c>
      <c r="K184" s="27">
        <v>44599</v>
      </c>
      <c r="L184" s="24" t="s">
        <v>387</v>
      </c>
      <c r="M184" s="38">
        <v>15600</v>
      </c>
      <c r="N184" s="30">
        <v>0.1</v>
      </c>
      <c r="O184" s="31">
        <f t="shared" si="27"/>
        <v>1560</v>
      </c>
      <c r="P184" s="31">
        <v>360</v>
      </c>
      <c r="Q184" s="32">
        <f t="shared" si="16"/>
        <v>17520</v>
      </c>
      <c r="R184" s="33">
        <v>0.03</v>
      </c>
      <c r="S184" s="34">
        <f t="shared" si="28"/>
        <v>-525.6</v>
      </c>
      <c r="T184" s="33">
        <v>0.2</v>
      </c>
      <c r="U184" s="35">
        <f>-O184*T184</f>
        <v>-312</v>
      </c>
      <c r="V184" s="32">
        <f t="shared" si="29"/>
        <v>16682.400000000001</v>
      </c>
      <c r="W184" s="35" t="s">
        <v>33</v>
      </c>
      <c r="X184" s="181" t="s">
        <v>36</v>
      </c>
      <c r="Y184" s="37" t="s">
        <v>33</v>
      </c>
      <c r="Z184" s="37" t="s">
        <v>33</v>
      </c>
      <c r="AA184" s="243"/>
    </row>
    <row r="185" spans="1:27" hidden="1" x14ac:dyDescent="0.2">
      <c r="A185" s="20">
        <v>148</v>
      </c>
      <c r="B185" s="21">
        <v>44642</v>
      </c>
      <c r="C185" s="22">
        <v>44640</v>
      </c>
      <c r="D185" s="246">
        <v>44651</v>
      </c>
      <c r="E185" s="23" t="s">
        <v>92</v>
      </c>
      <c r="F185" s="23" t="s">
        <v>388</v>
      </c>
      <c r="G185" s="26" t="s">
        <v>94</v>
      </c>
      <c r="H185" s="26" t="s">
        <v>34</v>
      </c>
      <c r="I185" s="24" t="s">
        <v>33</v>
      </c>
      <c r="J185" s="26">
        <v>303433</v>
      </c>
      <c r="K185" s="27">
        <v>44621</v>
      </c>
      <c r="L185" s="24" t="s">
        <v>389</v>
      </c>
      <c r="M185" s="38">
        <v>9653</v>
      </c>
      <c r="N185" s="30">
        <v>0</v>
      </c>
      <c r="O185" s="64">
        <f t="shared" si="27"/>
        <v>0</v>
      </c>
      <c r="P185" s="31">
        <v>0</v>
      </c>
      <c r="Q185" s="32">
        <f t="shared" si="16"/>
        <v>9653</v>
      </c>
      <c r="R185" s="33">
        <v>0.03</v>
      </c>
      <c r="S185" s="34">
        <f t="shared" si="28"/>
        <v>-289.58999999999997</v>
      </c>
      <c r="T185" s="33"/>
      <c r="U185" s="35">
        <f>-O185*T185</f>
        <v>0</v>
      </c>
      <c r="V185" s="32">
        <f t="shared" si="29"/>
        <v>9363.41</v>
      </c>
      <c r="W185" s="37" t="s">
        <v>59</v>
      </c>
      <c r="X185" s="35" t="s">
        <v>36</v>
      </c>
      <c r="Y185" s="37" t="s">
        <v>33</v>
      </c>
      <c r="Z185" s="37" t="s">
        <v>390</v>
      </c>
      <c r="AA185" s="48"/>
    </row>
    <row r="186" spans="1:27" hidden="1" x14ac:dyDescent="0.2">
      <c r="A186" s="20">
        <v>149</v>
      </c>
      <c r="B186" s="21">
        <v>44642</v>
      </c>
      <c r="C186" s="22">
        <v>44649</v>
      </c>
      <c r="D186" s="246">
        <v>44651</v>
      </c>
      <c r="E186" s="23" t="s">
        <v>204</v>
      </c>
      <c r="F186" s="23" t="s">
        <v>391</v>
      </c>
      <c r="G186" s="26" t="s">
        <v>206</v>
      </c>
      <c r="H186" s="26" t="s">
        <v>34</v>
      </c>
      <c r="I186" s="24" t="s">
        <v>33</v>
      </c>
      <c r="J186" s="26">
        <v>303434</v>
      </c>
      <c r="K186" s="27">
        <v>44582</v>
      </c>
      <c r="L186" s="26">
        <v>3011</v>
      </c>
      <c r="M186" s="38">
        <v>13500</v>
      </c>
      <c r="N186" s="30">
        <v>0</v>
      </c>
      <c r="O186" s="31">
        <f t="shared" si="27"/>
        <v>0</v>
      </c>
      <c r="P186" s="31">
        <v>0</v>
      </c>
      <c r="Q186" s="32">
        <f t="shared" si="16"/>
        <v>13500</v>
      </c>
      <c r="R186" s="33">
        <v>4.4999999999999998E-2</v>
      </c>
      <c r="S186" s="34">
        <f t="shared" si="28"/>
        <v>-607.5</v>
      </c>
      <c r="T186" s="33">
        <v>0.05</v>
      </c>
      <c r="U186" s="35">
        <v>-675</v>
      </c>
      <c r="V186" s="32">
        <f t="shared" si="29"/>
        <v>12217.5</v>
      </c>
      <c r="W186" s="37" t="s">
        <v>59</v>
      </c>
      <c r="X186" s="35" t="s">
        <v>36</v>
      </c>
      <c r="Y186" s="37" t="s">
        <v>33</v>
      </c>
      <c r="Z186" s="37" t="s">
        <v>392</v>
      </c>
      <c r="AA186" s="48"/>
    </row>
    <row r="187" spans="1:27" hidden="1" x14ac:dyDescent="0.2">
      <c r="A187" s="20">
        <v>150</v>
      </c>
      <c r="B187" s="21">
        <v>44642</v>
      </c>
      <c r="C187" s="97" t="s">
        <v>265</v>
      </c>
      <c r="D187" s="246">
        <v>44651</v>
      </c>
      <c r="E187" s="23" t="s">
        <v>61</v>
      </c>
      <c r="F187" s="23" t="s">
        <v>393</v>
      </c>
      <c r="G187" s="26" t="s">
        <v>273</v>
      </c>
      <c r="H187" s="26" t="s">
        <v>34</v>
      </c>
      <c r="I187" s="24" t="s">
        <v>33</v>
      </c>
      <c r="J187" s="26">
        <v>303438</v>
      </c>
      <c r="K187" s="27">
        <v>44620</v>
      </c>
      <c r="L187" s="26" t="s">
        <v>394</v>
      </c>
      <c r="M187" s="38">
        <v>63252</v>
      </c>
      <c r="N187" s="30">
        <v>0</v>
      </c>
      <c r="O187" s="31">
        <f t="shared" si="27"/>
        <v>0</v>
      </c>
      <c r="P187" s="31">
        <v>0</v>
      </c>
      <c r="Q187" s="32">
        <f t="shared" si="16"/>
        <v>63252</v>
      </c>
      <c r="R187" s="33">
        <v>0</v>
      </c>
      <c r="S187" s="34">
        <f t="shared" si="28"/>
        <v>0</v>
      </c>
      <c r="T187" s="33">
        <v>0</v>
      </c>
      <c r="U187" s="35">
        <f t="shared" ref="U187:U192" si="30">-O187*T187</f>
        <v>0</v>
      </c>
      <c r="V187" s="32">
        <f t="shared" si="29"/>
        <v>63252</v>
      </c>
      <c r="W187" s="37" t="s">
        <v>59</v>
      </c>
      <c r="X187" s="35" t="s">
        <v>36</v>
      </c>
      <c r="Y187" s="37" t="s">
        <v>33</v>
      </c>
      <c r="Z187" s="37" t="s">
        <v>395</v>
      </c>
      <c r="AA187" s="243">
        <f>V187+V188</f>
        <v>68067.45</v>
      </c>
    </row>
    <row r="188" spans="1:27" hidden="1" x14ac:dyDescent="0.2">
      <c r="A188" s="20">
        <v>151</v>
      </c>
      <c r="B188" s="21">
        <v>44642</v>
      </c>
      <c r="C188" s="97" t="s">
        <v>265</v>
      </c>
      <c r="D188" s="246">
        <v>44651</v>
      </c>
      <c r="E188" s="23" t="s">
        <v>61</v>
      </c>
      <c r="F188" s="23" t="s">
        <v>47</v>
      </c>
      <c r="G188" s="26" t="s">
        <v>273</v>
      </c>
      <c r="H188" s="26" t="s">
        <v>34</v>
      </c>
      <c r="I188" s="24" t="s">
        <v>33</v>
      </c>
      <c r="J188" s="26">
        <v>303438</v>
      </c>
      <c r="K188" s="27">
        <v>44620</v>
      </c>
      <c r="L188" s="26" t="s">
        <v>396</v>
      </c>
      <c r="M188" s="38">
        <v>4500</v>
      </c>
      <c r="N188" s="30">
        <v>0.13</v>
      </c>
      <c r="O188" s="31">
        <f t="shared" si="27"/>
        <v>585</v>
      </c>
      <c r="P188" s="31">
        <v>0</v>
      </c>
      <c r="Q188" s="32">
        <f t="shared" si="16"/>
        <v>5085</v>
      </c>
      <c r="R188" s="33">
        <v>0.03</v>
      </c>
      <c r="S188" s="34">
        <f t="shared" si="28"/>
        <v>-152.54999999999998</v>
      </c>
      <c r="T188" s="30">
        <v>0.2</v>
      </c>
      <c r="U188" s="35">
        <f t="shared" si="30"/>
        <v>-117</v>
      </c>
      <c r="V188" s="32">
        <f t="shared" si="29"/>
        <v>4815.45</v>
      </c>
      <c r="W188" s="37" t="s">
        <v>59</v>
      </c>
      <c r="X188" s="35" t="s">
        <v>36</v>
      </c>
      <c r="Y188" s="37" t="s">
        <v>33</v>
      </c>
      <c r="Z188" s="37" t="s">
        <v>395</v>
      </c>
      <c r="AA188" s="243"/>
    </row>
    <row r="189" spans="1:27" hidden="1" x14ac:dyDescent="0.2">
      <c r="A189" s="20">
        <v>152</v>
      </c>
      <c r="B189" s="21">
        <v>44642</v>
      </c>
      <c r="C189" s="22">
        <v>44649</v>
      </c>
      <c r="D189" s="246">
        <v>44651</v>
      </c>
      <c r="E189" s="23" t="s">
        <v>162</v>
      </c>
      <c r="F189" s="23" t="s">
        <v>397</v>
      </c>
      <c r="G189" s="26" t="s">
        <v>163</v>
      </c>
      <c r="H189" s="26" t="s">
        <v>34</v>
      </c>
      <c r="I189" s="24" t="s">
        <v>33</v>
      </c>
      <c r="J189" s="26">
        <v>303428</v>
      </c>
      <c r="K189" s="27">
        <v>44593</v>
      </c>
      <c r="L189" s="26" t="s">
        <v>398</v>
      </c>
      <c r="M189" s="38">
        <v>13000</v>
      </c>
      <c r="N189" s="30">
        <v>0.13</v>
      </c>
      <c r="O189" s="31">
        <f t="shared" si="27"/>
        <v>1690</v>
      </c>
      <c r="P189" s="31">
        <v>0</v>
      </c>
      <c r="Q189" s="32">
        <f t="shared" si="16"/>
        <v>14690</v>
      </c>
      <c r="R189" s="33">
        <v>0.03</v>
      </c>
      <c r="S189" s="34"/>
      <c r="T189" s="30">
        <v>1</v>
      </c>
      <c r="U189" s="35">
        <f t="shared" si="30"/>
        <v>-1690</v>
      </c>
      <c r="V189" s="32">
        <f t="shared" si="29"/>
        <v>13000</v>
      </c>
      <c r="W189" s="37" t="s">
        <v>59</v>
      </c>
      <c r="X189" s="35" t="s">
        <v>36</v>
      </c>
      <c r="Y189" s="37" t="s">
        <v>33</v>
      </c>
      <c r="Z189" s="37" t="s">
        <v>399</v>
      </c>
      <c r="AA189" s="48"/>
    </row>
    <row r="190" spans="1:27" hidden="1" x14ac:dyDescent="0.2">
      <c r="A190" s="20">
        <v>153</v>
      </c>
      <c r="B190" s="21">
        <v>44642</v>
      </c>
      <c r="C190" s="22">
        <v>44649</v>
      </c>
      <c r="D190" s="246">
        <v>44651</v>
      </c>
      <c r="E190" s="23" t="s">
        <v>61</v>
      </c>
      <c r="F190" s="23" t="s">
        <v>393</v>
      </c>
      <c r="G190" s="26" t="s">
        <v>273</v>
      </c>
      <c r="H190" s="26" t="s">
        <v>34</v>
      </c>
      <c r="I190" s="24" t="s">
        <v>33</v>
      </c>
      <c r="J190" s="26">
        <v>303442</v>
      </c>
      <c r="K190" s="27">
        <v>44592</v>
      </c>
      <c r="L190" s="26" t="s">
        <v>400</v>
      </c>
      <c r="M190" s="38">
        <v>62932</v>
      </c>
      <c r="N190" s="30">
        <v>0</v>
      </c>
      <c r="O190" s="31">
        <f t="shared" si="27"/>
        <v>0</v>
      </c>
      <c r="P190" s="31">
        <v>0</v>
      </c>
      <c r="Q190" s="32">
        <f t="shared" si="16"/>
        <v>62932</v>
      </c>
      <c r="R190" s="33">
        <v>0</v>
      </c>
      <c r="S190" s="34">
        <f>-Q190*R190</f>
        <v>0</v>
      </c>
      <c r="T190" s="30">
        <v>0</v>
      </c>
      <c r="U190" s="35">
        <f t="shared" si="30"/>
        <v>0</v>
      </c>
      <c r="V190" s="32">
        <f t="shared" si="29"/>
        <v>62932</v>
      </c>
      <c r="W190" s="37" t="s">
        <v>59</v>
      </c>
      <c r="X190" s="35" t="s">
        <v>36</v>
      </c>
      <c r="Y190" s="37" t="s">
        <v>33</v>
      </c>
      <c r="Z190" s="37" t="s">
        <v>401</v>
      </c>
      <c r="AA190" s="243">
        <f>V190+V191</f>
        <v>67747.45</v>
      </c>
    </row>
    <row r="191" spans="1:27" hidden="1" x14ac:dyDescent="0.2">
      <c r="A191" s="20">
        <v>154</v>
      </c>
      <c r="B191" s="21">
        <v>44642</v>
      </c>
      <c r="C191" s="22">
        <v>44649</v>
      </c>
      <c r="D191" s="246">
        <v>44651</v>
      </c>
      <c r="E191" s="23" t="s">
        <v>61</v>
      </c>
      <c r="F191" s="23" t="s">
        <v>47</v>
      </c>
      <c r="G191" s="26" t="s">
        <v>273</v>
      </c>
      <c r="H191" s="26" t="s">
        <v>34</v>
      </c>
      <c r="I191" s="24" t="s">
        <v>33</v>
      </c>
      <c r="J191" s="26">
        <v>303442</v>
      </c>
      <c r="K191" s="27">
        <v>44592</v>
      </c>
      <c r="L191" s="26" t="s">
        <v>402</v>
      </c>
      <c r="M191" s="38">
        <v>4500</v>
      </c>
      <c r="N191" s="30">
        <v>0.13</v>
      </c>
      <c r="O191" s="31">
        <f t="shared" si="27"/>
        <v>585</v>
      </c>
      <c r="P191" s="31">
        <v>0</v>
      </c>
      <c r="Q191" s="32">
        <f t="shared" si="16"/>
        <v>5085</v>
      </c>
      <c r="R191" s="33">
        <v>0.03</v>
      </c>
      <c r="S191" s="34">
        <f>-Q191*R191</f>
        <v>-152.54999999999998</v>
      </c>
      <c r="T191" s="30">
        <v>0.2</v>
      </c>
      <c r="U191" s="35">
        <f t="shared" si="30"/>
        <v>-117</v>
      </c>
      <c r="V191" s="32">
        <f t="shared" si="29"/>
        <v>4815.45</v>
      </c>
      <c r="W191" s="37" t="s">
        <v>59</v>
      </c>
      <c r="X191" s="35" t="s">
        <v>36</v>
      </c>
      <c r="Y191" s="37" t="s">
        <v>33</v>
      </c>
      <c r="Z191" s="37" t="s">
        <v>401</v>
      </c>
      <c r="AA191" s="243"/>
    </row>
    <row r="192" spans="1:27" hidden="1" x14ac:dyDescent="0.2">
      <c r="A192" s="20">
        <v>166</v>
      </c>
      <c r="B192" s="21">
        <v>44642</v>
      </c>
      <c r="C192" s="22">
        <v>44649</v>
      </c>
      <c r="D192" s="246">
        <v>44651</v>
      </c>
      <c r="E192" s="43" t="s">
        <v>421</v>
      </c>
      <c r="F192" s="43" t="s">
        <v>422</v>
      </c>
      <c r="G192" s="76" t="s">
        <v>33</v>
      </c>
      <c r="H192" s="26" t="s">
        <v>34</v>
      </c>
      <c r="I192" s="24" t="s">
        <v>33</v>
      </c>
      <c r="J192" s="76">
        <v>303437</v>
      </c>
      <c r="K192" s="103" t="s">
        <v>33</v>
      </c>
      <c r="L192" s="78" t="s">
        <v>33</v>
      </c>
      <c r="M192" s="79">
        <v>129000</v>
      </c>
      <c r="N192" s="80">
        <v>0</v>
      </c>
      <c r="O192" s="31">
        <f t="shared" si="27"/>
        <v>0</v>
      </c>
      <c r="P192" s="31">
        <v>0</v>
      </c>
      <c r="Q192" s="32">
        <f t="shared" si="16"/>
        <v>129000</v>
      </c>
      <c r="R192" s="81">
        <v>0</v>
      </c>
      <c r="S192" s="34">
        <f>-Q192*R192</f>
        <v>0</v>
      </c>
      <c r="T192" s="81">
        <v>0</v>
      </c>
      <c r="U192" s="35">
        <f t="shared" si="30"/>
        <v>0</v>
      </c>
      <c r="V192" s="32">
        <f t="shared" si="29"/>
        <v>129000</v>
      </c>
      <c r="W192" s="37" t="s">
        <v>59</v>
      </c>
      <c r="X192" s="35" t="s">
        <v>36</v>
      </c>
      <c r="Y192" s="37" t="s">
        <v>33</v>
      </c>
      <c r="Z192" s="37" t="s">
        <v>33</v>
      </c>
      <c r="AA192" s="48"/>
    </row>
    <row r="193" spans="1:28" hidden="1" x14ac:dyDescent="0.2">
      <c r="A193" s="20"/>
      <c r="B193" s="21">
        <v>44642</v>
      </c>
      <c r="C193" s="22">
        <v>44649</v>
      </c>
      <c r="D193" s="246">
        <v>44623</v>
      </c>
      <c r="E193" s="43" t="s">
        <v>144</v>
      </c>
      <c r="F193" s="43" t="s">
        <v>826</v>
      </c>
      <c r="G193" s="76"/>
      <c r="H193" s="26"/>
      <c r="I193" s="24"/>
      <c r="J193" s="76">
        <v>303393</v>
      </c>
      <c r="K193" s="103"/>
      <c r="L193" s="78"/>
      <c r="M193" s="79">
        <v>727368</v>
      </c>
      <c r="N193" s="80"/>
      <c r="O193" s="31"/>
      <c r="P193" s="31"/>
      <c r="Q193" s="32">
        <f t="shared" si="16"/>
        <v>727368</v>
      </c>
      <c r="R193" s="81"/>
      <c r="S193" s="34"/>
      <c r="T193" s="81"/>
      <c r="U193" s="35"/>
      <c r="V193" s="32">
        <f t="shared" si="29"/>
        <v>727368</v>
      </c>
      <c r="W193" s="37" t="s">
        <v>35</v>
      </c>
      <c r="X193" s="35" t="s">
        <v>36</v>
      </c>
      <c r="Y193" s="37" t="s">
        <v>828</v>
      </c>
      <c r="Z193" s="37"/>
      <c r="AA193" s="48"/>
    </row>
    <row r="194" spans="1:28" hidden="1" x14ac:dyDescent="0.2">
      <c r="A194" s="20"/>
      <c r="B194" s="21">
        <v>44642</v>
      </c>
      <c r="C194" s="22">
        <v>44649</v>
      </c>
      <c r="D194" s="246">
        <v>44650</v>
      </c>
      <c r="E194" s="43" t="s">
        <v>144</v>
      </c>
      <c r="F194" s="43" t="s">
        <v>826</v>
      </c>
      <c r="G194" s="76"/>
      <c r="H194" s="26"/>
      <c r="I194" s="24"/>
      <c r="J194" s="76">
        <v>303393</v>
      </c>
      <c r="K194" s="103"/>
      <c r="L194" s="78"/>
      <c r="M194" s="79">
        <v>500000</v>
      </c>
      <c r="N194" s="80"/>
      <c r="O194" s="31"/>
      <c r="P194" s="31"/>
      <c r="Q194" s="32">
        <f t="shared" si="16"/>
        <v>500000</v>
      </c>
      <c r="R194" s="81"/>
      <c r="S194" s="34"/>
      <c r="T194" s="81"/>
      <c r="U194" s="35"/>
      <c r="V194" s="32">
        <f t="shared" si="29"/>
        <v>500000</v>
      </c>
      <c r="W194" s="37" t="s">
        <v>35</v>
      </c>
      <c r="X194" s="35" t="s">
        <v>36</v>
      </c>
      <c r="Y194" s="37" t="s">
        <v>827</v>
      </c>
      <c r="Z194" s="37"/>
      <c r="AA194" s="48"/>
    </row>
    <row r="195" spans="1:28" hidden="1" x14ac:dyDescent="0.2">
      <c r="A195" s="20"/>
      <c r="B195" s="21">
        <v>44642</v>
      </c>
      <c r="C195" s="22">
        <v>44649</v>
      </c>
      <c r="D195" s="246">
        <v>44627</v>
      </c>
      <c r="E195" s="43" t="s">
        <v>829</v>
      </c>
      <c r="F195" s="43" t="s">
        <v>829</v>
      </c>
      <c r="G195" s="76"/>
      <c r="H195" s="26"/>
      <c r="I195" s="24"/>
      <c r="J195" s="76">
        <v>303393</v>
      </c>
      <c r="K195" s="103"/>
      <c r="L195" s="78"/>
      <c r="M195" s="79">
        <v>1312192</v>
      </c>
      <c r="N195" s="80"/>
      <c r="O195" s="31"/>
      <c r="P195" s="31"/>
      <c r="Q195" s="32">
        <f t="shared" si="16"/>
        <v>1312192</v>
      </c>
      <c r="R195" s="81"/>
      <c r="S195" s="34"/>
      <c r="T195" s="81"/>
      <c r="U195" s="35"/>
      <c r="V195" s="32">
        <f t="shared" si="29"/>
        <v>1312192</v>
      </c>
      <c r="W195" s="37" t="s">
        <v>35</v>
      </c>
      <c r="X195" s="35" t="s">
        <v>36</v>
      </c>
      <c r="Y195" s="37" t="s">
        <v>830</v>
      </c>
      <c r="Z195" s="37"/>
      <c r="AA195" s="48"/>
    </row>
    <row r="196" spans="1:28" hidden="1" x14ac:dyDescent="0.2">
      <c r="A196" s="20"/>
      <c r="B196" s="21"/>
      <c r="C196" s="22"/>
      <c r="D196" s="246"/>
      <c r="E196" s="43"/>
      <c r="F196" s="43"/>
      <c r="G196" s="76"/>
      <c r="H196" s="26"/>
      <c r="I196" s="24"/>
      <c r="J196" s="76"/>
      <c r="K196" s="103"/>
      <c r="L196" s="78"/>
      <c r="M196" s="79"/>
      <c r="N196" s="80"/>
      <c r="O196" s="31"/>
      <c r="P196" s="31"/>
      <c r="Q196" s="32"/>
      <c r="R196" s="81"/>
      <c r="S196" s="34"/>
      <c r="T196" s="81"/>
      <c r="U196" s="35"/>
      <c r="V196" s="32"/>
      <c r="W196" s="37"/>
      <c r="X196" s="35"/>
      <c r="Y196" s="37"/>
      <c r="Z196" s="37"/>
      <c r="AA196" s="48"/>
    </row>
    <row r="197" spans="1:28" hidden="1" x14ac:dyDescent="0.2">
      <c r="A197" s="20"/>
      <c r="B197" s="21">
        <v>44642</v>
      </c>
      <c r="C197" s="22">
        <v>44649</v>
      </c>
      <c r="D197" s="246">
        <v>44627</v>
      </c>
      <c r="E197" s="43" t="s">
        <v>834</v>
      </c>
      <c r="F197" s="43" t="s">
        <v>834</v>
      </c>
      <c r="G197" s="76"/>
      <c r="H197" s="26"/>
      <c r="I197" s="24"/>
      <c r="J197" s="76">
        <v>303393</v>
      </c>
      <c r="K197" s="103"/>
      <c r="L197" s="78"/>
      <c r="M197" s="79">
        <v>10000000</v>
      </c>
      <c r="N197" s="80"/>
      <c r="O197" s="31"/>
      <c r="P197" s="31"/>
      <c r="Q197" s="32">
        <f>M197+O197+P197</f>
        <v>10000000</v>
      </c>
      <c r="R197" s="81"/>
      <c r="S197" s="34"/>
      <c r="T197" s="81"/>
      <c r="U197" s="35"/>
      <c r="V197" s="32">
        <f>Q197+S197+U197</f>
        <v>10000000</v>
      </c>
      <c r="W197" s="37" t="s">
        <v>35</v>
      </c>
      <c r="X197" s="35" t="s">
        <v>36</v>
      </c>
      <c r="Y197" s="37" t="s">
        <v>835</v>
      </c>
      <c r="Z197" s="37"/>
      <c r="AA197" s="48"/>
    </row>
    <row r="198" spans="1:28" ht="23.25" hidden="1" x14ac:dyDescent="0.25">
      <c r="A198" s="20"/>
      <c r="B198" s="281"/>
      <c r="C198" s="313"/>
      <c r="D198" s="316">
        <v>44624</v>
      </c>
      <c r="E198" s="317" t="s">
        <v>873</v>
      </c>
      <c r="F198" s="317" t="s">
        <v>873</v>
      </c>
      <c r="G198" s="267"/>
      <c r="H198" s="26"/>
      <c r="I198" s="268"/>
      <c r="J198" s="267"/>
      <c r="K198" s="269"/>
      <c r="L198" s="270"/>
      <c r="M198" s="271"/>
      <c r="N198" s="272"/>
      <c r="O198" s="273"/>
      <c r="P198" s="273"/>
      <c r="Q198" s="319">
        <v>42745</v>
      </c>
      <c r="R198" s="274"/>
      <c r="S198" s="275"/>
      <c r="T198" s="274"/>
      <c r="U198" s="276"/>
      <c r="V198" s="277">
        <f t="shared" ref="V198:V261" si="31">Q198+S198+U198</f>
        <v>42745</v>
      </c>
      <c r="W198" s="280"/>
      <c r="X198" s="276" t="s">
        <v>36</v>
      </c>
      <c r="Y198" s="314"/>
      <c r="Z198" s="280"/>
      <c r="AA198" s="301"/>
      <c r="AB198" s="1" t="s">
        <v>867</v>
      </c>
    </row>
    <row r="199" spans="1:28" ht="15" hidden="1" x14ac:dyDescent="0.25">
      <c r="A199" s="20"/>
      <c r="B199" s="281"/>
      <c r="C199" s="313"/>
      <c r="D199" s="316">
        <v>44649</v>
      </c>
      <c r="E199" s="317" t="s">
        <v>874</v>
      </c>
      <c r="F199" s="317" t="s">
        <v>874</v>
      </c>
      <c r="G199" s="267"/>
      <c r="H199" s="26"/>
      <c r="I199" s="268"/>
      <c r="J199" s="267"/>
      <c r="K199" s="269"/>
      <c r="L199" s="270"/>
      <c r="M199" s="271"/>
      <c r="N199" s="272"/>
      <c r="O199" s="273"/>
      <c r="P199" s="273"/>
      <c r="Q199" s="319">
        <v>125617</v>
      </c>
      <c r="R199" s="274"/>
      <c r="S199" s="275"/>
      <c r="T199" s="274"/>
      <c r="U199" s="276"/>
      <c r="V199" s="277">
        <f t="shared" si="31"/>
        <v>125617</v>
      </c>
      <c r="W199" s="280"/>
      <c r="X199" s="276" t="s">
        <v>36</v>
      </c>
      <c r="Y199" s="314">
        <v>56590680</v>
      </c>
      <c r="Z199" s="280"/>
      <c r="AA199" s="301"/>
      <c r="AB199" s="1" t="s">
        <v>867</v>
      </c>
    </row>
    <row r="200" spans="1:28" ht="15" hidden="1" x14ac:dyDescent="0.25">
      <c r="A200" s="20"/>
      <c r="B200" s="281"/>
      <c r="C200" s="313"/>
      <c r="D200" s="316">
        <v>44649</v>
      </c>
      <c r="E200" s="317" t="s">
        <v>875</v>
      </c>
      <c r="F200" s="317" t="s">
        <v>875</v>
      </c>
      <c r="G200" s="267"/>
      <c r="H200" s="26"/>
      <c r="I200" s="268"/>
      <c r="J200" s="267"/>
      <c r="K200" s="269"/>
      <c r="L200" s="270"/>
      <c r="M200" s="271"/>
      <c r="N200" s="272"/>
      <c r="O200" s="273"/>
      <c r="P200" s="273"/>
      <c r="Q200" s="319">
        <v>64377</v>
      </c>
      <c r="R200" s="274"/>
      <c r="S200" s="275"/>
      <c r="T200" s="274"/>
      <c r="U200" s="276"/>
      <c r="V200" s="277">
        <f t="shared" si="31"/>
        <v>64377</v>
      </c>
      <c r="W200" s="280"/>
      <c r="X200" s="276" t="s">
        <v>36</v>
      </c>
      <c r="Y200" s="314">
        <v>56590677</v>
      </c>
      <c r="Z200" s="280"/>
      <c r="AA200" s="301"/>
      <c r="AB200" s="1" t="s">
        <v>867</v>
      </c>
    </row>
    <row r="201" spans="1:28" ht="15" hidden="1" x14ac:dyDescent="0.25">
      <c r="A201" s="20"/>
      <c r="B201" s="281"/>
      <c r="C201" s="313"/>
      <c r="D201" s="316">
        <v>44649</v>
      </c>
      <c r="E201" s="317" t="s">
        <v>876</v>
      </c>
      <c r="F201" s="317" t="s">
        <v>876</v>
      </c>
      <c r="G201" s="267"/>
      <c r="H201" s="26"/>
      <c r="I201" s="268"/>
      <c r="J201" s="267"/>
      <c r="K201" s="269"/>
      <c r="L201" s="270"/>
      <c r="M201" s="271"/>
      <c r="N201" s="272"/>
      <c r="O201" s="273"/>
      <c r="P201" s="273"/>
      <c r="Q201" s="319">
        <v>5752</v>
      </c>
      <c r="R201" s="274"/>
      <c r="S201" s="275"/>
      <c r="T201" s="274"/>
      <c r="U201" s="276"/>
      <c r="V201" s="277">
        <f t="shared" si="31"/>
        <v>5752</v>
      </c>
      <c r="W201" s="280"/>
      <c r="X201" s="276" t="s">
        <v>36</v>
      </c>
      <c r="Y201" s="314">
        <v>56590674</v>
      </c>
      <c r="Z201" s="280"/>
      <c r="AA201" s="301"/>
      <c r="AB201" s="1" t="s">
        <v>867</v>
      </c>
    </row>
    <row r="202" spans="1:28" ht="15" hidden="1" x14ac:dyDescent="0.25">
      <c r="A202" s="20"/>
      <c r="B202" s="281"/>
      <c r="C202" s="313"/>
      <c r="D202" s="316">
        <v>44649</v>
      </c>
      <c r="E202" s="317" t="s">
        <v>877</v>
      </c>
      <c r="F202" s="317" t="s">
        <v>877</v>
      </c>
      <c r="G202" s="267"/>
      <c r="H202" s="26"/>
      <c r="I202" s="268"/>
      <c r="J202" s="267"/>
      <c r="K202" s="269"/>
      <c r="L202" s="270"/>
      <c r="M202" s="271"/>
      <c r="N202" s="272"/>
      <c r="O202" s="273"/>
      <c r="P202" s="273"/>
      <c r="Q202" s="319">
        <v>1503</v>
      </c>
      <c r="R202" s="274"/>
      <c r="S202" s="275"/>
      <c r="T202" s="274"/>
      <c r="U202" s="276"/>
      <c r="V202" s="277">
        <f t="shared" si="31"/>
        <v>1503</v>
      </c>
      <c r="W202" s="280"/>
      <c r="X202" s="276" t="s">
        <v>36</v>
      </c>
      <c r="Y202" s="314">
        <v>56590668</v>
      </c>
      <c r="Z202" s="280"/>
      <c r="AA202" s="301"/>
      <c r="AB202" s="1" t="s">
        <v>867</v>
      </c>
    </row>
    <row r="203" spans="1:28" ht="15" hidden="1" x14ac:dyDescent="0.25">
      <c r="A203" s="20"/>
      <c r="B203" s="281"/>
      <c r="C203" s="313"/>
      <c r="D203" s="316">
        <v>44649</v>
      </c>
      <c r="E203" s="317" t="s">
        <v>878</v>
      </c>
      <c r="F203" s="317" t="s">
        <v>878</v>
      </c>
      <c r="G203" s="267"/>
      <c r="H203" s="26"/>
      <c r="I203" s="268"/>
      <c r="J203" s="267"/>
      <c r="K203" s="269"/>
      <c r="L203" s="270"/>
      <c r="M203" s="271"/>
      <c r="N203" s="272"/>
      <c r="O203" s="273"/>
      <c r="P203" s="273"/>
      <c r="Q203" s="319">
        <v>67788</v>
      </c>
      <c r="R203" s="274"/>
      <c r="S203" s="275"/>
      <c r="T203" s="274"/>
      <c r="U203" s="276"/>
      <c r="V203" s="277">
        <f t="shared" si="31"/>
        <v>67788</v>
      </c>
      <c r="W203" s="280"/>
      <c r="X203" s="276" t="s">
        <v>36</v>
      </c>
      <c r="Y203" s="314">
        <v>56590665</v>
      </c>
      <c r="Z203" s="280"/>
      <c r="AA203" s="301"/>
      <c r="AB203" s="1" t="s">
        <v>867</v>
      </c>
    </row>
    <row r="204" spans="1:28" ht="15" hidden="1" x14ac:dyDescent="0.25">
      <c r="A204" s="20"/>
      <c r="B204" s="281"/>
      <c r="C204" s="313"/>
      <c r="D204" s="316">
        <v>44649</v>
      </c>
      <c r="E204" s="317" t="s">
        <v>879</v>
      </c>
      <c r="F204" s="317" t="s">
        <v>879</v>
      </c>
      <c r="G204" s="267"/>
      <c r="H204" s="26"/>
      <c r="I204" s="268"/>
      <c r="J204" s="267"/>
      <c r="K204" s="269"/>
      <c r="L204" s="270"/>
      <c r="M204" s="271"/>
      <c r="N204" s="272"/>
      <c r="O204" s="273"/>
      <c r="P204" s="273"/>
      <c r="Q204" s="319">
        <v>215787</v>
      </c>
      <c r="R204" s="274"/>
      <c r="S204" s="275"/>
      <c r="T204" s="274"/>
      <c r="U204" s="276"/>
      <c r="V204" s="277">
        <f t="shared" si="31"/>
        <v>215787</v>
      </c>
      <c r="W204" s="280"/>
      <c r="X204" s="276" t="s">
        <v>36</v>
      </c>
      <c r="Y204" s="314">
        <v>56590662</v>
      </c>
      <c r="Z204" s="280"/>
      <c r="AA204" s="301"/>
      <c r="AB204" s="1" t="s">
        <v>867</v>
      </c>
    </row>
    <row r="205" spans="1:28" ht="15" hidden="1" x14ac:dyDescent="0.25">
      <c r="A205" s="20"/>
      <c r="B205" s="281"/>
      <c r="C205" s="313"/>
      <c r="D205" s="316">
        <v>44649</v>
      </c>
      <c r="E205" s="317" t="s">
        <v>880</v>
      </c>
      <c r="F205" s="317" t="s">
        <v>880</v>
      </c>
      <c r="G205" s="267"/>
      <c r="H205" s="26"/>
      <c r="I205" s="268"/>
      <c r="J205" s="267"/>
      <c r="K205" s="269"/>
      <c r="L205" s="270"/>
      <c r="M205" s="271"/>
      <c r="N205" s="272"/>
      <c r="O205" s="273"/>
      <c r="P205" s="273"/>
      <c r="Q205" s="319">
        <v>37493</v>
      </c>
      <c r="R205" s="274"/>
      <c r="S205" s="275"/>
      <c r="T205" s="274"/>
      <c r="U205" s="276"/>
      <c r="V205" s="277">
        <f t="shared" si="31"/>
        <v>37493</v>
      </c>
      <c r="W205" s="280"/>
      <c r="X205" s="276" t="s">
        <v>36</v>
      </c>
      <c r="Y205" s="314">
        <v>56590672</v>
      </c>
      <c r="Z205" s="280"/>
      <c r="AA205" s="301"/>
      <c r="AB205" s="1" t="s">
        <v>867</v>
      </c>
    </row>
    <row r="206" spans="1:28" ht="15" hidden="1" x14ac:dyDescent="0.25">
      <c r="A206" s="20"/>
      <c r="B206" s="281"/>
      <c r="C206" s="313"/>
      <c r="D206" s="316">
        <v>44649</v>
      </c>
      <c r="E206" s="317" t="s">
        <v>881</v>
      </c>
      <c r="F206" s="317" t="s">
        <v>881</v>
      </c>
      <c r="G206" s="267"/>
      <c r="H206" s="26"/>
      <c r="I206" s="268"/>
      <c r="J206" s="267"/>
      <c r="K206" s="269"/>
      <c r="L206" s="270"/>
      <c r="M206" s="271"/>
      <c r="N206" s="272"/>
      <c r="O206" s="273"/>
      <c r="P206" s="273"/>
      <c r="Q206" s="319">
        <v>119368</v>
      </c>
      <c r="R206" s="274"/>
      <c r="S206" s="275"/>
      <c r="T206" s="274"/>
      <c r="U206" s="276"/>
      <c r="V206" s="277">
        <f t="shared" si="31"/>
        <v>119368</v>
      </c>
      <c r="W206" s="280"/>
      <c r="X206" s="276" t="s">
        <v>36</v>
      </c>
      <c r="Y206" s="314">
        <v>56590666</v>
      </c>
      <c r="Z206" s="280"/>
      <c r="AA206" s="301"/>
      <c r="AB206" s="1" t="s">
        <v>867</v>
      </c>
    </row>
    <row r="207" spans="1:28" ht="15" hidden="1" x14ac:dyDescent="0.25">
      <c r="A207" s="20"/>
      <c r="B207" s="281"/>
      <c r="C207" s="313"/>
      <c r="D207" s="316">
        <v>44649</v>
      </c>
      <c r="E207" s="317" t="s">
        <v>882</v>
      </c>
      <c r="F207" s="317" t="s">
        <v>882</v>
      </c>
      <c r="G207" s="267"/>
      <c r="H207" s="26"/>
      <c r="I207" s="268"/>
      <c r="J207" s="267"/>
      <c r="K207" s="269"/>
      <c r="L207" s="270"/>
      <c r="M207" s="271"/>
      <c r="N207" s="272"/>
      <c r="O207" s="273"/>
      <c r="P207" s="273"/>
      <c r="Q207" s="319">
        <v>129560</v>
      </c>
      <c r="R207" s="274"/>
      <c r="S207" s="275"/>
      <c r="T207" s="274"/>
      <c r="U207" s="276"/>
      <c r="V207" s="277">
        <f t="shared" si="31"/>
        <v>129560</v>
      </c>
      <c r="W207" s="280"/>
      <c r="X207" s="276" t="s">
        <v>36</v>
      </c>
      <c r="Y207" s="314">
        <v>56590664</v>
      </c>
      <c r="Z207" s="280"/>
      <c r="AA207" s="301"/>
      <c r="AB207" s="1" t="s">
        <v>867</v>
      </c>
    </row>
    <row r="208" spans="1:28" ht="15" hidden="1" x14ac:dyDescent="0.25">
      <c r="A208" s="20"/>
      <c r="B208" s="281"/>
      <c r="C208" s="313"/>
      <c r="D208" s="316">
        <v>44649</v>
      </c>
      <c r="E208" s="317" t="s">
        <v>883</v>
      </c>
      <c r="F208" s="317" t="s">
        <v>883</v>
      </c>
      <c r="G208" s="267"/>
      <c r="H208" s="26"/>
      <c r="I208" s="268"/>
      <c r="J208" s="267"/>
      <c r="K208" s="269"/>
      <c r="L208" s="270"/>
      <c r="M208" s="271"/>
      <c r="N208" s="272"/>
      <c r="O208" s="273"/>
      <c r="P208" s="273"/>
      <c r="Q208" s="319">
        <v>128518</v>
      </c>
      <c r="R208" s="274"/>
      <c r="S208" s="275"/>
      <c r="T208" s="274"/>
      <c r="U208" s="276"/>
      <c r="V208" s="277">
        <f t="shared" si="31"/>
        <v>128518</v>
      </c>
      <c r="W208" s="280"/>
      <c r="X208" s="276" t="s">
        <v>36</v>
      </c>
      <c r="Y208" s="314">
        <v>56590681</v>
      </c>
      <c r="Z208" s="280"/>
      <c r="AA208" s="301"/>
      <c r="AB208" s="1" t="s">
        <v>867</v>
      </c>
    </row>
    <row r="209" spans="1:28" ht="15" hidden="1" x14ac:dyDescent="0.25">
      <c r="A209" s="20"/>
      <c r="B209" s="281"/>
      <c r="C209" s="313"/>
      <c r="D209" s="316">
        <v>44650</v>
      </c>
      <c r="E209" s="317" t="s">
        <v>840</v>
      </c>
      <c r="F209" s="317" t="s">
        <v>840</v>
      </c>
      <c r="G209" s="267"/>
      <c r="H209" s="26"/>
      <c r="I209" s="268"/>
      <c r="J209" s="267"/>
      <c r="K209" s="269"/>
      <c r="L209" s="270"/>
      <c r="M209" s="271"/>
      <c r="N209" s="272"/>
      <c r="O209" s="273"/>
      <c r="P209" s="273"/>
      <c r="Q209" s="319">
        <v>623092</v>
      </c>
      <c r="R209" s="274"/>
      <c r="S209" s="275"/>
      <c r="T209" s="274"/>
      <c r="U209" s="276"/>
      <c r="V209" s="277">
        <f t="shared" si="31"/>
        <v>623092</v>
      </c>
      <c r="W209" s="280"/>
      <c r="X209" s="276" t="s">
        <v>36</v>
      </c>
      <c r="Y209" s="314">
        <v>56590663</v>
      </c>
      <c r="Z209" s="280"/>
      <c r="AA209" s="301"/>
      <c r="AB209" s="1" t="s">
        <v>867</v>
      </c>
    </row>
    <row r="210" spans="1:28" ht="15" hidden="1" x14ac:dyDescent="0.25">
      <c r="A210" s="20"/>
      <c r="B210" s="281"/>
      <c r="C210" s="313"/>
      <c r="D210" s="316">
        <v>44650</v>
      </c>
      <c r="E210" s="317" t="s">
        <v>884</v>
      </c>
      <c r="F210" s="317" t="s">
        <v>884</v>
      </c>
      <c r="G210" s="267"/>
      <c r="H210" s="26"/>
      <c r="I210" s="268"/>
      <c r="J210" s="267"/>
      <c r="K210" s="269"/>
      <c r="L210" s="270"/>
      <c r="M210" s="271"/>
      <c r="N210" s="272"/>
      <c r="O210" s="273"/>
      <c r="P210" s="273"/>
      <c r="Q210" s="319">
        <v>169293</v>
      </c>
      <c r="R210" s="274"/>
      <c r="S210" s="275"/>
      <c r="T210" s="274"/>
      <c r="U210" s="276"/>
      <c r="V210" s="277">
        <f t="shared" si="31"/>
        <v>169293</v>
      </c>
      <c r="W210" s="280"/>
      <c r="X210" s="276" t="s">
        <v>36</v>
      </c>
      <c r="Y210" s="314">
        <v>56590670</v>
      </c>
      <c r="Z210" s="280"/>
      <c r="AA210" s="301"/>
      <c r="AB210" s="1" t="s">
        <v>867</v>
      </c>
    </row>
    <row r="211" spans="1:28" ht="15" hidden="1" x14ac:dyDescent="0.25">
      <c r="A211" s="20"/>
      <c r="B211" s="281"/>
      <c r="C211" s="313"/>
      <c r="D211" s="316">
        <v>44650</v>
      </c>
      <c r="E211" s="317" t="s">
        <v>885</v>
      </c>
      <c r="F211" s="317" t="s">
        <v>885</v>
      </c>
      <c r="G211" s="267"/>
      <c r="H211" s="26"/>
      <c r="I211" s="268"/>
      <c r="J211" s="267"/>
      <c r="K211" s="269"/>
      <c r="L211" s="270"/>
      <c r="M211" s="271"/>
      <c r="N211" s="272"/>
      <c r="O211" s="273"/>
      <c r="P211" s="273"/>
      <c r="Q211" s="319">
        <v>122106</v>
      </c>
      <c r="R211" s="274"/>
      <c r="S211" s="275"/>
      <c r="T211" s="274"/>
      <c r="U211" s="276"/>
      <c r="V211" s="277">
        <f t="shared" si="31"/>
        <v>122106</v>
      </c>
      <c r="W211" s="280"/>
      <c r="X211" s="276" t="s">
        <v>36</v>
      </c>
      <c r="Y211" s="314">
        <v>56590678</v>
      </c>
      <c r="Z211" s="280"/>
      <c r="AA211" s="301"/>
      <c r="AB211" s="1" t="s">
        <v>867</v>
      </c>
    </row>
    <row r="212" spans="1:28" ht="15" hidden="1" x14ac:dyDescent="0.25">
      <c r="A212" s="20"/>
      <c r="B212" s="281"/>
      <c r="C212" s="313"/>
      <c r="D212" s="316">
        <v>44650</v>
      </c>
      <c r="E212" s="317" t="s">
        <v>886</v>
      </c>
      <c r="F212" s="317" t="s">
        <v>886</v>
      </c>
      <c r="G212" s="267"/>
      <c r="H212" s="26"/>
      <c r="I212" s="268"/>
      <c r="J212" s="267"/>
      <c r="K212" s="269"/>
      <c r="L212" s="270"/>
      <c r="M212" s="271"/>
      <c r="N212" s="272"/>
      <c r="O212" s="273"/>
      <c r="P212" s="273"/>
      <c r="Q212" s="319">
        <v>506777</v>
      </c>
      <c r="R212" s="274"/>
      <c r="S212" s="275"/>
      <c r="T212" s="274"/>
      <c r="U212" s="276"/>
      <c r="V212" s="277">
        <f t="shared" si="31"/>
        <v>506777</v>
      </c>
      <c r="W212" s="280"/>
      <c r="X212" s="276" t="s">
        <v>36</v>
      </c>
      <c r="Y212" s="314">
        <v>56590676</v>
      </c>
      <c r="Z212" s="280"/>
      <c r="AA212" s="301"/>
      <c r="AB212" s="1" t="s">
        <v>867</v>
      </c>
    </row>
    <row r="213" spans="1:28" ht="15" hidden="1" x14ac:dyDescent="0.25">
      <c r="A213" s="20"/>
      <c r="B213" s="281"/>
      <c r="C213" s="313"/>
      <c r="D213" s="316">
        <v>44650</v>
      </c>
      <c r="E213" s="317" t="s">
        <v>887</v>
      </c>
      <c r="F213" s="317" t="s">
        <v>887</v>
      </c>
      <c r="G213" s="267"/>
      <c r="H213" s="26"/>
      <c r="I213" s="268"/>
      <c r="J213" s="267"/>
      <c r="K213" s="269"/>
      <c r="L213" s="270"/>
      <c r="M213" s="271"/>
      <c r="N213" s="272"/>
      <c r="O213" s="273"/>
      <c r="P213" s="273"/>
      <c r="Q213" s="319">
        <v>282680</v>
      </c>
      <c r="R213" s="274"/>
      <c r="S213" s="275"/>
      <c r="T213" s="274"/>
      <c r="U213" s="276"/>
      <c r="V213" s="277">
        <f t="shared" si="31"/>
        <v>282680</v>
      </c>
      <c r="W213" s="280"/>
      <c r="X213" s="276" t="s">
        <v>36</v>
      </c>
      <c r="Y213" s="314">
        <v>56590667</v>
      </c>
      <c r="Z213" s="280"/>
      <c r="AA213" s="301"/>
      <c r="AB213" s="1" t="s">
        <v>867</v>
      </c>
    </row>
    <row r="214" spans="1:28" ht="15" hidden="1" x14ac:dyDescent="0.25">
      <c r="A214" s="20"/>
      <c r="B214" s="281"/>
      <c r="C214" s="313"/>
      <c r="D214" s="316">
        <v>44650</v>
      </c>
      <c r="E214" s="317" t="s">
        <v>888</v>
      </c>
      <c r="F214" s="317" t="s">
        <v>888</v>
      </c>
      <c r="G214" s="267"/>
      <c r="H214" s="26"/>
      <c r="I214" s="268"/>
      <c r="J214" s="267"/>
      <c r="K214" s="269"/>
      <c r="L214" s="270"/>
      <c r="M214" s="271"/>
      <c r="N214" s="272"/>
      <c r="O214" s="273"/>
      <c r="P214" s="273"/>
      <c r="Q214" s="319">
        <v>112930</v>
      </c>
      <c r="R214" s="274"/>
      <c r="S214" s="275"/>
      <c r="T214" s="274"/>
      <c r="U214" s="276"/>
      <c r="V214" s="277">
        <f t="shared" si="31"/>
        <v>112930</v>
      </c>
      <c r="W214" s="280"/>
      <c r="X214" s="276" t="s">
        <v>36</v>
      </c>
      <c r="Y214" s="314">
        <v>56590682</v>
      </c>
      <c r="Z214" s="280"/>
      <c r="AA214" s="301"/>
      <c r="AB214" s="1" t="s">
        <v>867</v>
      </c>
    </row>
    <row r="215" spans="1:28" ht="15" hidden="1" x14ac:dyDescent="0.25">
      <c r="A215" s="20"/>
      <c r="B215" s="281"/>
      <c r="C215" s="313"/>
      <c r="D215" s="316">
        <v>44650</v>
      </c>
      <c r="E215" s="317" t="s">
        <v>889</v>
      </c>
      <c r="F215" s="317" t="s">
        <v>889</v>
      </c>
      <c r="G215" s="267"/>
      <c r="H215" s="26"/>
      <c r="I215" s="268"/>
      <c r="J215" s="267"/>
      <c r="K215" s="269"/>
      <c r="L215" s="270"/>
      <c r="M215" s="271"/>
      <c r="N215" s="272"/>
      <c r="O215" s="273"/>
      <c r="P215" s="273"/>
      <c r="Q215" s="319">
        <v>160470</v>
      </c>
      <c r="R215" s="274"/>
      <c r="S215" s="275"/>
      <c r="T215" s="274"/>
      <c r="U215" s="276"/>
      <c r="V215" s="277">
        <f t="shared" si="31"/>
        <v>160470</v>
      </c>
      <c r="W215" s="280"/>
      <c r="X215" s="276" t="s">
        <v>36</v>
      </c>
      <c r="Y215" s="314">
        <v>56590679</v>
      </c>
      <c r="Z215" s="280"/>
      <c r="AA215" s="301"/>
      <c r="AB215" s="1" t="s">
        <v>867</v>
      </c>
    </row>
    <row r="216" spans="1:28" ht="15" hidden="1" x14ac:dyDescent="0.25">
      <c r="A216" s="20"/>
      <c r="B216" s="281"/>
      <c r="C216" s="313"/>
      <c r="D216" s="316">
        <v>44650</v>
      </c>
      <c r="E216" s="317" t="s">
        <v>890</v>
      </c>
      <c r="F216" s="317" t="s">
        <v>890</v>
      </c>
      <c r="G216" s="267"/>
      <c r="H216" s="26"/>
      <c r="I216" s="268"/>
      <c r="J216" s="267"/>
      <c r="K216" s="269"/>
      <c r="L216" s="270"/>
      <c r="M216" s="271"/>
      <c r="N216" s="272"/>
      <c r="O216" s="273"/>
      <c r="P216" s="273"/>
      <c r="Q216" s="319">
        <v>3155</v>
      </c>
      <c r="R216" s="274"/>
      <c r="S216" s="275"/>
      <c r="T216" s="274"/>
      <c r="U216" s="276"/>
      <c r="V216" s="277">
        <f t="shared" si="31"/>
        <v>3155</v>
      </c>
      <c r="W216" s="280"/>
      <c r="X216" s="276" t="s">
        <v>36</v>
      </c>
      <c r="Y216" s="314">
        <v>56590673</v>
      </c>
      <c r="Z216" s="280"/>
      <c r="AA216" s="301"/>
      <c r="AB216" s="1" t="s">
        <v>867</v>
      </c>
    </row>
    <row r="217" spans="1:28" ht="15" hidden="1" x14ac:dyDescent="0.25">
      <c r="A217" s="20"/>
      <c r="B217" s="281"/>
      <c r="C217" s="313"/>
      <c r="D217" s="316">
        <v>44651</v>
      </c>
      <c r="E217" s="317" t="s">
        <v>891</v>
      </c>
      <c r="F217" s="317" t="s">
        <v>891</v>
      </c>
      <c r="G217" s="267"/>
      <c r="H217" s="26"/>
      <c r="I217" s="268"/>
      <c r="J217" s="267"/>
      <c r="K217" s="269"/>
      <c r="L217" s="270"/>
      <c r="M217" s="271"/>
      <c r="N217" s="272"/>
      <c r="O217" s="273"/>
      <c r="P217" s="273"/>
      <c r="Q217" s="319">
        <v>54935</v>
      </c>
      <c r="R217" s="274"/>
      <c r="S217" s="275"/>
      <c r="T217" s="274"/>
      <c r="U217" s="276"/>
      <c r="V217" s="277">
        <f t="shared" si="31"/>
        <v>54935</v>
      </c>
      <c r="W217" s="280"/>
      <c r="X217" s="276" t="s">
        <v>36</v>
      </c>
      <c r="Y217" s="314">
        <v>56590675</v>
      </c>
      <c r="Z217" s="280"/>
      <c r="AA217" s="301"/>
      <c r="AB217" s="1" t="s">
        <v>867</v>
      </c>
    </row>
    <row r="218" spans="1:28" hidden="1" x14ac:dyDescent="0.2">
      <c r="A218" s="20">
        <v>167</v>
      </c>
      <c r="B218" s="21">
        <v>44673</v>
      </c>
      <c r="C218" s="22">
        <v>44665</v>
      </c>
      <c r="D218" s="246">
        <v>44666</v>
      </c>
      <c r="E218" s="43" t="s">
        <v>162</v>
      </c>
      <c r="F218" s="43" t="s">
        <v>423</v>
      </c>
      <c r="G218" s="76" t="s">
        <v>163</v>
      </c>
      <c r="H218" s="26"/>
      <c r="I218" s="24" t="s">
        <v>33</v>
      </c>
      <c r="J218" s="76">
        <v>303479</v>
      </c>
      <c r="K218" s="103">
        <v>44652</v>
      </c>
      <c r="L218" s="78" t="s">
        <v>424</v>
      </c>
      <c r="M218" s="79">
        <v>13000</v>
      </c>
      <c r="N218" s="80">
        <v>0.13</v>
      </c>
      <c r="O218" s="31">
        <f>M218*N218</f>
        <v>1690</v>
      </c>
      <c r="P218" s="31">
        <v>0</v>
      </c>
      <c r="Q218" s="32">
        <f>M218+O218+P218</f>
        <v>14690</v>
      </c>
      <c r="R218" s="81">
        <v>0</v>
      </c>
      <c r="S218" s="34">
        <f>Q218*-R218</f>
        <v>0</v>
      </c>
      <c r="T218" s="81">
        <v>1</v>
      </c>
      <c r="U218" s="35">
        <f>-O218*T218</f>
        <v>-1690</v>
      </c>
      <c r="V218" s="32">
        <f t="shared" si="31"/>
        <v>13000</v>
      </c>
      <c r="W218" s="37" t="s">
        <v>59</v>
      </c>
      <c r="X218" s="35" t="s">
        <v>36</v>
      </c>
      <c r="Y218" s="37" t="s">
        <v>33</v>
      </c>
      <c r="Z218" s="37" t="s">
        <v>425</v>
      </c>
      <c r="AA218" s="48"/>
    </row>
    <row r="219" spans="1:28" hidden="1" x14ac:dyDescent="0.2">
      <c r="A219" s="20">
        <v>101</v>
      </c>
      <c r="B219" s="21">
        <v>44621</v>
      </c>
      <c r="C219" s="97">
        <v>44651</v>
      </c>
      <c r="D219" s="246">
        <v>44652</v>
      </c>
      <c r="E219" s="43" t="s">
        <v>278</v>
      </c>
      <c r="F219" s="43" t="s">
        <v>279</v>
      </c>
      <c r="G219" s="76" t="s">
        <v>280</v>
      </c>
      <c r="H219" s="26" t="s">
        <v>34</v>
      </c>
      <c r="I219" s="24" t="s">
        <v>33</v>
      </c>
      <c r="J219" s="76">
        <v>303445</v>
      </c>
      <c r="K219" s="27">
        <v>44637</v>
      </c>
      <c r="L219" s="78" t="s">
        <v>33</v>
      </c>
      <c r="M219" s="79">
        <v>365917</v>
      </c>
      <c r="N219" s="80">
        <v>0</v>
      </c>
      <c r="O219" s="31"/>
      <c r="P219" s="31">
        <v>0</v>
      </c>
      <c r="Q219" s="32">
        <f>M219-O219</f>
        <v>365917</v>
      </c>
      <c r="R219" s="81">
        <v>0.03</v>
      </c>
      <c r="S219" s="34">
        <f t="shared" ref="S219:S224" si="32">-Q219*R219</f>
        <v>-10977.51</v>
      </c>
      <c r="T219" s="81">
        <v>0.2</v>
      </c>
      <c r="U219" s="35">
        <v>-8419</v>
      </c>
      <c r="V219" s="32">
        <f t="shared" si="31"/>
        <v>346520.49</v>
      </c>
      <c r="W219" s="37" t="s">
        <v>59</v>
      </c>
      <c r="X219" s="35" t="s">
        <v>36</v>
      </c>
      <c r="Y219" s="37" t="s">
        <v>33</v>
      </c>
      <c r="Z219" s="37" t="s">
        <v>281</v>
      </c>
      <c r="AA219" s="48"/>
    </row>
    <row r="220" spans="1:28" hidden="1" x14ac:dyDescent="0.2">
      <c r="A220" s="20">
        <v>104</v>
      </c>
      <c r="B220" s="21">
        <v>44621</v>
      </c>
      <c r="C220" s="97">
        <v>44651</v>
      </c>
      <c r="D220" s="246">
        <v>44652</v>
      </c>
      <c r="E220" s="43" t="s">
        <v>109</v>
      </c>
      <c r="F220" s="43" t="s">
        <v>288</v>
      </c>
      <c r="G220" s="76" t="s">
        <v>33</v>
      </c>
      <c r="H220" s="26" t="s">
        <v>34</v>
      </c>
      <c r="I220" s="24" t="s">
        <v>33</v>
      </c>
      <c r="J220" s="76">
        <v>303448</v>
      </c>
      <c r="K220" s="27">
        <v>44609</v>
      </c>
      <c r="L220" s="78">
        <v>213</v>
      </c>
      <c r="M220" s="79">
        <v>34500</v>
      </c>
      <c r="N220" s="80">
        <v>0</v>
      </c>
      <c r="O220" s="31">
        <f t="shared" ref="O220:O231" si="33">M220*N220</f>
        <v>0</v>
      </c>
      <c r="P220" s="31">
        <v>0</v>
      </c>
      <c r="Q220" s="32">
        <f>M220+O220+P220</f>
        <v>34500</v>
      </c>
      <c r="R220" s="81">
        <v>4.4999999999999998E-2</v>
      </c>
      <c r="S220" s="34">
        <f t="shared" si="32"/>
        <v>-1552.5</v>
      </c>
      <c r="T220" s="81">
        <v>0.05</v>
      </c>
      <c r="U220" s="35">
        <v>-1725</v>
      </c>
      <c r="V220" s="32">
        <f t="shared" si="31"/>
        <v>31222.5</v>
      </c>
      <c r="W220" s="37" t="s">
        <v>59</v>
      </c>
      <c r="X220" s="35" t="s">
        <v>36</v>
      </c>
      <c r="Y220" s="37" t="s">
        <v>289</v>
      </c>
      <c r="Z220" s="96" t="s">
        <v>33</v>
      </c>
      <c r="AA220" s="48"/>
    </row>
    <row r="221" spans="1:28" hidden="1" x14ac:dyDescent="0.2">
      <c r="A221" s="20">
        <v>105</v>
      </c>
      <c r="B221" s="21">
        <v>44621</v>
      </c>
      <c r="C221" s="97">
        <v>44651</v>
      </c>
      <c r="D221" s="246">
        <v>44652</v>
      </c>
      <c r="E221" s="43" t="s">
        <v>290</v>
      </c>
      <c r="F221" s="43" t="s">
        <v>291</v>
      </c>
      <c r="G221" s="76" t="s">
        <v>292</v>
      </c>
      <c r="H221" s="26" t="s">
        <v>34</v>
      </c>
      <c r="I221" s="24">
        <v>1898</v>
      </c>
      <c r="J221" s="76">
        <v>303449</v>
      </c>
      <c r="K221" s="27">
        <v>44607</v>
      </c>
      <c r="L221" s="78" t="s">
        <v>33</v>
      </c>
      <c r="M221" s="79">
        <v>53500</v>
      </c>
      <c r="N221" s="80">
        <v>0</v>
      </c>
      <c r="O221" s="31">
        <f t="shared" si="33"/>
        <v>0</v>
      </c>
      <c r="P221" s="31">
        <v>0</v>
      </c>
      <c r="Q221" s="32">
        <f>M221-O221</f>
        <v>53500</v>
      </c>
      <c r="R221" s="81">
        <v>4.4999999999999998E-2</v>
      </c>
      <c r="S221" s="34">
        <f t="shared" si="32"/>
        <v>-2407.5</v>
      </c>
      <c r="T221" s="81">
        <v>0.05</v>
      </c>
      <c r="U221" s="35">
        <v>-2675</v>
      </c>
      <c r="V221" s="32">
        <f t="shared" si="31"/>
        <v>48417.5</v>
      </c>
      <c r="W221" s="37" t="s">
        <v>59</v>
      </c>
      <c r="X221" s="35" t="s">
        <v>36</v>
      </c>
      <c r="Y221" s="37" t="s">
        <v>33</v>
      </c>
      <c r="Z221" s="48" t="s">
        <v>293</v>
      </c>
      <c r="AA221" s="48"/>
    </row>
    <row r="222" spans="1:28" hidden="1" x14ac:dyDescent="0.2">
      <c r="A222" s="20">
        <v>155</v>
      </c>
      <c r="B222" s="21">
        <v>44642</v>
      </c>
      <c r="C222" s="22">
        <v>44620</v>
      </c>
      <c r="D222" s="246">
        <v>44652</v>
      </c>
      <c r="E222" s="23" t="s">
        <v>97</v>
      </c>
      <c r="F222" s="23" t="s">
        <v>403</v>
      </c>
      <c r="G222" s="24" t="s">
        <v>33</v>
      </c>
      <c r="H222" s="25" t="s">
        <v>34</v>
      </c>
      <c r="I222" s="24" t="s">
        <v>33</v>
      </c>
      <c r="J222" s="24">
        <v>303451</v>
      </c>
      <c r="K222" s="27">
        <v>44620</v>
      </c>
      <c r="L222" s="26">
        <v>5655</v>
      </c>
      <c r="M222" s="29">
        <v>156495</v>
      </c>
      <c r="N222" s="30">
        <v>0</v>
      </c>
      <c r="O222" s="31">
        <f t="shared" si="33"/>
        <v>0</v>
      </c>
      <c r="P222" s="31">
        <v>0</v>
      </c>
      <c r="Q222" s="32">
        <f t="shared" ref="Q222:Q460" si="34">M222+O222+P222</f>
        <v>156495</v>
      </c>
      <c r="R222" s="33">
        <v>0</v>
      </c>
      <c r="S222" s="34">
        <f t="shared" si="32"/>
        <v>0</v>
      </c>
      <c r="T222" s="33">
        <v>0</v>
      </c>
      <c r="U222" s="35">
        <f>-O222*T222</f>
        <v>0</v>
      </c>
      <c r="V222" s="32">
        <f t="shared" si="31"/>
        <v>156495</v>
      </c>
      <c r="W222" s="220" t="s">
        <v>59</v>
      </c>
      <c r="X222" s="137" t="s">
        <v>36</v>
      </c>
      <c r="Y222" s="37" t="s">
        <v>33</v>
      </c>
      <c r="Z222" s="37" t="s">
        <v>404</v>
      </c>
      <c r="AA222" s="37"/>
    </row>
    <row r="223" spans="1:28" hidden="1" x14ac:dyDescent="0.2">
      <c r="A223" s="20">
        <v>157</v>
      </c>
      <c r="B223" s="21">
        <v>44642</v>
      </c>
      <c r="C223" s="22">
        <v>44649</v>
      </c>
      <c r="D223" s="246">
        <v>44652</v>
      </c>
      <c r="E223" s="23" t="s">
        <v>79</v>
      </c>
      <c r="F223" s="23" t="s">
        <v>79</v>
      </c>
      <c r="G223" s="24" t="s">
        <v>33</v>
      </c>
      <c r="H223" s="26" t="s">
        <v>34</v>
      </c>
      <c r="I223" s="24" t="s">
        <v>33</v>
      </c>
      <c r="J223" s="24">
        <v>303430</v>
      </c>
      <c r="K223" s="27" t="s">
        <v>33</v>
      </c>
      <c r="L223" s="26" t="s">
        <v>33</v>
      </c>
      <c r="M223" s="29">
        <v>200000</v>
      </c>
      <c r="N223" s="30">
        <v>0</v>
      </c>
      <c r="O223" s="31">
        <f t="shared" si="33"/>
        <v>0</v>
      </c>
      <c r="P223" s="31">
        <v>0</v>
      </c>
      <c r="Q223" s="32">
        <f t="shared" si="34"/>
        <v>200000</v>
      </c>
      <c r="R223" s="33">
        <v>0</v>
      </c>
      <c r="S223" s="34">
        <f t="shared" si="32"/>
        <v>0</v>
      </c>
      <c r="T223" s="33">
        <v>0</v>
      </c>
      <c r="U223" s="35">
        <f>-O223*T223</f>
        <v>0</v>
      </c>
      <c r="V223" s="32">
        <f t="shared" si="31"/>
        <v>200000</v>
      </c>
      <c r="W223" s="220" t="s">
        <v>59</v>
      </c>
      <c r="X223" s="35" t="s">
        <v>36</v>
      </c>
      <c r="Y223" s="37" t="s">
        <v>33</v>
      </c>
      <c r="Z223" s="48" t="s">
        <v>33</v>
      </c>
      <c r="AA223" s="37"/>
    </row>
    <row r="224" spans="1:28" hidden="1" x14ac:dyDescent="0.2">
      <c r="A224" s="20">
        <v>139</v>
      </c>
      <c r="B224" s="21">
        <v>44621</v>
      </c>
      <c r="C224" s="97">
        <v>44649</v>
      </c>
      <c r="D224" s="246">
        <v>44662</v>
      </c>
      <c r="E224" s="43" t="s">
        <v>81</v>
      </c>
      <c r="F224" s="43" t="s">
        <v>375</v>
      </c>
      <c r="G224" s="76" t="s">
        <v>33</v>
      </c>
      <c r="H224" s="26" t="s">
        <v>34</v>
      </c>
      <c r="I224" s="24" t="s">
        <v>33</v>
      </c>
      <c r="J224" s="76">
        <v>303440</v>
      </c>
      <c r="K224" s="103">
        <v>44609</v>
      </c>
      <c r="L224" s="78">
        <v>1500001</v>
      </c>
      <c r="M224" s="79">
        <v>61356</v>
      </c>
      <c r="N224" s="80">
        <v>0</v>
      </c>
      <c r="O224" s="31">
        <f t="shared" si="33"/>
        <v>0</v>
      </c>
      <c r="P224" s="31">
        <v>0</v>
      </c>
      <c r="Q224" s="32">
        <f t="shared" si="34"/>
        <v>61356</v>
      </c>
      <c r="R224" s="81">
        <v>0</v>
      </c>
      <c r="S224" s="34">
        <f t="shared" si="32"/>
        <v>0</v>
      </c>
      <c r="T224" s="81">
        <v>0</v>
      </c>
      <c r="U224" s="35">
        <f>-O224*T224</f>
        <v>0</v>
      </c>
      <c r="V224" s="32">
        <f t="shared" si="31"/>
        <v>61356</v>
      </c>
      <c r="W224" s="100" t="s">
        <v>35</v>
      </c>
      <c r="X224" s="35" t="s">
        <v>102</v>
      </c>
      <c r="Y224" s="37" t="s">
        <v>376</v>
      </c>
      <c r="Z224" s="37" t="s">
        <v>33</v>
      </c>
      <c r="AA224" s="37"/>
    </row>
    <row r="225" spans="1:27" hidden="1" x14ac:dyDescent="0.2">
      <c r="A225" s="20">
        <v>127</v>
      </c>
      <c r="B225" s="21">
        <v>44621</v>
      </c>
      <c r="C225" s="97">
        <v>44638</v>
      </c>
      <c r="D225" s="246">
        <v>44663</v>
      </c>
      <c r="E225" s="43" t="s">
        <v>134</v>
      </c>
      <c r="F225" s="43" t="s">
        <v>343</v>
      </c>
      <c r="G225" s="76" t="s">
        <v>218</v>
      </c>
      <c r="H225" s="26" t="s">
        <v>34</v>
      </c>
      <c r="I225" s="24" t="s">
        <v>33</v>
      </c>
      <c r="J225" s="76">
        <v>303416</v>
      </c>
      <c r="K225" s="103">
        <v>44615</v>
      </c>
      <c r="L225" s="78" t="s">
        <v>344</v>
      </c>
      <c r="M225" s="79">
        <v>246083</v>
      </c>
      <c r="N225" s="80">
        <v>0</v>
      </c>
      <c r="O225" s="31">
        <f t="shared" si="33"/>
        <v>0</v>
      </c>
      <c r="P225" s="31">
        <v>0</v>
      </c>
      <c r="Q225" s="32">
        <f t="shared" si="34"/>
        <v>246083</v>
      </c>
      <c r="R225" s="81">
        <v>0.03</v>
      </c>
      <c r="S225" s="34">
        <v>-6420.75</v>
      </c>
      <c r="T225" s="81">
        <v>0</v>
      </c>
      <c r="U225" s="35">
        <f>-O225*T225</f>
        <v>0</v>
      </c>
      <c r="V225" s="32">
        <f t="shared" si="31"/>
        <v>239662.25</v>
      </c>
      <c r="W225" s="221" t="s">
        <v>35</v>
      </c>
      <c r="X225" s="35" t="s">
        <v>102</v>
      </c>
      <c r="Y225" s="37" t="s">
        <v>345</v>
      </c>
      <c r="Z225" s="48" t="s">
        <v>33</v>
      </c>
      <c r="AA225" s="37"/>
    </row>
    <row r="226" spans="1:27" hidden="1" x14ac:dyDescent="0.2">
      <c r="A226" s="20">
        <v>176</v>
      </c>
      <c r="B226" s="21">
        <v>44673</v>
      </c>
      <c r="C226" s="22">
        <v>44659</v>
      </c>
      <c r="D226" s="246">
        <v>44663</v>
      </c>
      <c r="E226" s="43" t="s">
        <v>72</v>
      </c>
      <c r="F226" s="43" t="s">
        <v>430</v>
      </c>
      <c r="G226" s="76" t="s">
        <v>33</v>
      </c>
      <c r="H226" s="26" t="s">
        <v>34</v>
      </c>
      <c r="I226" s="24" t="s">
        <v>33</v>
      </c>
      <c r="J226" s="76">
        <v>303471</v>
      </c>
      <c r="K226" s="103" t="s">
        <v>33</v>
      </c>
      <c r="L226" s="78" t="s">
        <v>33</v>
      </c>
      <c r="M226" s="79">
        <v>108000</v>
      </c>
      <c r="N226" s="80">
        <v>0</v>
      </c>
      <c r="O226" s="64">
        <f t="shared" si="33"/>
        <v>0</v>
      </c>
      <c r="P226" s="31">
        <v>0</v>
      </c>
      <c r="Q226" s="32">
        <f t="shared" si="34"/>
        <v>108000</v>
      </c>
      <c r="R226" s="81"/>
      <c r="S226" s="34">
        <f>-Q226*R226</f>
        <v>0</v>
      </c>
      <c r="T226" s="81"/>
      <c r="U226" s="35">
        <f>-O226*T226</f>
        <v>0</v>
      </c>
      <c r="V226" s="32">
        <f t="shared" si="31"/>
        <v>108000</v>
      </c>
      <c r="W226" s="220" t="s">
        <v>59</v>
      </c>
      <c r="X226" s="137" t="s">
        <v>36</v>
      </c>
      <c r="Y226" s="37" t="s">
        <v>33</v>
      </c>
      <c r="Z226" s="37" t="s">
        <v>33</v>
      </c>
      <c r="AA226" s="37"/>
    </row>
    <row r="227" spans="1:27" hidden="1" x14ac:dyDescent="0.2">
      <c r="A227" s="20">
        <v>188</v>
      </c>
      <c r="B227" s="21">
        <v>44673</v>
      </c>
      <c r="C227" s="111">
        <v>44659</v>
      </c>
      <c r="D227" s="246">
        <v>44663</v>
      </c>
      <c r="E227" s="23" t="s">
        <v>234</v>
      </c>
      <c r="F227" s="43" t="s">
        <v>451</v>
      </c>
      <c r="G227" s="76" t="s">
        <v>235</v>
      </c>
      <c r="H227" s="26" t="s">
        <v>34</v>
      </c>
      <c r="I227" s="24" t="s">
        <v>33</v>
      </c>
      <c r="J227" s="26">
        <v>303475</v>
      </c>
      <c r="K227" s="103">
        <v>44628</v>
      </c>
      <c r="L227" s="78" t="s">
        <v>452</v>
      </c>
      <c r="M227" s="79">
        <v>28046</v>
      </c>
      <c r="N227" s="75">
        <v>0</v>
      </c>
      <c r="O227" s="31">
        <f t="shared" si="33"/>
        <v>0</v>
      </c>
      <c r="P227" s="31">
        <v>0</v>
      </c>
      <c r="Q227" s="32">
        <f t="shared" si="34"/>
        <v>28046</v>
      </c>
      <c r="R227" s="112">
        <v>0.03</v>
      </c>
      <c r="S227" s="34">
        <f>Q227*-R227</f>
        <v>-841.38</v>
      </c>
      <c r="T227" s="113"/>
      <c r="U227" s="35">
        <v>-119</v>
      </c>
      <c r="V227" s="32">
        <f t="shared" si="31"/>
        <v>27085.62</v>
      </c>
      <c r="W227" s="220" t="s">
        <v>59</v>
      </c>
      <c r="X227" s="137" t="s">
        <v>36</v>
      </c>
      <c r="Y227" s="114" t="s">
        <v>33</v>
      </c>
      <c r="Z227" s="114" t="s">
        <v>453</v>
      </c>
      <c r="AA227" s="115"/>
    </row>
    <row r="228" spans="1:27" hidden="1" x14ac:dyDescent="0.2">
      <c r="A228" s="20">
        <v>190</v>
      </c>
      <c r="B228" s="21">
        <v>44673</v>
      </c>
      <c r="C228" s="22">
        <v>44659</v>
      </c>
      <c r="D228" s="246">
        <v>44663</v>
      </c>
      <c r="E228" s="23" t="s">
        <v>92</v>
      </c>
      <c r="F228" s="23" t="s">
        <v>93</v>
      </c>
      <c r="G228" s="24" t="s">
        <v>458</v>
      </c>
      <c r="H228" s="26" t="s">
        <v>34</v>
      </c>
      <c r="I228" s="24" t="s">
        <v>33</v>
      </c>
      <c r="J228" s="26">
        <v>303474</v>
      </c>
      <c r="K228" s="108">
        <v>44607</v>
      </c>
      <c r="L228" s="26" t="s">
        <v>459</v>
      </c>
      <c r="M228" s="29">
        <v>746</v>
      </c>
      <c r="N228" s="75">
        <v>0</v>
      </c>
      <c r="O228" s="31">
        <f t="shared" si="33"/>
        <v>0</v>
      </c>
      <c r="P228" s="31">
        <v>0</v>
      </c>
      <c r="Q228" s="32">
        <f t="shared" si="34"/>
        <v>746</v>
      </c>
      <c r="R228" s="109">
        <v>0.03</v>
      </c>
      <c r="S228" s="34">
        <f>Q228*-R228</f>
        <v>-22.38</v>
      </c>
      <c r="T228" s="110"/>
      <c r="U228" s="35">
        <f>O228*-T228</f>
        <v>0</v>
      </c>
      <c r="V228" s="32">
        <f t="shared" si="31"/>
        <v>723.62</v>
      </c>
      <c r="W228" s="37" t="s">
        <v>59</v>
      </c>
      <c r="X228" s="35" t="s">
        <v>36</v>
      </c>
      <c r="Y228" s="114" t="s">
        <v>33</v>
      </c>
      <c r="Z228" s="114" t="s">
        <v>460</v>
      </c>
      <c r="AA228" s="115"/>
    </row>
    <row r="229" spans="1:27" hidden="1" x14ac:dyDescent="0.2">
      <c r="A229" s="20">
        <v>191</v>
      </c>
      <c r="B229" s="21">
        <v>44673</v>
      </c>
      <c r="C229" s="22">
        <v>44659</v>
      </c>
      <c r="D229" s="246">
        <v>44663</v>
      </c>
      <c r="E229" s="23" t="s">
        <v>461</v>
      </c>
      <c r="F229" s="23" t="s">
        <v>282</v>
      </c>
      <c r="G229" s="24" t="s">
        <v>33</v>
      </c>
      <c r="H229" s="26" t="s">
        <v>34</v>
      </c>
      <c r="I229" s="24" t="s">
        <v>33</v>
      </c>
      <c r="J229" s="26">
        <v>303473</v>
      </c>
      <c r="K229" s="108">
        <v>44629</v>
      </c>
      <c r="L229" s="26">
        <v>202651</v>
      </c>
      <c r="M229" s="29">
        <v>65895</v>
      </c>
      <c r="N229" s="75">
        <v>0</v>
      </c>
      <c r="O229" s="31">
        <f t="shared" si="33"/>
        <v>0</v>
      </c>
      <c r="P229" s="31">
        <v>0</v>
      </c>
      <c r="Q229" s="32">
        <f t="shared" si="34"/>
        <v>65895</v>
      </c>
      <c r="R229" s="109">
        <v>4.4999999999999998E-2</v>
      </c>
      <c r="S229" s="34">
        <f>Q229*-R229</f>
        <v>-2965.2750000000001</v>
      </c>
      <c r="T229" s="110"/>
      <c r="U229" s="35">
        <f>O229*-T229</f>
        <v>0</v>
      </c>
      <c r="V229" s="32">
        <f t="shared" si="31"/>
        <v>62929.724999999999</v>
      </c>
      <c r="W229" s="37" t="s">
        <v>59</v>
      </c>
      <c r="X229" s="35" t="s">
        <v>36</v>
      </c>
      <c r="Y229" s="114" t="s">
        <v>33</v>
      </c>
      <c r="Z229" s="114" t="s">
        <v>462</v>
      </c>
      <c r="AA229" s="115"/>
    </row>
    <row r="230" spans="1:27" hidden="1" x14ac:dyDescent="0.2">
      <c r="A230" s="20">
        <v>193</v>
      </c>
      <c r="B230" s="21">
        <v>44673</v>
      </c>
      <c r="C230" s="22">
        <v>44659</v>
      </c>
      <c r="D230" s="246">
        <v>44663</v>
      </c>
      <c r="E230" s="23" t="s">
        <v>61</v>
      </c>
      <c r="F230" s="23" t="s">
        <v>463</v>
      </c>
      <c r="G230" s="24" t="s">
        <v>62</v>
      </c>
      <c r="H230" s="26" t="s">
        <v>34</v>
      </c>
      <c r="I230" s="24" t="s">
        <v>33</v>
      </c>
      <c r="J230" s="26">
        <v>303472</v>
      </c>
      <c r="K230" s="108">
        <v>44648</v>
      </c>
      <c r="L230" s="26" t="s">
        <v>464</v>
      </c>
      <c r="M230" s="29">
        <v>790000</v>
      </c>
      <c r="N230" s="30">
        <v>0.15</v>
      </c>
      <c r="O230" s="31">
        <f t="shared" si="33"/>
        <v>118500</v>
      </c>
      <c r="P230" s="31">
        <v>0</v>
      </c>
      <c r="Q230" s="32">
        <f t="shared" si="34"/>
        <v>908500</v>
      </c>
      <c r="R230" s="109">
        <v>0.03</v>
      </c>
      <c r="S230" s="34">
        <f>Q230*-R230</f>
        <v>-27255</v>
      </c>
      <c r="T230" s="110">
        <v>0.2</v>
      </c>
      <c r="U230" s="35">
        <f>O230*-T230</f>
        <v>-23700</v>
      </c>
      <c r="V230" s="32">
        <f t="shared" si="31"/>
        <v>857545</v>
      </c>
      <c r="W230" s="37" t="s">
        <v>59</v>
      </c>
      <c r="X230" s="35" t="s">
        <v>36</v>
      </c>
      <c r="Y230" s="114" t="s">
        <v>33</v>
      </c>
      <c r="Z230" s="114" t="s">
        <v>465</v>
      </c>
      <c r="AA230" s="115"/>
    </row>
    <row r="231" spans="1:27" hidden="1" x14ac:dyDescent="0.2">
      <c r="A231" s="20">
        <v>194</v>
      </c>
      <c r="B231" s="21">
        <v>44673</v>
      </c>
      <c r="C231" s="22">
        <v>44659</v>
      </c>
      <c r="D231" s="246">
        <v>44663</v>
      </c>
      <c r="E231" s="23" t="s">
        <v>42</v>
      </c>
      <c r="F231" s="23" t="s">
        <v>466</v>
      </c>
      <c r="G231" s="24" t="s">
        <v>44</v>
      </c>
      <c r="H231" s="26" t="s">
        <v>34</v>
      </c>
      <c r="I231" s="24" t="s">
        <v>33</v>
      </c>
      <c r="J231" s="26">
        <v>303470</v>
      </c>
      <c r="K231" s="108">
        <v>44651</v>
      </c>
      <c r="L231" s="26" t="s">
        <v>467</v>
      </c>
      <c r="M231" s="29">
        <v>138427</v>
      </c>
      <c r="N231" s="75">
        <v>0</v>
      </c>
      <c r="O231" s="31">
        <f t="shared" si="33"/>
        <v>0</v>
      </c>
      <c r="P231" s="31">
        <v>0</v>
      </c>
      <c r="Q231" s="32">
        <f t="shared" si="34"/>
        <v>138427</v>
      </c>
      <c r="R231" s="109"/>
      <c r="S231" s="34">
        <v>-645</v>
      </c>
      <c r="T231" s="110">
        <v>0.2</v>
      </c>
      <c r="U231" s="35">
        <v>-561</v>
      </c>
      <c r="V231" s="32">
        <f t="shared" si="31"/>
        <v>137221</v>
      </c>
      <c r="W231" s="37" t="s">
        <v>59</v>
      </c>
      <c r="X231" s="35" t="s">
        <v>36</v>
      </c>
      <c r="Y231" s="114" t="s">
        <v>33</v>
      </c>
      <c r="Z231" s="114" t="s">
        <v>468</v>
      </c>
      <c r="AA231" s="115"/>
    </row>
    <row r="232" spans="1:27" hidden="1" x14ac:dyDescent="0.2">
      <c r="A232" s="20">
        <v>94</v>
      </c>
      <c r="B232" s="21">
        <v>44621</v>
      </c>
      <c r="C232" s="97" t="s">
        <v>265</v>
      </c>
      <c r="D232" s="246">
        <v>44665</v>
      </c>
      <c r="E232" s="43" t="s">
        <v>266</v>
      </c>
      <c r="F232" s="43" t="s">
        <v>267</v>
      </c>
      <c r="G232" s="76" t="s">
        <v>33</v>
      </c>
      <c r="H232" s="26" t="s">
        <v>34</v>
      </c>
      <c r="I232" s="24" t="s">
        <v>33</v>
      </c>
      <c r="J232" s="76">
        <v>303441</v>
      </c>
      <c r="K232" s="27">
        <v>44649</v>
      </c>
      <c r="L232" s="78" t="s">
        <v>33</v>
      </c>
      <c r="M232" s="79">
        <v>48000</v>
      </c>
      <c r="N232" s="80">
        <v>0</v>
      </c>
      <c r="O232" s="31"/>
      <c r="P232" s="31">
        <v>0</v>
      </c>
      <c r="Q232" s="32">
        <f t="shared" si="34"/>
        <v>48000</v>
      </c>
      <c r="R232" s="81">
        <v>0.1</v>
      </c>
      <c r="S232" s="34">
        <f>-Q232*R232</f>
        <v>-4800</v>
      </c>
      <c r="T232" s="81">
        <v>0</v>
      </c>
      <c r="U232" s="35"/>
      <c r="V232" s="32">
        <f t="shared" si="31"/>
        <v>43200</v>
      </c>
      <c r="W232" s="100" t="s">
        <v>35</v>
      </c>
      <c r="X232" s="35" t="s">
        <v>102</v>
      </c>
      <c r="Y232" s="37" t="s">
        <v>268</v>
      </c>
      <c r="Z232" s="96" t="s">
        <v>33</v>
      </c>
      <c r="AA232" s="37"/>
    </row>
    <row r="233" spans="1:27" hidden="1" x14ac:dyDescent="0.2">
      <c r="A233" s="20">
        <v>185</v>
      </c>
      <c r="B233" s="21">
        <v>44673</v>
      </c>
      <c r="C233" s="22">
        <v>44665</v>
      </c>
      <c r="D233" s="246">
        <v>44666</v>
      </c>
      <c r="E233" s="23" t="s">
        <v>440</v>
      </c>
      <c r="F233" s="23" t="s">
        <v>441</v>
      </c>
      <c r="G233" s="26" t="s">
        <v>442</v>
      </c>
      <c r="H233" s="26" t="s">
        <v>34</v>
      </c>
      <c r="I233" s="24" t="s">
        <v>33</v>
      </c>
      <c r="J233" s="26">
        <v>303483</v>
      </c>
      <c r="K233" s="108">
        <v>44217</v>
      </c>
      <c r="L233" s="26">
        <v>75600</v>
      </c>
      <c r="M233" s="29">
        <v>3500</v>
      </c>
      <c r="N233" s="75">
        <v>0</v>
      </c>
      <c r="O233" s="31">
        <f t="shared" ref="O233:O239" si="35">M233*N233</f>
        <v>0</v>
      </c>
      <c r="P233" s="31">
        <v>0</v>
      </c>
      <c r="Q233" s="32">
        <f t="shared" si="34"/>
        <v>3500</v>
      </c>
      <c r="R233" s="109">
        <v>4.4999999999999998E-2</v>
      </c>
      <c r="S233" s="34">
        <f t="shared" ref="S233:S238" si="36">Q233*-R233</f>
        <v>-157.5</v>
      </c>
      <c r="T233" s="110">
        <v>0.05</v>
      </c>
      <c r="U233" s="35">
        <v>-175</v>
      </c>
      <c r="V233" s="32">
        <f t="shared" si="31"/>
        <v>3167.5</v>
      </c>
      <c r="W233" s="37" t="s">
        <v>59</v>
      </c>
      <c r="X233" s="35" t="s">
        <v>36</v>
      </c>
      <c r="Y233" s="37" t="s">
        <v>33</v>
      </c>
      <c r="Z233" s="37" t="s">
        <v>443</v>
      </c>
      <c r="AA233" s="37"/>
    </row>
    <row r="234" spans="1:27" hidden="1" x14ac:dyDescent="0.2">
      <c r="A234" s="20">
        <v>186</v>
      </c>
      <c r="B234" s="21">
        <v>44673</v>
      </c>
      <c r="C234" s="22">
        <v>44665</v>
      </c>
      <c r="D234" s="246">
        <v>44666</v>
      </c>
      <c r="E234" s="23" t="s">
        <v>444</v>
      </c>
      <c r="F234" s="23" t="s">
        <v>445</v>
      </c>
      <c r="G234" s="26" t="s">
        <v>446</v>
      </c>
      <c r="H234" s="26" t="s">
        <v>34</v>
      </c>
      <c r="I234" s="26">
        <v>1897</v>
      </c>
      <c r="J234" s="26">
        <v>303482</v>
      </c>
      <c r="K234" s="108">
        <v>44579</v>
      </c>
      <c r="L234" s="26">
        <v>202595</v>
      </c>
      <c r="M234" s="29">
        <v>17050</v>
      </c>
      <c r="N234" s="75">
        <v>0.17</v>
      </c>
      <c r="O234" s="31">
        <f t="shared" si="35"/>
        <v>2898.5</v>
      </c>
      <c r="P234" s="31">
        <v>0</v>
      </c>
      <c r="Q234" s="32">
        <f t="shared" si="34"/>
        <v>19948.5</v>
      </c>
      <c r="R234" s="109">
        <v>0.04</v>
      </c>
      <c r="S234" s="34">
        <f t="shared" si="36"/>
        <v>-797.94</v>
      </c>
      <c r="T234" s="110"/>
      <c r="U234" s="35">
        <f>O234*-T234</f>
        <v>0</v>
      </c>
      <c r="V234" s="32">
        <f t="shared" si="31"/>
        <v>19150.560000000001</v>
      </c>
      <c r="W234" s="37" t="s">
        <v>59</v>
      </c>
      <c r="X234" s="35" t="s">
        <v>36</v>
      </c>
      <c r="Y234" s="37" t="s">
        <v>33</v>
      </c>
      <c r="Z234" s="37" t="s">
        <v>447</v>
      </c>
      <c r="AA234" s="37"/>
    </row>
    <row r="235" spans="1:27" hidden="1" x14ac:dyDescent="0.2">
      <c r="A235" s="20">
        <v>187</v>
      </c>
      <c r="B235" s="21">
        <v>44673</v>
      </c>
      <c r="C235" s="22">
        <v>44665</v>
      </c>
      <c r="D235" s="246">
        <v>44666</v>
      </c>
      <c r="E235" s="23" t="s">
        <v>448</v>
      </c>
      <c r="F235" s="23" t="s">
        <v>449</v>
      </c>
      <c r="G235" s="24" t="s">
        <v>33</v>
      </c>
      <c r="H235" s="26" t="s">
        <v>34</v>
      </c>
      <c r="I235" s="24" t="s">
        <v>33</v>
      </c>
      <c r="J235" s="26">
        <v>303485</v>
      </c>
      <c r="K235" s="27">
        <v>44596</v>
      </c>
      <c r="L235" s="26">
        <v>202604</v>
      </c>
      <c r="M235" s="38">
        <v>24000</v>
      </c>
      <c r="N235" s="75">
        <v>0</v>
      </c>
      <c r="O235" s="31">
        <f t="shared" si="35"/>
        <v>0</v>
      </c>
      <c r="P235" s="31">
        <v>0</v>
      </c>
      <c r="Q235" s="32">
        <f t="shared" si="34"/>
        <v>24000</v>
      </c>
      <c r="R235" s="109">
        <v>4.4999999999999998E-2</v>
      </c>
      <c r="S235" s="34">
        <f t="shared" si="36"/>
        <v>-1080</v>
      </c>
      <c r="T235" s="110">
        <v>0.17</v>
      </c>
      <c r="U235" s="35">
        <v>-1200</v>
      </c>
      <c r="V235" s="32">
        <f t="shared" si="31"/>
        <v>21720</v>
      </c>
      <c r="W235" s="220" t="s">
        <v>59</v>
      </c>
      <c r="X235" s="35" t="s">
        <v>36</v>
      </c>
      <c r="Y235" s="37" t="s">
        <v>33</v>
      </c>
      <c r="Z235" s="37" t="s">
        <v>450</v>
      </c>
      <c r="AA235" s="37"/>
    </row>
    <row r="236" spans="1:27" hidden="1" x14ac:dyDescent="0.2">
      <c r="A236" s="20">
        <v>189</v>
      </c>
      <c r="B236" s="21">
        <v>44673</v>
      </c>
      <c r="C236" s="22">
        <v>44665</v>
      </c>
      <c r="D236" s="246">
        <v>44666</v>
      </c>
      <c r="E236" s="23" t="s">
        <v>454</v>
      </c>
      <c r="F236" s="23" t="s">
        <v>455</v>
      </c>
      <c r="G236" s="24" t="s">
        <v>456</v>
      </c>
      <c r="H236" s="26" t="s">
        <v>34</v>
      </c>
      <c r="I236" s="24" t="s">
        <v>33</v>
      </c>
      <c r="J236" s="26">
        <v>303484</v>
      </c>
      <c r="K236" s="27">
        <v>44615</v>
      </c>
      <c r="L236" s="26">
        <v>238</v>
      </c>
      <c r="M236" s="38">
        <v>20100</v>
      </c>
      <c r="N236" s="75">
        <v>0</v>
      </c>
      <c r="O236" s="31">
        <f t="shared" si="35"/>
        <v>0</v>
      </c>
      <c r="P236" s="31">
        <v>0</v>
      </c>
      <c r="Q236" s="32">
        <f t="shared" si="34"/>
        <v>20100</v>
      </c>
      <c r="R236" s="109">
        <v>4.4999999999999998E-2</v>
      </c>
      <c r="S236" s="34">
        <f t="shared" si="36"/>
        <v>-904.5</v>
      </c>
      <c r="T236" s="110">
        <v>0.05</v>
      </c>
      <c r="U236" s="35">
        <v>-1005</v>
      </c>
      <c r="V236" s="32">
        <f t="shared" si="31"/>
        <v>18190.5</v>
      </c>
      <c r="W236" s="37" t="s">
        <v>59</v>
      </c>
      <c r="X236" s="35" t="s">
        <v>36</v>
      </c>
      <c r="Y236" s="114" t="s">
        <v>33</v>
      </c>
      <c r="Z236" s="114" t="s">
        <v>457</v>
      </c>
      <c r="AA236" s="115"/>
    </row>
    <row r="237" spans="1:27" hidden="1" x14ac:dyDescent="0.2">
      <c r="A237" s="20">
        <v>195</v>
      </c>
      <c r="B237" s="21">
        <v>44673</v>
      </c>
      <c r="C237" s="22">
        <v>44665</v>
      </c>
      <c r="D237" s="246">
        <v>44666</v>
      </c>
      <c r="E237" s="23" t="s">
        <v>92</v>
      </c>
      <c r="F237" s="23" t="s">
        <v>93</v>
      </c>
      <c r="G237" s="24" t="s">
        <v>458</v>
      </c>
      <c r="H237" s="26" t="s">
        <v>34</v>
      </c>
      <c r="I237" s="24" t="s">
        <v>33</v>
      </c>
      <c r="J237" s="26">
        <v>303478</v>
      </c>
      <c r="K237" s="108">
        <v>44635</v>
      </c>
      <c r="L237" s="26" t="s">
        <v>469</v>
      </c>
      <c r="M237" s="29">
        <v>1220</v>
      </c>
      <c r="N237" s="75">
        <v>0</v>
      </c>
      <c r="O237" s="31">
        <f t="shared" si="35"/>
        <v>0</v>
      </c>
      <c r="P237" s="31">
        <v>0</v>
      </c>
      <c r="Q237" s="32">
        <f t="shared" si="34"/>
        <v>1220</v>
      </c>
      <c r="R237" s="109">
        <v>0.03</v>
      </c>
      <c r="S237" s="34">
        <f t="shared" si="36"/>
        <v>-36.6</v>
      </c>
      <c r="T237" s="110"/>
      <c r="U237" s="35">
        <f>O237*-T237</f>
        <v>0</v>
      </c>
      <c r="V237" s="32">
        <f t="shared" si="31"/>
        <v>1183.4000000000001</v>
      </c>
      <c r="W237" s="37" t="s">
        <v>59</v>
      </c>
      <c r="X237" s="35" t="s">
        <v>36</v>
      </c>
      <c r="Y237" s="114" t="s">
        <v>33</v>
      </c>
      <c r="Z237" s="114" t="s">
        <v>470</v>
      </c>
      <c r="AA237" s="115"/>
    </row>
    <row r="238" spans="1:27" hidden="1" x14ac:dyDescent="0.2">
      <c r="A238" s="20">
        <v>196</v>
      </c>
      <c r="B238" s="21">
        <v>44673</v>
      </c>
      <c r="C238" s="22">
        <v>44665</v>
      </c>
      <c r="D238" s="246">
        <v>44666</v>
      </c>
      <c r="E238" s="23" t="s">
        <v>461</v>
      </c>
      <c r="F238" s="23" t="s">
        <v>282</v>
      </c>
      <c r="G238" s="26" t="s">
        <v>33</v>
      </c>
      <c r="H238" s="26" t="s">
        <v>34</v>
      </c>
      <c r="I238" s="24" t="s">
        <v>33</v>
      </c>
      <c r="J238" s="136">
        <v>303480</v>
      </c>
      <c r="K238" s="27">
        <v>44646</v>
      </c>
      <c r="L238" s="24">
        <v>637</v>
      </c>
      <c r="M238" s="29">
        <v>125027</v>
      </c>
      <c r="N238" s="30">
        <v>0</v>
      </c>
      <c r="O238" s="31">
        <f t="shared" si="35"/>
        <v>0</v>
      </c>
      <c r="P238" s="31">
        <v>0</v>
      </c>
      <c r="Q238" s="32">
        <f t="shared" si="34"/>
        <v>125027</v>
      </c>
      <c r="R238" s="109">
        <v>4.4999999999999998E-2</v>
      </c>
      <c r="S238" s="34">
        <f t="shared" si="36"/>
        <v>-5626.2150000000001</v>
      </c>
      <c r="T238" s="110">
        <v>0</v>
      </c>
      <c r="U238" s="35">
        <f>O238*-T238</f>
        <v>0</v>
      </c>
      <c r="V238" s="32">
        <f t="shared" si="31"/>
        <v>119400.785</v>
      </c>
      <c r="W238" s="37" t="s">
        <v>59</v>
      </c>
      <c r="X238" s="35" t="s">
        <v>36</v>
      </c>
      <c r="Y238" s="37" t="s">
        <v>33</v>
      </c>
      <c r="Z238" s="114" t="s">
        <v>471</v>
      </c>
      <c r="AA238" s="115"/>
    </row>
    <row r="239" spans="1:27" hidden="1" x14ac:dyDescent="0.2">
      <c r="A239" s="20">
        <v>197</v>
      </c>
      <c r="B239" s="21">
        <v>44673</v>
      </c>
      <c r="C239" s="22">
        <v>44665</v>
      </c>
      <c r="D239" s="246">
        <v>44666</v>
      </c>
      <c r="E239" s="23" t="s">
        <v>61</v>
      </c>
      <c r="F239" s="23" t="s">
        <v>472</v>
      </c>
      <c r="G239" s="26" t="s">
        <v>273</v>
      </c>
      <c r="H239" s="26" t="s">
        <v>34</v>
      </c>
      <c r="I239" s="24" t="s">
        <v>33</v>
      </c>
      <c r="J239" s="136">
        <v>303477</v>
      </c>
      <c r="K239" s="27">
        <v>44651</v>
      </c>
      <c r="L239" s="24" t="s">
        <v>473</v>
      </c>
      <c r="M239" s="29">
        <v>67904.75</v>
      </c>
      <c r="N239" s="75">
        <v>0</v>
      </c>
      <c r="O239" s="31">
        <f t="shared" si="35"/>
        <v>0</v>
      </c>
      <c r="P239" s="31">
        <v>0</v>
      </c>
      <c r="Q239" s="32">
        <f t="shared" si="34"/>
        <v>67904.75</v>
      </c>
      <c r="R239" s="109">
        <v>0.03</v>
      </c>
      <c r="S239" s="34">
        <v>-152.55000000000001</v>
      </c>
      <c r="T239" s="110"/>
      <c r="U239" s="35">
        <v>-117</v>
      </c>
      <c r="V239" s="32">
        <f t="shared" si="31"/>
        <v>67635.199999999997</v>
      </c>
      <c r="W239" s="37" t="s">
        <v>59</v>
      </c>
      <c r="X239" s="35" t="s">
        <v>36</v>
      </c>
      <c r="Y239" s="114" t="s">
        <v>33</v>
      </c>
      <c r="Z239" s="114" t="s">
        <v>474</v>
      </c>
      <c r="AA239" s="115"/>
    </row>
    <row r="240" spans="1:27" hidden="1" x14ac:dyDescent="0.2">
      <c r="A240" s="20">
        <v>198</v>
      </c>
      <c r="B240" s="21">
        <v>44673</v>
      </c>
      <c r="C240" s="22">
        <v>44665</v>
      </c>
      <c r="D240" s="246">
        <v>44666</v>
      </c>
      <c r="E240" s="23" t="s">
        <v>167</v>
      </c>
      <c r="F240" s="23" t="s">
        <v>475</v>
      </c>
      <c r="G240" s="26" t="s">
        <v>168</v>
      </c>
      <c r="H240" s="26" t="s">
        <v>34</v>
      </c>
      <c r="I240" s="24" t="s">
        <v>33</v>
      </c>
      <c r="J240" s="136">
        <v>303488</v>
      </c>
      <c r="K240" s="27">
        <v>44649</v>
      </c>
      <c r="L240" s="24">
        <v>26725</v>
      </c>
      <c r="M240" s="29">
        <v>39504</v>
      </c>
      <c r="N240" s="30">
        <v>0.17</v>
      </c>
      <c r="O240" s="31">
        <v>0</v>
      </c>
      <c r="P240" s="31"/>
      <c r="Q240" s="32">
        <f t="shared" si="34"/>
        <v>39504</v>
      </c>
      <c r="R240" s="109"/>
      <c r="S240" s="34">
        <v>-2347.37</v>
      </c>
      <c r="T240" s="110"/>
      <c r="U240" s="35">
        <v>-251</v>
      </c>
      <c r="V240" s="32">
        <f t="shared" si="31"/>
        <v>36905.629999999997</v>
      </c>
      <c r="W240" s="37" t="s">
        <v>59</v>
      </c>
      <c r="X240" s="35" t="s">
        <v>36</v>
      </c>
      <c r="Y240" s="114" t="s">
        <v>33</v>
      </c>
      <c r="Z240" s="114" t="s">
        <v>476</v>
      </c>
      <c r="AA240" s="115"/>
    </row>
    <row r="241" spans="1:27" hidden="1" x14ac:dyDescent="0.2">
      <c r="A241" s="20">
        <v>199</v>
      </c>
      <c r="B241" s="21">
        <v>44673</v>
      </c>
      <c r="C241" s="22">
        <v>44665</v>
      </c>
      <c r="D241" s="246">
        <v>44666</v>
      </c>
      <c r="E241" s="23" t="s">
        <v>92</v>
      </c>
      <c r="F241" s="23" t="s">
        <v>93</v>
      </c>
      <c r="G241" s="26" t="s">
        <v>94</v>
      </c>
      <c r="H241" s="26" t="s">
        <v>34</v>
      </c>
      <c r="I241" s="24" t="s">
        <v>33</v>
      </c>
      <c r="J241" s="136">
        <v>303487</v>
      </c>
      <c r="K241" s="27">
        <v>44620</v>
      </c>
      <c r="L241" s="104">
        <v>2025267</v>
      </c>
      <c r="M241" s="29">
        <v>10479</v>
      </c>
      <c r="N241" s="75">
        <v>0</v>
      </c>
      <c r="O241" s="31">
        <f t="shared" ref="O241:O402" si="37">M241*N241</f>
        <v>0</v>
      </c>
      <c r="P241" s="31">
        <v>0</v>
      </c>
      <c r="Q241" s="32">
        <f t="shared" si="34"/>
        <v>10479</v>
      </c>
      <c r="R241" s="109">
        <v>0.03</v>
      </c>
      <c r="S241" s="34">
        <f>Q241*-R241</f>
        <v>-314.37</v>
      </c>
      <c r="T241" s="110"/>
      <c r="U241" s="35">
        <f>O241*-T241</f>
        <v>0</v>
      </c>
      <c r="V241" s="32">
        <f t="shared" si="31"/>
        <v>10164.629999999999</v>
      </c>
      <c r="W241" s="37" t="s">
        <v>59</v>
      </c>
      <c r="X241" s="35" t="s">
        <v>36</v>
      </c>
      <c r="Y241" s="114" t="s">
        <v>33</v>
      </c>
      <c r="Z241" s="114" t="s">
        <v>477</v>
      </c>
      <c r="AA241" s="115"/>
    </row>
    <row r="242" spans="1:27" hidden="1" x14ac:dyDescent="0.2">
      <c r="A242" s="20">
        <v>204</v>
      </c>
      <c r="B242" s="21">
        <v>44673</v>
      </c>
      <c r="C242" s="22">
        <v>44665</v>
      </c>
      <c r="D242" s="246">
        <v>44666</v>
      </c>
      <c r="E242" s="23" t="s">
        <v>61</v>
      </c>
      <c r="F242" s="23" t="s">
        <v>483</v>
      </c>
      <c r="G242" s="26" t="s">
        <v>62</v>
      </c>
      <c r="H242" s="26" t="s">
        <v>34</v>
      </c>
      <c r="I242" s="24" t="s">
        <v>33</v>
      </c>
      <c r="J242" s="26">
        <v>303481</v>
      </c>
      <c r="K242" s="108">
        <v>44648</v>
      </c>
      <c r="L242" s="26" t="s">
        <v>484</v>
      </c>
      <c r="M242" s="38">
        <v>119940</v>
      </c>
      <c r="N242" s="30">
        <v>0</v>
      </c>
      <c r="O242" s="31">
        <f t="shared" si="37"/>
        <v>0</v>
      </c>
      <c r="P242" s="31">
        <v>0</v>
      </c>
      <c r="Q242" s="32">
        <f t="shared" si="34"/>
        <v>119940</v>
      </c>
      <c r="R242" s="109">
        <v>0.03</v>
      </c>
      <c r="S242" s="34">
        <f>Q242*-R242</f>
        <v>-3598.2</v>
      </c>
      <c r="T242" s="110">
        <v>0.2</v>
      </c>
      <c r="U242" s="35">
        <v>-588</v>
      </c>
      <c r="V242" s="32">
        <f t="shared" si="31"/>
        <v>115753.8</v>
      </c>
      <c r="W242" s="37" t="s">
        <v>59</v>
      </c>
      <c r="X242" s="35" t="s">
        <v>36</v>
      </c>
      <c r="Y242" s="114" t="s">
        <v>33</v>
      </c>
      <c r="Z242" s="114" t="s">
        <v>485</v>
      </c>
      <c r="AA242" s="115"/>
    </row>
    <row r="243" spans="1:27" hidden="1" x14ac:dyDescent="0.2">
      <c r="A243" s="20">
        <v>205</v>
      </c>
      <c r="B243" s="21">
        <v>44673</v>
      </c>
      <c r="C243" s="22">
        <v>44665</v>
      </c>
      <c r="D243" s="246">
        <v>44666</v>
      </c>
      <c r="E243" s="23" t="s">
        <v>486</v>
      </c>
      <c r="F243" s="23" t="s">
        <v>487</v>
      </c>
      <c r="G243" s="26" t="s">
        <v>488</v>
      </c>
      <c r="H243" s="26" t="s">
        <v>34</v>
      </c>
      <c r="I243" s="24" t="s">
        <v>33</v>
      </c>
      <c r="J243" s="26">
        <v>303390</v>
      </c>
      <c r="K243" s="27">
        <v>44617</v>
      </c>
      <c r="L243" s="24">
        <v>1869</v>
      </c>
      <c r="M243" s="38">
        <v>11500</v>
      </c>
      <c r="N243" s="30">
        <v>0.17</v>
      </c>
      <c r="O243" s="31">
        <f t="shared" si="37"/>
        <v>1955.0000000000002</v>
      </c>
      <c r="P243" s="31">
        <v>0</v>
      </c>
      <c r="Q243" s="32">
        <f t="shared" si="34"/>
        <v>13455</v>
      </c>
      <c r="R243" s="109">
        <v>4.4999999999999998E-2</v>
      </c>
      <c r="S243" s="34">
        <f>Q243*-R243</f>
        <v>-605.47500000000002</v>
      </c>
      <c r="T243" s="110"/>
      <c r="U243" s="35">
        <f>O243*-T243</f>
        <v>0</v>
      </c>
      <c r="V243" s="32">
        <f t="shared" si="31"/>
        <v>12849.525</v>
      </c>
      <c r="W243" s="37" t="s">
        <v>59</v>
      </c>
      <c r="X243" s="35" t="s">
        <v>36</v>
      </c>
      <c r="Y243" s="114" t="s">
        <v>33</v>
      </c>
      <c r="Z243" s="114" t="s">
        <v>33</v>
      </c>
      <c r="AA243" s="115"/>
    </row>
    <row r="244" spans="1:27" hidden="1" x14ac:dyDescent="0.2">
      <c r="A244" s="20">
        <v>201</v>
      </c>
      <c r="B244" s="21">
        <v>44673</v>
      </c>
      <c r="C244" s="22">
        <v>44659</v>
      </c>
      <c r="D244" s="246">
        <v>44670</v>
      </c>
      <c r="E244" s="23" t="s">
        <v>130</v>
      </c>
      <c r="F244" s="23" t="s">
        <v>481</v>
      </c>
      <c r="G244" s="26" t="s">
        <v>33</v>
      </c>
      <c r="H244" s="26" t="s">
        <v>34</v>
      </c>
      <c r="I244" s="24" t="s">
        <v>33</v>
      </c>
      <c r="J244" s="26" t="s">
        <v>239</v>
      </c>
      <c r="K244" s="27">
        <v>44623</v>
      </c>
      <c r="L244" s="26">
        <v>1742</v>
      </c>
      <c r="M244" s="29">
        <v>182520</v>
      </c>
      <c r="N244" s="30">
        <v>0</v>
      </c>
      <c r="O244" s="31">
        <f t="shared" si="37"/>
        <v>0</v>
      </c>
      <c r="P244" s="31">
        <v>0</v>
      </c>
      <c r="Q244" s="32">
        <f t="shared" si="34"/>
        <v>182520</v>
      </c>
      <c r="R244" s="109"/>
      <c r="S244" s="34">
        <f>Q244*-R244</f>
        <v>0</v>
      </c>
      <c r="T244" s="110"/>
      <c r="U244" s="35">
        <f>O244*-T244</f>
        <v>0</v>
      </c>
      <c r="V244" s="32">
        <f t="shared" si="31"/>
        <v>182520</v>
      </c>
      <c r="W244" s="35" t="s">
        <v>59</v>
      </c>
      <c r="X244" s="35" t="s">
        <v>36</v>
      </c>
      <c r="Y244" s="114" t="s">
        <v>33</v>
      </c>
      <c r="Z244" s="114" t="s">
        <v>482</v>
      </c>
      <c r="AA244" s="115"/>
    </row>
    <row r="245" spans="1:27" hidden="1" x14ac:dyDescent="0.2">
      <c r="A245" s="20">
        <v>202</v>
      </c>
      <c r="B245" s="21">
        <v>44673</v>
      </c>
      <c r="C245" s="22">
        <v>44665</v>
      </c>
      <c r="D245" s="246">
        <v>44670</v>
      </c>
      <c r="E245" s="23" t="s">
        <v>31</v>
      </c>
      <c r="F245" s="23" t="s">
        <v>98</v>
      </c>
      <c r="G245" s="26" t="s">
        <v>33</v>
      </c>
      <c r="H245" s="26" t="s">
        <v>34</v>
      </c>
      <c r="I245" s="24" t="s">
        <v>33</v>
      </c>
      <c r="J245" s="26" t="s">
        <v>239</v>
      </c>
      <c r="K245" s="27">
        <v>44650</v>
      </c>
      <c r="L245" s="26">
        <v>82353</v>
      </c>
      <c r="M245" s="29">
        <v>334324</v>
      </c>
      <c r="N245" s="30">
        <v>0</v>
      </c>
      <c r="O245" s="31">
        <f t="shared" si="37"/>
        <v>0</v>
      </c>
      <c r="P245" s="31">
        <v>0</v>
      </c>
      <c r="Q245" s="32">
        <f t="shared" si="34"/>
        <v>334324</v>
      </c>
      <c r="R245" s="109"/>
      <c r="S245" s="34">
        <f>Q245*-R245</f>
        <v>0</v>
      </c>
      <c r="T245" s="110"/>
      <c r="U245" s="35">
        <f>O245*-T245</f>
        <v>0</v>
      </c>
      <c r="V245" s="32">
        <f t="shared" si="31"/>
        <v>334324</v>
      </c>
      <c r="W245" s="35" t="s">
        <v>59</v>
      </c>
      <c r="X245" s="35" t="s">
        <v>36</v>
      </c>
      <c r="Y245" s="114" t="s">
        <v>33</v>
      </c>
      <c r="Z245" s="114" t="s">
        <v>390</v>
      </c>
      <c r="AA245" s="115"/>
    </row>
    <row r="246" spans="1:27" hidden="1" x14ac:dyDescent="0.2">
      <c r="A246" s="20">
        <v>130</v>
      </c>
      <c r="B246" s="21">
        <v>44621</v>
      </c>
      <c r="C246" s="97">
        <v>44638</v>
      </c>
      <c r="D246" s="246">
        <v>44676</v>
      </c>
      <c r="E246" s="43" t="s">
        <v>52</v>
      </c>
      <c r="F246" s="43" t="s">
        <v>353</v>
      </c>
      <c r="G246" s="76" t="s">
        <v>33</v>
      </c>
      <c r="H246" s="26" t="s">
        <v>34</v>
      </c>
      <c r="I246" s="24" t="s">
        <v>33</v>
      </c>
      <c r="J246" s="76">
        <v>303420</v>
      </c>
      <c r="K246" s="103">
        <v>44593</v>
      </c>
      <c r="L246" s="78">
        <v>8500019</v>
      </c>
      <c r="M246" s="79">
        <v>9072</v>
      </c>
      <c r="N246" s="80">
        <v>0</v>
      </c>
      <c r="O246" s="31">
        <f t="shared" si="37"/>
        <v>0</v>
      </c>
      <c r="P246" s="31">
        <v>0</v>
      </c>
      <c r="Q246" s="32">
        <f t="shared" si="34"/>
        <v>9072</v>
      </c>
      <c r="R246" s="81"/>
      <c r="S246" s="34">
        <f t="shared" ref="S246:S256" si="38">-Q246*R246</f>
        <v>0</v>
      </c>
      <c r="T246" s="81"/>
      <c r="U246" s="35">
        <f t="shared" ref="U246:U256" si="39">-O246*T246</f>
        <v>0</v>
      </c>
      <c r="V246" s="32">
        <f t="shared" si="31"/>
        <v>9072</v>
      </c>
      <c r="W246" s="100" t="s">
        <v>35</v>
      </c>
      <c r="X246" s="35" t="s">
        <v>102</v>
      </c>
      <c r="Y246" s="37" t="s">
        <v>354</v>
      </c>
      <c r="Z246" s="37" t="s">
        <v>33</v>
      </c>
      <c r="AA246" s="48"/>
    </row>
    <row r="247" spans="1:27" hidden="1" x14ac:dyDescent="0.2">
      <c r="A247" s="20">
        <v>179</v>
      </c>
      <c r="B247" s="21">
        <v>44673</v>
      </c>
      <c r="C247" s="22">
        <v>44677</v>
      </c>
      <c r="D247" s="246">
        <v>44677</v>
      </c>
      <c r="E247" s="43" t="s">
        <v>433</v>
      </c>
      <c r="F247" s="43" t="s">
        <v>216</v>
      </c>
      <c r="G247" s="76" t="s">
        <v>434</v>
      </c>
      <c r="H247" s="26" t="s">
        <v>34</v>
      </c>
      <c r="I247" s="24" t="s">
        <v>435</v>
      </c>
      <c r="J247" s="76" t="s">
        <v>239</v>
      </c>
      <c r="K247" s="27">
        <v>44677</v>
      </c>
      <c r="L247" s="78" t="s">
        <v>436</v>
      </c>
      <c r="M247" s="79">
        <v>279288</v>
      </c>
      <c r="N247" s="80">
        <v>0.17</v>
      </c>
      <c r="O247" s="31">
        <f t="shared" si="37"/>
        <v>47478.960000000006</v>
      </c>
      <c r="P247" s="31">
        <v>0</v>
      </c>
      <c r="Q247" s="32">
        <f t="shared" si="34"/>
        <v>326766.96000000002</v>
      </c>
      <c r="R247" s="81">
        <v>0.04</v>
      </c>
      <c r="S247" s="34">
        <f t="shared" si="38"/>
        <v>-13070.678400000001</v>
      </c>
      <c r="T247" s="81"/>
      <c r="U247" s="35">
        <f t="shared" si="39"/>
        <v>0</v>
      </c>
      <c r="V247" s="32">
        <f t="shared" si="31"/>
        <v>313696.28160000005</v>
      </c>
      <c r="W247" s="36" t="s">
        <v>59</v>
      </c>
      <c r="X247" s="35" t="s">
        <v>36</v>
      </c>
      <c r="Y247" s="37" t="s">
        <v>380</v>
      </c>
      <c r="Z247" s="48" t="s">
        <v>380</v>
      </c>
      <c r="AA247" s="37"/>
    </row>
    <row r="248" spans="1:27" hidden="1" x14ac:dyDescent="0.2">
      <c r="A248" s="20">
        <v>181</v>
      </c>
      <c r="B248" s="21">
        <v>44673</v>
      </c>
      <c r="C248" s="22">
        <v>44629</v>
      </c>
      <c r="D248" s="246">
        <v>44677</v>
      </c>
      <c r="E248" s="23" t="s">
        <v>81</v>
      </c>
      <c r="F248" s="43" t="s">
        <v>375</v>
      </c>
      <c r="G248" s="76" t="s">
        <v>33</v>
      </c>
      <c r="H248" s="26" t="s">
        <v>34</v>
      </c>
      <c r="I248" s="24" t="s">
        <v>33</v>
      </c>
      <c r="J248" s="76" t="s">
        <v>239</v>
      </c>
      <c r="K248" s="103">
        <v>44629</v>
      </c>
      <c r="L248" s="78">
        <v>90025</v>
      </c>
      <c r="M248" s="79">
        <v>51806</v>
      </c>
      <c r="N248" s="80">
        <v>0</v>
      </c>
      <c r="O248" s="31">
        <f t="shared" si="37"/>
        <v>0</v>
      </c>
      <c r="P248" s="31"/>
      <c r="Q248" s="32">
        <f t="shared" si="34"/>
        <v>51806</v>
      </c>
      <c r="R248" s="81"/>
      <c r="S248" s="34">
        <f t="shared" si="38"/>
        <v>0</v>
      </c>
      <c r="T248" s="81"/>
      <c r="U248" s="35">
        <f t="shared" si="39"/>
        <v>0</v>
      </c>
      <c r="V248" s="32">
        <f t="shared" si="31"/>
        <v>51806</v>
      </c>
      <c r="W248" s="36" t="s">
        <v>59</v>
      </c>
      <c r="X248" s="35" t="s">
        <v>36</v>
      </c>
      <c r="Y248" s="37" t="s">
        <v>380</v>
      </c>
      <c r="Z248" s="48" t="s">
        <v>380</v>
      </c>
      <c r="AA248" s="37"/>
    </row>
    <row r="249" spans="1:27" hidden="1" x14ac:dyDescent="0.2">
      <c r="A249" s="20">
        <v>174</v>
      </c>
      <c r="B249" s="21">
        <v>44673</v>
      </c>
      <c r="C249" s="22">
        <v>44678</v>
      </c>
      <c r="D249" s="246">
        <v>44678</v>
      </c>
      <c r="E249" s="23" t="s">
        <v>61</v>
      </c>
      <c r="F249" s="43" t="s">
        <v>427</v>
      </c>
      <c r="G249" s="76" t="s">
        <v>62</v>
      </c>
      <c r="H249" s="26" t="s">
        <v>34</v>
      </c>
      <c r="I249" s="24" t="s">
        <v>33</v>
      </c>
      <c r="J249" s="76" t="s">
        <v>239</v>
      </c>
      <c r="K249" s="27">
        <v>44666</v>
      </c>
      <c r="L249" s="78" t="s">
        <v>428</v>
      </c>
      <c r="M249" s="79">
        <v>59252</v>
      </c>
      <c r="N249" s="80">
        <v>0</v>
      </c>
      <c r="O249" s="31">
        <f t="shared" si="37"/>
        <v>0</v>
      </c>
      <c r="P249" s="31"/>
      <c r="Q249" s="32">
        <f t="shared" si="34"/>
        <v>59252</v>
      </c>
      <c r="R249" s="81"/>
      <c r="S249" s="34">
        <f t="shared" si="38"/>
        <v>0</v>
      </c>
      <c r="T249" s="81"/>
      <c r="U249" s="35">
        <f t="shared" si="39"/>
        <v>0</v>
      </c>
      <c r="V249" s="32">
        <f t="shared" si="31"/>
        <v>59252</v>
      </c>
      <c r="W249" s="36" t="s">
        <v>59</v>
      </c>
      <c r="X249" s="35" t="s">
        <v>36</v>
      </c>
      <c r="Y249" s="37" t="s">
        <v>380</v>
      </c>
      <c r="Z249" s="48" t="s">
        <v>380</v>
      </c>
      <c r="AA249" s="40">
        <f>V249+V250</f>
        <v>64067.45</v>
      </c>
    </row>
    <row r="250" spans="1:27" hidden="1" x14ac:dyDescent="0.2">
      <c r="A250" s="20">
        <v>175</v>
      </c>
      <c r="B250" s="21">
        <v>44673</v>
      </c>
      <c r="C250" s="22">
        <v>44678</v>
      </c>
      <c r="D250" s="246">
        <v>44678</v>
      </c>
      <c r="E250" s="23" t="s">
        <v>61</v>
      </c>
      <c r="F250" s="43" t="s">
        <v>427</v>
      </c>
      <c r="G250" s="76" t="s">
        <v>62</v>
      </c>
      <c r="H250" s="26" t="s">
        <v>34</v>
      </c>
      <c r="I250" s="24" t="s">
        <v>33</v>
      </c>
      <c r="J250" s="76" t="s">
        <v>239</v>
      </c>
      <c r="K250" s="27">
        <v>44666</v>
      </c>
      <c r="L250" s="78" t="s">
        <v>429</v>
      </c>
      <c r="M250" s="79">
        <v>4500</v>
      </c>
      <c r="N250" s="80">
        <v>0.13</v>
      </c>
      <c r="O250" s="31">
        <f t="shared" si="37"/>
        <v>585</v>
      </c>
      <c r="P250" s="31"/>
      <c r="Q250" s="32">
        <f t="shared" si="34"/>
        <v>5085</v>
      </c>
      <c r="R250" s="81">
        <v>0.03</v>
      </c>
      <c r="S250" s="34">
        <f t="shared" si="38"/>
        <v>-152.54999999999998</v>
      </c>
      <c r="T250" s="81">
        <v>0.2</v>
      </c>
      <c r="U250" s="35">
        <f t="shared" si="39"/>
        <v>-117</v>
      </c>
      <c r="V250" s="32">
        <f t="shared" si="31"/>
        <v>4815.45</v>
      </c>
      <c r="W250" s="35" t="s">
        <v>59</v>
      </c>
      <c r="X250" s="35" t="s">
        <v>36</v>
      </c>
      <c r="Y250" s="37" t="s">
        <v>380</v>
      </c>
      <c r="Z250" s="48" t="s">
        <v>380</v>
      </c>
      <c r="AA250" s="41"/>
    </row>
    <row r="251" spans="1:27" hidden="1" x14ac:dyDescent="0.2">
      <c r="A251" s="20">
        <v>168</v>
      </c>
      <c r="B251" s="21">
        <v>44673</v>
      </c>
      <c r="C251" s="22">
        <v>44678</v>
      </c>
      <c r="D251" s="246">
        <v>44680</v>
      </c>
      <c r="E251" s="43" t="s">
        <v>284</v>
      </c>
      <c r="F251" s="43" t="s">
        <v>426</v>
      </c>
      <c r="G251" s="24" t="s">
        <v>286</v>
      </c>
      <c r="H251" s="26" t="s">
        <v>34</v>
      </c>
      <c r="I251" s="24" t="s">
        <v>33</v>
      </c>
      <c r="J251" s="76" t="s">
        <v>239</v>
      </c>
      <c r="K251" s="27">
        <v>44593</v>
      </c>
      <c r="L251" s="78">
        <v>54</v>
      </c>
      <c r="M251" s="79">
        <v>105000</v>
      </c>
      <c r="N251" s="80">
        <v>0.15</v>
      </c>
      <c r="O251" s="31">
        <f t="shared" si="37"/>
        <v>15750</v>
      </c>
      <c r="P251" s="31">
        <v>0</v>
      </c>
      <c r="Q251" s="32">
        <f t="shared" si="34"/>
        <v>120750</v>
      </c>
      <c r="R251" s="81">
        <v>0.06</v>
      </c>
      <c r="S251" s="34">
        <f t="shared" si="38"/>
        <v>-7245</v>
      </c>
      <c r="T251" s="81">
        <v>1</v>
      </c>
      <c r="U251" s="35">
        <f t="shared" si="39"/>
        <v>-15750</v>
      </c>
      <c r="V251" s="32">
        <f t="shared" si="31"/>
        <v>97755</v>
      </c>
      <c r="W251" s="36" t="s">
        <v>59</v>
      </c>
      <c r="X251" s="35" t="s">
        <v>36</v>
      </c>
      <c r="Y251" s="37" t="s">
        <v>380</v>
      </c>
      <c r="Z251" s="48" t="s">
        <v>380</v>
      </c>
      <c r="AA251" s="40">
        <f>V251+V252</f>
        <v>195510</v>
      </c>
    </row>
    <row r="252" spans="1:27" hidden="1" x14ac:dyDescent="0.2">
      <c r="A252" s="20">
        <v>169</v>
      </c>
      <c r="B252" s="21">
        <v>44673</v>
      </c>
      <c r="C252" s="22">
        <v>44678</v>
      </c>
      <c r="D252" s="246">
        <v>44680</v>
      </c>
      <c r="E252" s="43" t="s">
        <v>284</v>
      </c>
      <c r="F252" s="43" t="s">
        <v>426</v>
      </c>
      <c r="G252" s="24" t="s">
        <v>286</v>
      </c>
      <c r="H252" s="26" t="s">
        <v>34</v>
      </c>
      <c r="I252" s="24" t="s">
        <v>33</v>
      </c>
      <c r="J252" s="76" t="s">
        <v>239</v>
      </c>
      <c r="K252" s="27">
        <v>44593</v>
      </c>
      <c r="L252" s="78">
        <v>55</v>
      </c>
      <c r="M252" s="79">
        <v>105000</v>
      </c>
      <c r="N252" s="80">
        <v>0.15</v>
      </c>
      <c r="O252" s="31">
        <f t="shared" si="37"/>
        <v>15750</v>
      </c>
      <c r="P252" s="31">
        <v>0</v>
      </c>
      <c r="Q252" s="32">
        <f t="shared" si="34"/>
        <v>120750</v>
      </c>
      <c r="R252" s="81">
        <v>0.06</v>
      </c>
      <c r="S252" s="34">
        <f t="shared" si="38"/>
        <v>-7245</v>
      </c>
      <c r="T252" s="81">
        <v>1</v>
      </c>
      <c r="U252" s="35">
        <f t="shared" si="39"/>
        <v>-15750</v>
      </c>
      <c r="V252" s="32">
        <f t="shared" si="31"/>
        <v>97755</v>
      </c>
      <c r="W252" s="36" t="s">
        <v>59</v>
      </c>
      <c r="X252" s="35" t="s">
        <v>36</v>
      </c>
      <c r="Y252" s="37" t="s">
        <v>380</v>
      </c>
      <c r="Z252" s="48" t="s">
        <v>380</v>
      </c>
      <c r="AA252" s="40"/>
    </row>
    <row r="253" spans="1:27" hidden="1" x14ac:dyDescent="0.2">
      <c r="A253" s="20">
        <v>177</v>
      </c>
      <c r="B253" s="21">
        <v>44673</v>
      </c>
      <c r="C253" s="22">
        <v>44678</v>
      </c>
      <c r="D253" s="246">
        <v>44680</v>
      </c>
      <c r="E253" s="43" t="s">
        <v>350</v>
      </c>
      <c r="F253" s="43" t="s">
        <v>431</v>
      </c>
      <c r="G253" s="76" t="s">
        <v>432</v>
      </c>
      <c r="H253" s="26" t="s">
        <v>34</v>
      </c>
      <c r="I253" s="24" t="s">
        <v>33</v>
      </c>
      <c r="J253" s="76" t="s">
        <v>239</v>
      </c>
      <c r="K253" s="27">
        <v>44593</v>
      </c>
      <c r="L253" s="78">
        <v>63</v>
      </c>
      <c r="M253" s="79">
        <v>156000</v>
      </c>
      <c r="N253" s="80">
        <v>0.15</v>
      </c>
      <c r="O253" s="31">
        <f t="shared" si="37"/>
        <v>23400</v>
      </c>
      <c r="P253" s="31"/>
      <c r="Q253" s="32">
        <f t="shared" si="34"/>
        <v>179400</v>
      </c>
      <c r="R253" s="81">
        <v>0.03</v>
      </c>
      <c r="S253" s="34">
        <f t="shared" si="38"/>
        <v>-5382</v>
      </c>
      <c r="T253" s="81">
        <v>1</v>
      </c>
      <c r="U253" s="35">
        <f t="shared" si="39"/>
        <v>-23400</v>
      </c>
      <c r="V253" s="32">
        <f t="shared" si="31"/>
        <v>150618</v>
      </c>
      <c r="W253" s="35" t="s">
        <v>59</v>
      </c>
      <c r="X253" s="35" t="s">
        <v>36</v>
      </c>
      <c r="Y253" s="37" t="s">
        <v>380</v>
      </c>
      <c r="Z253" s="37" t="s">
        <v>380</v>
      </c>
      <c r="AA253" s="40">
        <f>V253+V254</f>
        <v>450888.5</v>
      </c>
    </row>
    <row r="254" spans="1:27" hidden="1" x14ac:dyDescent="0.2">
      <c r="A254" s="20">
        <v>178</v>
      </c>
      <c r="B254" s="21">
        <v>44673</v>
      </c>
      <c r="C254" s="22">
        <v>44678</v>
      </c>
      <c r="D254" s="246">
        <v>44680</v>
      </c>
      <c r="E254" s="43" t="s">
        <v>350</v>
      </c>
      <c r="F254" s="43" t="s">
        <v>431</v>
      </c>
      <c r="G254" s="76" t="s">
        <v>432</v>
      </c>
      <c r="H254" s="26" t="s">
        <v>34</v>
      </c>
      <c r="I254" s="24" t="s">
        <v>33</v>
      </c>
      <c r="J254" s="76" t="s">
        <v>239</v>
      </c>
      <c r="K254" s="27">
        <v>44593</v>
      </c>
      <c r="L254" s="78">
        <v>66</v>
      </c>
      <c r="M254" s="79">
        <v>311000</v>
      </c>
      <c r="N254" s="80">
        <v>0.15</v>
      </c>
      <c r="O254" s="31">
        <f t="shared" si="37"/>
        <v>46650</v>
      </c>
      <c r="P254" s="31"/>
      <c r="Q254" s="32">
        <f t="shared" si="34"/>
        <v>357650</v>
      </c>
      <c r="R254" s="81">
        <v>0.03</v>
      </c>
      <c r="S254" s="34">
        <f t="shared" si="38"/>
        <v>-10729.5</v>
      </c>
      <c r="T254" s="81">
        <v>1</v>
      </c>
      <c r="U254" s="35">
        <f t="shared" si="39"/>
        <v>-46650</v>
      </c>
      <c r="V254" s="32">
        <f t="shared" si="31"/>
        <v>300270.5</v>
      </c>
      <c r="W254" s="36" t="s">
        <v>59</v>
      </c>
      <c r="X254" s="35" t="s">
        <v>36</v>
      </c>
      <c r="Y254" s="37" t="s">
        <v>380</v>
      </c>
      <c r="Z254" s="48" t="s">
        <v>380</v>
      </c>
      <c r="AA254" s="315"/>
    </row>
    <row r="255" spans="1:27" hidden="1" x14ac:dyDescent="0.2">
      <c r="A255" s="20">
        <v>182</v>
      </c>
      <c r="B255" s="21">
        <v>44673</v>
      </c>
      <c r="C255" s="22">
        <v>44678</v>
      </c>
      <c r="D255" s="246">
        <v>44680</v>
      </c>
      <c r="E255" s="43" t="s">
        <v>346</v>
      </c>
      <c r="F255" s="43" t="s">
        <v>438</v>
      </c>
      <c r="G255" s="76" t="s">
        <v>348</v>
      </c>
      <c r="H255" s="26" t="s">
        <v>34</v>
      </c>
      <c r="I255" s="24" t="s">
        <v>33</v>
      </c>
      <c r="J255" s="76" t="s">
        <v>239</v>
      </c>
      <c r="K255" s="103">
        <v>44621</v>
      </c>
      <c r="L255" s="78">
        <v>47</v>
      </c>
      <c r="M255" s="79">
        <v>50000</v>
      </c>
      <c r="N255" s="80">
        <v>0.15</v>
      </c>
      <c r="O255" s="31">
        <f t="shared" si="37"/>
        <v>7500</v>
      </c>
      <c r="P255" s="31"/>
      <c r="Q255" s="32">
        <f t="shared" si="34"/>
        <v>57500</v>
      </c>
      <c r="R255" s="81">
        <v>0.06</v>
      </c>
      <c r="S255" s="34">
        <f t="shared" si="38"/>
        <v>-3450</v>
      </c>
      <c r="T255" s="81">
        <v>1</v>
      </c>
      <c r="U255" s="35">
        <f t="shared" si="39"/>
        <v>-7500</v>
      </c>
      <c r="V255" s="32">
        <f t="shared" si="31"/>
        <v>46550</v>
      </c>
      <c r="W255" s="36" t="s">
        <v>59</v>
      </c>
      <c r="X255" s="35" t="s">
        <v>36</v>
      </c>
      <c r="Y255" s="37" t="s">
        <v>380</v>
      </c>
      <c r="Z255" s="48" t="s">
        <v>380</v>
      </c>
      <c r="AA255" s="40">
        <f>V255+V256</f>
        <v>139650</v>
      </c>
    </row>
    <row r="256" spans="1:27" hidden="1" x14ac:dyDescent="0.2">
      <c r="A256" s="20">
        <v>183</v>
      </c>
      <c r="B256" s="21">
        <v>44673</v>
      </c>
      <c r="C256" s="22">
        <v>44678</v>
      </c>
      <c r="D256" s="246">
        <v>44680</v>
      </c>
      <c r="E256" s="43" t="s">
        <v>346</v>
      </c>
      <c r="F256" s="43" t="s">
        <v>438</v>
      </c>
      <c r="G256" s="26" t="s">
        <v>348</v>
      </c>
      <c r="H256" s="26" t="s">
        <v>34</v>
      </c>
      <c r="I256" s="24" t="s">
        <v>33</v>
      </c>
      <c r="J256" s="76" t="s">
        <v>239</v>
      </c>
      <c r="K256" s="103">
        <v>44593</v>
      </c>
      <c r="L256" s="78" t="s">
        <v>439</v>
      </c>
      <c r="M256" s="79">
        <v>100000</v>
      </c>
      <c r="N256" s="80">
        <v>0.15</v>
      </c>
      <c r="O256" s="31">
        <f t="shared" si="37"/>
        <v>15000</v>
      </c>
      <c r="P256" s="31"/>
      <c r="Q256" s="32">
        <f t="shared" si="34"/>
        <v>115000</v>
      </c>
      <c r="R256" s="81">
        <v>0.06</v>
      </c>
      <c r="S256" s="34">
        <f t="shared" si="38"/>
        <v>-6900</v>
      </c>
      <c r="T256" s="81">
        <v>1</v>
      </c>
      <c r="U256" s="35">
        <f t="shared" si="39"/>
        <v>-15000</v>
      </c>
      <c r="V256" s="32">
        <f t="shared" si="31"/>
        <v>93100</v>
      </c>
      <c r="W256" s="36" t="s">
        <v>59</v>
      </c>
      <c r="X256" s="35" t="s">
        <v>36</v>
      </c>
      <c r="Y256" s="37" t="s">
        <v>380</v>
      </c>
      <c r="Z256" s="48" t="s">
        <v>380</v>
      </c>
      <c r="AA256" s="40"/>
    </row>
    <row r="257" spans="1:28" ht="23.25" hidden="1" x14ac:dyDescent="0.25">
      <c r="A257" s="320"/>
      <c r="B257" s="321"/>
      <c r="C257" s="323"/>
      <c r="D257" s="324">
        <v>44652</v>
      </c>
      <c r="E257" s="317" t="s">
        <v>892</v>
      </c>
      <c r="F257" s="317" t="s">
        <v>892</v>
      </c>
      <c r="G257" s="325"/>
      <c r="H257" s="26"/>
      <c r="I257" s="326"/>
      <c r="J257" s="327"/>
      <c r="K257" s="328"/>
      <c r="L257" s="329"/>
      <c r="M257" s="330"/>
      <c r="N257" s="331"/>
      <c r="O257" s="332"/>
      <c r="P257" s="333"/>
      <c r="Q257" s="334">
        <v>5378105</v>
      </c>
      <c r="R257" s="335"/>
      <c r="S257" s="336"/>
      <c r="T257" s="335"/>
      <c r="U257" s="337"/>
      <c r="V257" s="338">
        <f t="shared" si="31"/>
        <v>5378105</v>
      </c>
      <c r="W257" s="337"/>
      <c r="X257" s="337" t="s">
        <v>36</v>
      </c>
      <c r="Y257" s="339">
        <v>56590688</v>
      </c>
      <c r="Z257" s="340"/>
      <c r="AA257" s="341"/>
      <c r="AB257" s="1" t="s">
        <v>867</v>
      </c>
    </row>
    <row r="258" spans="1:28" ht="15" hidden="1" x14ac:dyDescent="0.25">
      <c r="A258" s="320"/>
      <c r="B258" s="321"/>
      <c r="C258" s="323"/>
      <c r="D258" s="324">
        <v>44652</v>
      </c>
      <c r="E258" s="317" t="s">
        <v>893</v>
      </c>
      <c r="F258" s="317" t="s">
        <v>893</v>
      </c>
      <c r="G258" s="325"/>
      <c r="H258" s="26"/>
      <c r="I258" s="326"/>
      <c r="J258" s="327"/>
      <c r="K258" s="328"/>
      <c r="L258" s="329"/>
      <c r="M258" s="330"/>
      <c r="N258" s="331"/>
      <c r="O258" s="332"/>
      <c r="P258" s="333"/>
      <c r="Q258" s="334">
        <v>727368</v>
      </c>
      <c r="R258" s="335"/>
      <c r="S258" s="336"/>
      <c r="T258" s="335"/>
      <c r="U258" s="337"/>
      <c r="V258" s="338">
        <f t="shared" si="31"/>
        <v>727368</v>
      </c>
      <c r="W258" s="337"/>
      <c r="X258" s="337" t="s">
        <v>36</v>
      </c>
      <c r="Y258" s="339">
        <v>56590684</v>
      </c>
      <c r="Z258" s="340"/>
      <c r="AA258" s="341"/>
      <c r="AB258" s="1" t="s">
        <v>867</v>
      </c>
    </row>
    <row r="259" spans="1:28" ht="15" hidden="1" x14ac:dyDescent="0.25">
      <c r="A259" s="320"/>
      <c r="B259" s="321"/>
      <c r="C259" s="323"/>
      <c r="D259" s="324">
        <v>44652</v>
      </c>
      <c r="E259" s="317" t="s">
        <v>894</v>
      </c>
      <c r="F259" s="317" t="s">
        <v>894</v>
      </c>
      <c r="G259" s="325"/>
      <c r="H259" s="26"/>
      <c r="I259" s="326"/>
      <c r="J259" s="327"/>
      <c r="K259" s="328"/>
      <c r="L259" s="329"/>
      <c r="M259" s="330"/>
      <c r="N259" s="331"/>
      <c r="O259" s="332"/>
      <c r="P259" s="333"/>
      <c r="Q259" s="334">
        <v>801524</v>
      </c>
      <c r="R259" s="335"/>
      <c r="S259" s="336"/>
      <c r="T259" s="335"/>
      <c r="U259" s="337"/>
      <c r="V259" s="338">
        <f t="shared" si="31"/>
        <v>801524</v>
      </c>
      <c r="W259" s="337"/>
      <c r="X259" s="337" t="s">
        <v>36</v>
      </c>
      <c r="Y259" s="339">
        <v>56590687</v>
      </c>
      <c r="Z259" s="340"/>
      <c r="AA259" s="341"/>
      <c r="AB259" s="1" t="s">
        <v>867</v>
      </c>
    </row>
    <row r="260" spans="1:28" ht="15" hidden="1" x14ac:dyDescent="0.25">
      <c r="A260" s="320"/>
      <c r="B260" s="321"/>
      <c r="C260" s="323"/>
      <c r="D260" s="324">
        <v>44652</v>
      </c>
      <c r="E260" s="317" t="s">
        <v>895</v>
      </c>
      <c r="F260" s="317" t="s">
        <v>895</v>
      </c>
      <c r="G260" s="325"/>
      <c r="H260" s="26"/>
      <c r="I260" s="326"/>
      <c r="J260" s="327"/>
      <c r="K260" s="328"/>
      <c r="L260" s="329"/>
      <c r="M260" s="330"/>
      <c r="N260" s="331"/>
      <c r="O260" s="332"/>
      <c r="P260" s="333"/>
      <c r="Q260" s="334">
        <v>31019.24</v>
      </c>
      <c r="R260" s="335"/>
      <c r="S260" s="336"/>
      <c r="T260" s="335"/>
      <c r="U260" s="337"/>
      <c r="V260" s="338">
        <f t="shared" si="31"/>
        <v>31019.24</v>
      </c>
      <c r="W260" s="337"/>
      <c r="X260" s="337" t="s">
        <v>36</v>
      </c>
      <c r="Y260" s="339"/>
      <c r="Z260" s="340"/>
      <c r="AA260" s="341"/>
      <c r="AB260" s="1" t="s">
        <v>867</v>
      </c>
    </row>
    <row r="261" spans="1:28" ht="15" hidden="1" x14ac:dyDescent="0.25">
      <c r="A261" s="320"/>
      <c r="B261" s="321"/>
      <c r="C261" s="323"/>
      <c r="D261" s="324">
        <v>44652</v>
      </c>
      <c r="E261" s="317" t="s">
        <v>896</v>
      </c>
      <c r="F261" s="317" t="s">
        <v>896</v>
      </c>
      <c r="G261" s="325"/>
      <c r="H261" s="26"/>
      <c r="I261" s="326"/>
      <c r="J261" s="327"/>
      <c r="K261" s="328"/>
      <c r="L261" s="329"/>
      <c r="M261" s="330"/>
      <c r="N261" s="331"/>
      <c r="O261" s="332"/>
      <c r="P261" s="333"/>
      <c r="Q261" s="334">
        <v>1397781</v>
      </c>
      <c r="R261" s="335"/>
      <c r="S261" s="336"/>
      <c r="T261" s="335"/>
      <c r="U261" s="337"/>
      <c r="V261" s="338">
        <f t="shared" si="31"/>
        <v>1397781</v>
      </c>
      <c r="W261" s="337"/>
      <c r="X261" s="337" t="s">
        <v>36</v>
      </c>
      <c r="Y261" s="339"/>
      <c r="Z261" s="340"/>
      <c r="AA261" s="341"/>
      <c r="AB261" s="1" t="s">
        <v>867</v>
      </c>
    </row>
    <row r="262" spans="1:28" ht="15" hidden="1" x14ac:dyDescent="0.25">
      <c r="A262" s="320"/>
      <c r="B262" s="321"/>
      <c r="C262" s="323"/>
      <c r="D262" s="324">
        <v>44652</v>
      </c>
      <c r="E262" s="317" t="s">
        <v>895</v>
      </c>
      <c r="F262" s="317" t="s">
        <v>895</v>
      </c>
      <c r="G262" s="325"/>
      <c r="H262" s="26"/>
      <c r="I262" s="326"/>
      <c r="J262" s="327"/>
      <c r="K262" s="328"/>
      <c r="L262" s="329"/>
      <c r="M262" s="330"/>
      <c r="N262" s="331"/>
      <c r="O262" s="332"/>
      <c r="P262" s="333"/>
      <c r="Q262" s="334">
        <v>37682.730000000003</v>
      </c>
      <c r="R262" s="335"/>
      <c r="S262" s="336"/>
      <c r="T262" s="335"/>
      <c r="U262" s="337"/>
      <c r="V262" s="338">
        <f t="shared" ref="V262:V324" si="40">Q262+S262+U262</f>
        <v>37682.730000000003</v>
      </c>
      <c r="W262" s="337"/>
      <c r="X262" s="337" t="s">
        <v>36</v>
      </c>
      <c r="Y262" s="339"/>
      <c r="Z262" s="340"/>
      <c r="AA262" s="341"/>
      <c r="AB262" s="1" t="s">
        <v>867</v>
      </c>
    </row>
    <row r="263" spans="1:28" ht="15" hidden="1" x14ac:dyDescent="0.25">
      <c r="A263" s="320"/>
      <c r="B263" s="321"/>
      <c r="C263" s="323"/>
      <c r="D263" s="324">
        <v>44652</v>
      </c>
      <c r="E263" s="317" t="s">
        <v>896</v>
      </c>
      <c r="F263" s="317" t="s">
        <v>896</v>
      </c>
      <c r="G263" s="325"/>
      <c r="H263" s="26"/>
      <c r="I263" s="326"/>
      <c r="J263" s="327"/>
      <c r="K263" s="328"/>
      <c r="L263" s="329"/>
      <c r="M263" s="330"/>
      <c r="N263" s="331"/>
      <c r="O263" s="332"/>
      <c r="P263" s="333"/>
      <c r="Q263" s="334">
        <v>1698049</v>
      </c>
      <c r="R263" s="335"/>
      <c r="S263" s="336"/>
      <c r="T263" s="335"/>
      <c r="U263" s="337"/>
      <c r="V263" s="338">
        <f t="shared" si="40"/>
        <v>1698049</v>
      </c>
      <c r="W263" s="337"/>
      <c r="X263" s="337" t="s">
        <v>36</v>
      </c>
      <c r="Y263" s="339"/>
      <c r="Z263" s="340"/>
      <c r="AA263" s="341"/>
      <c r="AB263" s="1" t="s">
        <v>867</v>
      </c>
    </row>
    <row r="264" spans="1:28" ht="15" hidden="1" x14ac:dyDescent="0.25">
      <c r="A264" s="320"/>
      <c r="B264" s="321"/>
      <c r="C264" s="323"/>
      <c r="D264" s="324">
        <v>44652</v>
      </c>
      <c r="E264" s="317" t="s">
        <v>895</v>
      </c>
      <c r="F264" s="317" t="s">
        <v>895</v>
      </c>
      <c r="G264" s="325"/>
      <c r="H264" s="26"/>
      <c r="I264" s="326"/>
      <c r="J264" s="327"/>
      <c r="K264" s="328"/>
      <c r="L264" s="329"/>
      <c r="M264" s="330"/>
      <c r="N264" s="331"/>
      <c r="O264" s="332"/>
      <c r="P264" s="333"/>
      <c r="Q264" s="334">
        <v>8707.93</v>
      </c>
      <c r="R264" s="335"/>
      <c r="S264" s="336"/>
      <c r="T264" s="335"/>
      <c r="U264" s="337"/>
      <c r="V264" s="338">
        <f t="shared" si="40"/>
        <v>8707.93</v>
      </c>
      <c r="W264" s="337"/>
      <c r="X264" s="337" t="s">
        <v>36</v>
      </c>
      <c r="Y264" s="339"/>
      <c r="Z264" s="340"/>
      <c r="AA264" s="341"/>
      <c r="AB264" s="1" t="s">
        <v>867</v>
      </c>
    </row>
    <row r="265" spans="1:28" ht="15" hidden="1" x14ac:dyDescent="0.25">
      <c r="A265" s="320"/>
      <c r="B265" s="321"/>
      <c r="C265" s="323"/>
      <c r="D265" s="324">
        <v>44652</v>
      </c>
      <c r="E265" s="317" t="s">
        <v>896</v>
      </c>
      <c r="F265" s="317" t="s">
        <v>896</v>
      </c>
      <c r="G265" s="325"/>
      <c r="H265" s="26"/>
      <c r="I265" s="326"/>
      <c r="J265" s="327"/>
      <c r="K265" s="328"/>
      <c r="L265" s="329"/>
      <c r="M265" s="330"/>
      <c r="N265" s="331"/>
      <c r="O265" s="332"/>
      <c r="P265" s="333"/>
      <c r="Q265" s="334">
        <v>392395</v>
      </c>
      <c r="R265" s="335"/>
      <c r="S265" s="336"/>
      <c r="T265" s="335"/>
      <c r="U265" s="337"/>
      <c r="V265" s="338">
        <f t="shared" si="40"/>
        <v>392395</v>
      </c>
      <c r="W265" s="337"/>
      <c r="X265" s="337" t="s">
        <v>36</v>
      </c>
      <c r="Y265" s="339"/>
      <c r="Z265" s="340"/>
      <c r="AA265" s="341"/>
      <c r="AB265" s="1" t="s">
        <v>867</v>
      </c>
    </row>
    <row r="266" spans="1:28" ht="15" hidden="1" x14ac:dyDescent="0.25">
      <c r="A266" s="320"/>
      <c r="B266" s="321"/>
      <c r="C266" s="323"/>
      <c r="D266" s="324">
        <v>44652</v>
      </c>
      <c r="E266" s="317" t="s">
        <v>895</v>
      </c>
      <c r="F266" s="317" t="s">
        <v>895</v>
      </c>
      <c r="G266" s="325"/>
      <c r="H266" s="26"/>
      <c r="I266" s="326"/>
      <c r="J266" s="327"/>
      <c r="K266" s="328"/>
      <c r="L266" s="329"/>
      <c r="M266" s="330"/>
      <c r="N266" s="331"/>
      <c r="O266" s="332"/>
      <c r="P266" s="333"/>
      <c r="Q266" s="334">
        <v>39240.6</v>
      </c>
      <c r="R266" s="335"/>
      <c r="S266" s="336"/>
      <c r="T266" s="335"/>
      <c r="U266" s="337"/>
      <c r="V266" s="338">
        <f t="shared" si="40"/>
        <v>39240.6</v>
      </c>
      <c r="W266" s="337"/>
      <c r="X266" s="337" t="s">
        <v>36</v>
      </c>
      <c r="Y266" s="339"/>
      <c r="Z266" s="340"/>
      <c r="AA266" s="341"/>
      <c r="AB266" s="1" t="s">
        <v>867</v>
      </c>
    </row>
    <row r="267" spans="1:28" ht="15" hidden="1" x14ac:dyDescent="0.25">
      <c r="A267" s="320"/>
      <c r="B267" s="321"/>
      <c r="C267" s="323"/>
      <c r="D267" s="324">
        <v>44652</v>
      </c>
      <c r="E267" s="317" t="s">
        <v>896</v>
      </c>
      <c r="F267" s="317" t="s">
        <v>896</v>
      </c>
      <c r="G267" s="325"/>
      <c r="H267" s="26"/>
      <c r="I267" s="326"/>
      <c r="J267" s="327"/>
      <c r="K267" s="328"/>
      <c r="L267" s="329"/>
      <c r="M267" s="330"/>
      <c r="N267" s="331"/>
      <c r="O267" s="332"/>
      <c r="P267" s="333"/>
      <c r="Q267" s="334">
        <v>1768250</v>
      </c>
      <c r="R267" s="335"/>
      <c r="S267" s="336"/>
      <c r="T267" s="335"/>
      <c r="U267" s="337"/>
      <c r="V267" s="338">
        <f t="shared" si="40"/>
        <v>1768250</v>
      </c>
      <c r="W267" s="337"/>
      <c r="X267" s="337" t="s">
        <v>36</v>
      </c>
      <c r="Y267" s="339"/>
      <c r="Z267" s="340"/>
      <c r="AA267" s="341"/>
      <c r="AB267" s="1" t="s">
        <v>867</v>
      </c>
    </row>
    <row r="268" spans="1:28" ht="15" hidden="1" x14ac:dyDescent="0.25">
      <c r="A268" s="320"/>
      <c r="B268" s="321"/>
      <c r="C268" s="323"/>
      <c r="D268" s="324">
        <v>44652</v>
      </c>
      <c r="E268" s="317" t="s">
        <v>895</v>
      </c>
      <c r="F268" s="317" t="s">
        <v>895</v>
      </c>
      <c r="G268" s="325"/>
      <c r="H268" s="26"/>
      <c r="I268" s="326"/>
      <c r="J268" s="327"/>
      <c r="K268" s="328"/>
      <c r="L268" s="329"/>
      <c r="M268" s="330"/>
      <c r="N268" s="331"/>
      <c r="O268" s="332"/>
      <c r="P268" s="333"/>
      <c r="Q268" s="334">
        <v>7620.77</v>
      </c>
      <c r="R268" s="335"/>
      <c r="S268" s="336"/>
      <c r="T268" s="335"/>
      <c r="U268" s="337"/>
      <c r="V268" s="338">
        <f t="shared" si="40"/>
        <v>7620.77</v>
      </c>
      <c r="W268" s="337"/>
      <c r="X268" s="337" t="s">
        <v>36</v>
      </c>
      <c r="Y268" s="339"/>
      <c r="Z268" s="340"/>
      <c r="AA268" s="341"/>
      <c r="AB268" s="1" t="s">
        <v>867</v>
      </c>
    </row>
    <row r="269" spans="1:28" ht="15" hidden="1" x14ac:dyDescent="0.25">
      <c r="A269" s="320"/>
      <c r="B269" s="321"/>
      <c r="C269" s="323"/>
      <c r="D269" s="324">
        <v>44652</v>
      </c>
      <c r="E269" s="317" t="s">
        <v>896</v>
      </c>
      <c r="F269" s="317" t="s">
        <v>896</v>
      </c>
      <c r="G269" s="325"/>
      <c r="H269" s="26"/>
      <c r="I269" s="326"/>
      <c r="J269" s="327"/>
      <c r="K269" s="328"/>
      <c r="L269" s="329"/>
      <c r="M269" s="330"/>
      <c r="N269" s="331"/>
      <c r="O269" s="332"/>
      <c r="P269" s="333"/>
      <c r="Q269" s="334">
        <v>343405</v>
      </c>
      <c r="R269" s="335"/>
      <c r="S269" s="336"/>
      <c r="T269" s="335"/>
      <c r="U269" s="337"/>
      <c r="V269" s="338">
        <f t="shared" si="40"/>
        <v>343405</v>
      </c>
      <c r="W269" s="337"/>
      <c r="X269" s="337" t="s">
        <v>36</v>
      </c>
      <c r="Y269" s="339"/>
      <c r="Z269" s="340"/>
      <c r="AA269" s="341"/>
      <c r="AB269" s="1" t="s">
        <v>867</v>
      </c>
    </row>
    <row r="270" spans="1:28" ht="15" hidden="1" x14ac:dyDescent="0.25">
      <c r="A270" s="320"/>
      <c r="B270" s="321"/>
      <c r="C270" s="323"/>
      <c r="D270" s="324">
        <v>44652</v>
      </c>
      <c r="E270" s="317" t="s">
        <v>895</v>
      </c>
      <c r="F270" s="317" t="s">
        <v>895</v>
      </c>
      <c r="G270" s="325"/>
      <c r="H270" s="26"/>
      <c r="I270" s="326"/>
      <c r="J270" s="327"/>
      <c r="K270" s="328"/>
      <c r="L270" s="329"/>
      <c r="M270" s="330"/>
      <c r="N270" s="331"/>
      <c r="O270" s="332"/>
      <c r="P270" s="333"/>
      <c r="Q270" s="334">
        <v>124826.31</v>
      </c>
      <c r="R270" s="335"/>
      <c r="S270" s="336"/>
      <c r="T270" s="335"/>
      <c r="U270" s="337"/>
      <c r="V270" s="338">
        <f t="shared" si="40"/>
        <v>124826.31</v>
      </c>
      <c r="W270" s="337"/>
      <c r="X270" s="337" t="s">
        <v>36</v>
      </c>
      <c r="Y270" s="339"/>
      <c r="Z270" s="340"/>
      <c r="AA270" s="341"/>
      <c r="AB270" s="1" t="s">
        <v>867</v>
      </c>
    </row>
    <row r="271" spans="1:28" ht="15" hidden="1" x14ac:dyDescent="0.25">
      <c r="A271" s="320"/>
      <c r="B271" s="321"/>
      <c r="C271" s="323"/>
      <c r="D271" s="324">
        <v>44652</v>
      </c>
      <c r="E271" s="317" t="s">
        <v>896</v>
      </c>
      <c r="F271" s="317" t="s">
        <v>896</v>
      </c>
      <c r="G271" s="325"/>
      <c r="H271" s="26"/>
      <c r="I271" s="326"/>
      <c r="J271" s="327"/>
      <c r="K271" s="328"/>
      <c r="L271" s="329"/>
      <c r="M271" s="330"/>
      <c r="N271" s="331"/>
      <c r="O271" s="332"/>
      <c r="P271" s="333"/>
      <c r="Q271" s="334">
        <v>5624889</v>
      </c>
      <c r="R271" s="335"/>
      <c r="S271" s="336"/>
      <c r="T271" s="335"/>
      <c r="U271" s="337"/>
      <c r="V271" s="338">
        <f t="shared" si="40"/>
        <v>5624889</v>
      </c>
      <c r="W271" s="337"/>
      <c r="X271" s="337" t="s">
        <v>36</v>
      </c>
      <c r="Y271" s="339"/>
      <c r="Z271" s="340"/>
      <c r="AA271" s="341"/>
      <c r="AB271" s="1" t="s">
        <v>867</v>
      </c>
    </row>
    <row r="272" spans="1:28" ht="15" hidden="1" x14ac:dyDescent="0.25">
      <c r="A272" s="320"/>
      <c r="B272" s="321"/>
      <c r="C272" s="323"/>
      <c r="D272" s="324">
        <v>44655</v>
      </c>
      <c r="E272" s="317" t="s">
        <v>897</v>
      </c>
      <c r="F272" s="317" t="s">
        <v>897</v>
      </c>
      <c r="G272" s="325"/>
      <c r="H272" s="26"/>
      <c r="I272" s="326"/>
      <c r="J272" s="327"/>
      <c r="K272" s="328"/>
      <c r="L272" s="329"/>
      <c r="M272" s="330"/>
      <c r="N272" s="331"/>
      <c r="O272" s="332"/>
      <c r="P272" s="333"/>
      <c r="Q272" s="334">
        <v>57894</v>
      </c>
      <c r="R272" s="335"/>
      <c r="S272" s="336"/>
      <c r="T272" s="335"/>
      <c r="U272" s="337"/>
      <c r="V272" s="338">
        <f t="shared" si="40"/>
        <v>57894</v>
      </c>
      <c r="W272" s="337"/>
      <c r="X272" s="337" t="s">
        <v>36</v>
      </c>
      <c r="Y272" s="339"/>
      <c r="Z272" s="340"/>
      <c r="AA272" s="341"/>
      <c r="AB272" s="1" t="s">
        <v>867</v>
      </c>
    </row>
    <row r="273" spans="1:28" ht="15" hidden="1" x14ac:dyDescent="0.25">
      <c r="A273" s="320"/>
      <c r="B273" s="321"/>
      <c r="C273" s="323"/>
      <c r="D273" s="324">
        <v>44655</v>
      </c>
      <c r="E273" s="317" t="s">
        <v>898</v>
      </c>
      <c r="F273" s="317" t="s">
        <v>898</v>
      </c>
      <c r="G273" s="325"/>
      <c r="H273" s="26"/>
      <c r="I273" s="326"/>
      <c r="J273" s="327"/>
      <c r="K273" s="328"/>
      <c r="L273" s="329"/>
      <c r="M273" s="330"/>
      <c r="N273" s="331"/>
      <c r="O273" s="332"/>
      <c r="P273" s="333"/>
      <c r="Q273" s="334">
        <v>20542</v>
      </c>
      <c r="R273" s="335"/>
      <c r="S273" s="336"/>
      <c r="T273" s="335"/>
      <c r="U273" s="337"/>
      <c r="V273" s="338">
        <f t="shared" si="40"/>
        <v>20542</v>
      </c>
      <c r="W273" s="337"/>
      <c r="X273" s="337" t="s">
        <v>36</v>
      </c>
      <c r="Y273" s="339"/>
      <c r="Z273" s="340"/>
      <c r="AA273" s="341"/>
      <c r="AB273" s="1" t="s">
        <v>867</v>
      </c>
    </row>
    <row r="274" spans="1:28" ht="15" hidden="1" x14ac:dyDescent="0.25">
      <c r="A274" s="320"/>
      <c r="B274" s="321"/>
      <c r="C274" s="323"/>
      <c r="D274" s="324">
        <v>44656</v>
      </c>
      <c r="E274" s="317" t="s">
        <v>899</v>
      </c>
      <c r="F274" s="317" t="s">
        <v>899</v>
      </c>
      <c r="G274" s="325"/>
      <c r="H274" s="26"/>
      <c r="I274" s="326"/>
      <c r="J274" s="327"/>
      <c r="K274" s="328"/>
      <c r="L274" s="329"/>
      <c r="M274" s="330"/>
      <c r="N274" s="331"/>
      <c r="O274" s="332"/>
      <c r="P274" s="333"/>
      <c r="Q274" s="334">
        <v>85057</v>
      </c>
      <c r="R274" s="335"/>
      <c r="S274" s="336"/>
      <c r="T274" s="335"/>
      <c r="U274" s="337"/>
      <c r="V274" s="338">
        <f t="shared" si="40"/>
        <v>85057</v>
      </c>
      <c r="W274" s="337"/>
      <c r="X274" s="337" t="s">
        <v>36</v>
      </c>
      <c r="Y274" s="339">
        <v>56590689</v>
      </c>
      <c r="Z274" s="340"/>
      <c r="AA274" s="341"/>
      <c r="AB274" s="1" t="s">
        <v>867</v>
      </c>
    </row>
    <row r="275" spans="1:28" ht="15" hidden="1" x14ac:dyDescent="0.25">
      <c r="A275" s="320"/>
      <c r="B275" s="321"/>
      <c r="C275" s="323"/>
      <c r="D275" s="324">
        <v>44657</v>
      </c>
      <c r="E275" s="317" t="s">
        <v>837</v>
      </c>
      <c r="F275" s="317" t="s">
        <v>837</v>
      </c>
      <c r="G275" s="325"/>
      <c r="H275" s="26"/>
      <c r="I275" s="326"/>
      <c r="J275" s="327"/>
      <c r="K275" s="328"/>
      <c r="L275" s="329"/>
      <c r="M275" s="330"/>
      <c r="N275" s="331"/>
      <c r="O275" s="332"/>
      <c r="P275" s="333"/>
      <c r="Q275" s="334">
        <v>27935</v>
      </c>
      <c r="R275" s="335"/>
      <c r="S275" s="336"/>
      <c r="T275" s="335"/>
      <c r="U275" s="337"/>
      <c r="V275" s="338">
        <f t="shared" si="40"/>
        <v>27935</v>
      </c>
      <c r="W275" s="337"/>
      <c r="X275" s="337" t="s">
        <v>36</v>
      </c>
      <c r="Y275" s="339">
        <v>56590685</v>
      </c>
      <c r="Z275" s="340"/>
      <c r="AA275" s="341"/>
      <c r="AB275" s="1" t="s">
        <v>867</v>
      </c>
    </row>
    <row r="276" spans="1:28" ht="15" hidden="1" x14ac:dyDescent="0.25">
      <c r="A276" s="320"/>
      <c r="B276" s="321"/>
      <c r="C276" s="323"/>
      <c r="D276" s="324">
        <v>44657</v>
      </c>
      <c r="E276" s="317" t="s">
        <v>900</v>
      </c>
      <c r="F276" s="317" t="s">
        <v>900</v>
      </c>
      <c r="G276" s="325"/>
      <c r="H276" s="26"/>
      <c r="I276" s="326"/>
      <c r="J276" s="327"/>
      <c r="K276" s="328"/>
      <c r="L276" s="329"/>
      <c r="M276" s="330"/>
      <c r="N276" s="331"/>
      <c r="O276" s="332"/>
      <c r="P276" s="333"/>
      <c r="Q276" s="334">
        <v>461306</v>
      </c>
      <c r="R276" s="335"/>
      <c r="S276" s="336"/>
      <c r="T276" s="335"/>
      <c r="U276" s="337"/>
      <c r="V276" s="338">
        <f t="shared" si="40"/>
        <v>461306</v>
      </c>
      <c r="W276" s="337"/>
      <c r="X276" s="337" t="s">
        <v>36</v>
      </c>
      <c r="Y276" s="339">
        <v>56590690</v>
      </c>
      <c r="Z276" s="340"/>
      <c r="AA276" s="341"/>
      <c r="AB276" s="1" t="s">
        <v>867</v>
      </c>
    </row>
    <row r="277" spans="1:28" ht="15" hidden="1" x14ac:dyDescent="0.25">
      <c r="A277" s="320"/>
      <c r="B277" s="321"/>
      <c r="C277" s="323"/>
      <c r="D277" s="324">
        <v>44663</v>
      </c>
      <c r="E277" s="317" t="s">
        <v>842</v>
      </c>
      <c r="F277" s="317" t="s">
        <v>842</v>
      </c>
      <c r="G277" s="325"/>
      <c r="H277" s="26"/>
      <c r="I277" s="326"/>
      <c r="J277" s="327"/>
      <c r="K277" s="328"/>
      <c r="L277" s="329"/>
      <c r="M277" s="330"/>
      <c r="N277" s="331"/>
      <c r="O277" s="332"/>
      <c r="P277" s="333"/>
      <c r="Q277" s="334">
        <v>83954</v>
      </c>
      <c r="R277" s="335"/>
      <c r="S277" s="336"/>
      <c r="T277" s="335"/>
      <c r="U277" s="337"/>
      <c r="V277" s="338">
        <f t="shared" si="40"/>
        <v>83954</v>
      </c>
      <c r="W277" s="337"/>
      <c r="X277" s="337" t="s">
        <v>36</v>
      </c>
      <c r="Y277" s="339">
        <v>56590693</v>
      </c>
      <c r="Z277" s="340"/>
      <c r="AA277" s="341"/>
      <c r="AB277" s="1" t="s">
        <v>867</v>
      </c>
    </row>
    <row r="278" spans="1:28" ht="15" hidden="1" x14ac:dyDescent="0.25">
      <c r="A278" s="320"/>
      <c r="B278" s="321"/>
      <c r="C278" s="323"/>
      <c r="D278" s="324">
        <v>44663</v>
      </c>
      <c r="E278" s="317" t="s">
        <v>901</v>
      </c>
      <c r="F278" s="317" t="s">
        <v>901</v>
      </c>
      <c r="G278" s="325"/>
      <c r="H278" s="26"/>
      <c r="I278" s="326"/>
      <c r="J278" s="327"/>
      <c r="K278" s="328"/>
      <c r="L278" s="329"/>
      <c r="M278" s="330"/>
      <c r="N278" s="331"/>
      <c r="O278" s="332"/>
      <c r="P278" s="333"/>
      <c r="Q278" s="334">
        <v>214494</v>
      </c>
      <c r="R278" s="335"/>
      <c r="S278" s="336"/>
      <c r="T278" s="335"/>
      <c r="U278" s="337"/>
      <c r="V278" s="338">
        <f t="shared" si="40"/>
        <v>214494</v>
      </c>
      <c r="W278" s="337"/>
      <c r="X278" s="337" t="s">
        <v>36</v>
      </c>
      <c r="Y278" s="339">
        <v>56590694</v>
      </c>
      <c r="Z278" s="340"/>
      <c r="AA278" s="341"/>
      <c r="AB278" s="1" t="s">
        <v>867</v>
      </c>
    </row>
    <row r="279" spans="1:28" ht="15" hidden="1" x14ac:dyDescent="0.25">
      <c r="A279" s="320"/>
      <c r="B279" s="321"/>
      <c r="C279" s="323"/>
      <c r="D279" s="324">
        <v>44663</v>
      </c>
      <c r="E279" s="317" t="s">
        <v>902</v>
      </c>
      <c r="F279" s="317" t="s">
        <v>902</v>
      </c>
      <c r="G279" s="325"/>
      <c r="H279" s="26"/>
      <c r="I279" s="326"/>
      <c r="J279" s="327"/>
      <c r="K279" s="328"/>
      <c r="L279" s="329"/>
      <c r="M279" s="330"/>
      <c r="N279" s="331"/>
      <c r="O279" s="332"/>
      <c r="P279" s="333"/>
      <c r="Q279" s="342">
        <v>0</v>
      </c>
      <c r="R279" s="335"/>
      <c r="S279" s="336"/>
      <c r="T279" s="335"/>
      <c r="U279" s="337"/>
      <c r="V279" s="338">
        <f t="shared" si="40"/>
        <v>0</v>
      </c>
      <c r="W279" s="337"/>
      <c r="X279" s="337" t="s">
        <v>36</v>
      </c>
      <c r="Y279" s="339">
        <v>48074268</v>
      </c>
      <c r="Z279" s="340"/>
      <c r="AA279" s="341"/>
      <c r="AB279" s="1" t="s">
        <v>867</v>
      </c>
    </row>
    <row r="280" spans="1:28" ht="15" hidden="1" x14ac:dyDescent="0.25">
      <c r="A280" s="320"/>
      <c r="B280" s="321"/>
      <c r="C280" s="323"/>
      <c r="D280" s="324">
        <v>44663</v>
      </c>
      <c r="E280" s="317" t="s">
        <v>903</v>
      </c>
      <c r="F280" s="317" t="s">
        <v>903</v>
      </c>
      <c r="G280" s="325"/>
      <c r="H280" s="26"/>
      <c r="I280" s="326"/>
      <c r="J280" s="327"/>
      <c r="K280" s="328"/>
      <c r="L280" s="329"/>
      <c r="M280" s="330"/>
      <c r="N280" s="331"/>
      <c r="O280" s="332"/>
      <c r="P280" s="333"/>
      <c r="Q280" s="334">
        <v>91859</v>
      </c>
      <c r="R280" s="335"/>
      <c r="S280" s="336"/>
      <c r="T280" s="335"/>
      <c r="U280" s="337"/>
      <c r="V280" s="338">
        <f t="shared" si="40"/>
        <v>91859</v>
      </c>
      <c r="W280" s="337"/>
      <c r="X280" s="337" t="s">
        <v>36</v>
      </c>
      <c r="Y280" s="339">
        <v>56590691</v>
      </c>
      <c r="Z280" s="340"/>
      <c r="AA280" s="341"/>
      <c r="AB280" s="1" t="s">
        <v>867</v>
      </c>
    </row>
    <row r="281" spans="1:28" ht="15" hidden="1" x14ac:dyDescent="0.25">
      <c r="A281" s="320"/>
      <c r="B281" s="321"/>
      <c r="C281" s="323"/>
      <c r="D281" s="324">
        <v>44665</v>
      </c>
      <c r="E281" s="317" t="s">
        <v>837</v>
      </c>
      <c r="F281" s="317" t="s">
        <v>837</v>
      </c>
      <c r="G281" s="325"/>
      <c r="H281" s="26"/>
      <c r="I281" s="326"/>
      <c r="J281" s="327"/>
      <c r="K281" s="328"/>
      <c r="L281" s="329"/>
      <c r="M281" s="330"/>
      <c r="N281" s="331"/>
      <c r="O281" s="332"/>
      <c r="P281" s="333"/>
      <c r="Q281" s="334">
        <v>100000000</v>
      </c>
      <c r="R281" s="335"/>
      <c r="S281" s="336"/>
      <c r="T281" s="335"/>
      <c r="U281" s="337"/>
      <c r="V281" s="338">
        <f t="shared" si="40"/>
        <v>100000000</v>
      </c>
      <c r="W281" s="337"/>
      <c r="X281" s="337" t="s">
        <v>36</v>
      </c>
      <c r="Y281" s="339">
        <v>56590695</v>
      </c>
      <c r="Z281" s="340"/>
      <c r="AA281" s="341"/>
      <c r="AB281" s="1" t="s">
        <v>867</v>
      </c>
    </row>
    <row r="282" spans="1:28" ht="15" hidden="1" x14ac:dyDescent="0.25">
      <c r="A282" s="320"/>
      <c r="B282" s="321"/>
      <c r="C282" s="323"/>
      <c r="D282" s="324">
        <v>44665</v>
      </c>
      <c r="E282" s="317" t="s">
        <v>837</v>
      </c>
      <c r="F282" s="317" t="s">
        <v>837</v>
      </c>
      <c r="G282" s="325"/>
      <c r="H282" s="26"/>
      <c r="I282" s="326"/>
      <c r="J282" s="327"/>
      <c r="K282" s="328"/>
      <c r="L282" s="329"/>
      <c r="M282" s="330"/>
      <c r="N282" s="331"/>
      <c r="O282" s="332"/>
      <c r="P282" s="333"/>
      <c r="Q282" s="334">
        <v>10302</v>
      </c>
      <c r="R282" s="335"/>
      <c r="S282" s="336"/>
      <c r="T282" s="335"/>
      <c r="U282" s="337"/>
      <c r="V282" s="338">
        <f t="shared" si="40"/>
        <v>10302</v>
      </c>
      <c r="W282" s="337"/>
      <c r="X282" s="337" t="s">
        <v>36</v>
      </c>
      <c r="Y282" s="339">
        <v>56590692</v>
      </c>
      <c r="Z282" s="340"/>
      <c r="AA282" s="341"/>
      <c r="AB282" s="1" t="s">
        <v>867</v>
      </c>
    </row>
    <row r="283" spans="1:28" ht="15" hidden="1" x14ac:dyDescent="0.25">
      <c r="A283" s="320"/>
      <c r="B283" s="321"/>
      <c r="C283" s="323"/>
      <c r="D283" s="324">
        <v>44666</v>
      </c>
      <c r="E283" s="317" t="s">
        <v>904</v>
      </c>
      <c r="F283" s="317" t="s">
        <v>904</v>
      </c>
      <c r="G283" s="325"/>
      <c r="H283" s="26"/>
      <c r="I283" s="326"/>
      <c r="J283" s="327"/>
      <c r="K283" s="328"/>
      <c r="L283" s="329"/>
      <c r="M283" s="330"/>
      <c r="N283" s="331"/>
      <c r="O283" s="332"/>
      <c r="P283" s="333"/>
      <c r="Q283" s="334">
        <v>172150</v>
      </c>
      <c r="R283" s="335"/>
      <c r="S283" s="336"/>
      <c r="T283" s="335"/>
      <c r="U283" s="337"/>
      <c r="V283" s="338">
        <f t="shared" si="40"/>
        <v>172150</v>
      </c>
      <c r="W283" s="337"/>
      <c r="X283" s="337" t="s">
        <v>36</v>
      </c>
      <c r="Y283" s="339">
        <v>56590669</v>
      </c>
      <c r="Z283" s="340"/>
      <c r="AA283" s="341"/>
      <c r="AB283" s="1" t="s">
        <v>867</v>
      </c>
    </row>
    <row r="284" spans="1:28" ht="15" hidden="1" x14ac:dyDescent="0.25">
      <c r="A284" s="320"/>
      <c r="B284" s="321"/>
      <c r="C284" s="323"/>
      <c r="D284" s="324">
        <v>44666</v>
      </c>
      <c r="E284" s="317" t="s">
        <v>905</v>
      </c>
      <c r="F284" s="317" t="s">
        <v>905</v>
      </c>
      <c r="G284" s="325"/>
      <c r="H284" s="26"/>
      <c r="I284" s="326"/>
      <c r="J284" s="327"/>
      <c r="K284" s="328"/>
      <c r="L284" s="329"/>
      <c r="M284" s="330"/>
      <c r="N284" s="331"/>
      <c r="O284" s="332"/>
      <c r="P284" s="333"/>
      <c r="Q284" s="334">
        <v>2685560.19</v>
      </c>
      <c r="R284" s="335"/>
      <c r="S284" s="336"/>
      <c r="T284" s="335"/>
      <c r="U284" s="337"/>
      <c r="V284" s="338">
        <f t="shared" si="40"/>
        <v>2685560.19</v>
      </c>
      <c r="W284" s="337"/>
      <c r="X284" s="337" t="s">
        <v>36</v>
      </c>
      <c r="Y284" s="339"/>
      <c r="Z284" s="340"/>
      <c r="AA284" s="341"/>
      <c r="AB284" s="1" t="s">
        <v>867</v>
      </c>
    </row>
    <row r="285" spans="1:28" ht="23.25" hidden="1" x14ac:dyDescent="0.25">
      <c r="A285" s="320"/>
      <c r="B285" s="321"/>
      <c r="C285" s="323"/>
      <c r="D285" s="324">
        <v>44666</v>
      </c>
      <c r="E285" s="317" t="s">
        <v>906</v>
      </c>
      <c r="F285" s="317" t="s">
        <v>906</v>
      </c>
      <c r="G285" s="325"/>
      <c r="H285" s="26"/>
      <c r="I285" s="326"/>
      <c r="J285" s="327"/>
      <c r="K285" s="328"/>
      <c r="L285" s="329"/>
      <c r="M285" s="330"/>
      <c r="N285" s="331"/>
      <c r="O285" s="332"/>
      <c r="P285" s="333"/>
      <c r="Q285" s="334">
        <v>1000000</v>
      </c>
      <c r="R285" s="335"/>
      <c r="S285" s="336"/>
      <c r="T285" s="335"/>
      <c r="U285" s="337"/>
      <c r="V285" s="338">
        <f t="shared" si="40"/>
        <v>1000000</v>
      </c>
      <c r="W285" s="337"/>
      <c r="X285" s="337" t="s">
        <v>36</v>
      </c>
      <c r="Y285" s="339"/>
      <c r="Z285" s="340"/>
      <c r="AA285" s="341"/>
      <c r="AB285" s="1" t="s">
        <v>867</v>
      </c>
    </row>
    <row r="286" spans="1:28" ht="23.25" hidden="1" x14ac:dyDescent="0.25">
      <c r="A286" s="320"/>
      <c r="B286" s="321"/>
      <c r="C286" s="323"/>
      <c r="D286" s="324">
        <v>44666</v>
      </c>
      <c r="E286" s="317" t="s">
        <v>907</v>
      </c>
      <c r="F286" s="317" t="s">
        <v>907</v>
      </c>
      <c r="G286" s="325"/>
      <c r="H286" s="26"/>
      <c r="I286" s="326"/>
      <c r="J286" s="327"/>
      <c r="K286" s="328"/>
      <c r="L286" s="329"/>
      <c r="M286" s="330"/>
      <c r="N286" s="331"/>
      <c r="O286" s="332"/>
      <c r="P286" s="333"/>
      <c r="Q286" s="334">
        <v>202565</v>
      </c>
      <c r="R286" s="335"/>
      <c r="S286" s="336"/>
      <c r="T286" s="335"/>
      <c r="U286" s="337"/>
      <c r="V286" s="338">
        <f t="shared" si="40"/>
        <v>202565</v>
      </c>
      <c r="W286" s="337"/>
      <c r="X286" s="337" t="s">
        <v>36</v>
      </c>
      <c r="Y286" s="339"/>
      <c r="Z286" s="340"/>
      <c r="AA286" s="341"/>
      <c r="AB286" s="1" t="s">
        <v>867</v>
      </c>
    </row>
    <row r="287" spans="1:28" ht="15" hidden="1" x14ac:dyDescent="0.25">
      <c r="A287" s="320"/>
      <c r="B287" s="321"/>
      <c r="C287" s="323"/>
      <c r="D287" s="324">
        <v>44667</v>
      </c>
      <c r="E287" s="317" t="s">
        <v>837</v>
      </c>
      <c r="F287" s="317" t="s">
        <v>837</v>
      </c>
      <c r="G287" s="325"/>
      <c r="H287" s="26"/>
      <c r="I287" s="326"/>
      <c r="J287" s="327"/>
      <c r="K287" s="328"/>
      <c r="L287" s="329"/>
      <c r="M287" s="330"/>
      <c r="N287" s="331"/>
      <c r="O287" s="332"/>
      <c r="P287" s="333"/>
      <c r="Q287" s="334">
        <v>27604915</v>
      </c>
      <c r="R287" s="335"/>
      <c r="S287" s="336"/>
      <c r="T287" s="335"/>
      <c r="U287" s="337"/>
      <c r="V287" s="338">
        <f t="shared" si="40"/>
        <v>27604915</v>
      </c>
      <c r="W287" s="337"/>
      <c r="X287" s="337" t="s">
        <v>36</v>
      </c>
      <c r="Y287" s="339">
        <v>56590696</v>
      </c>
      <c r="Z287" s="340"/>
      <c r="AA287" s="341"/>
      <c r="AB287" s="1" t="s">
        <v>867</v>
      </c>
    </row>
    <row r="288" spans="1:28" ht="15" hidden="1" x14ac:dyDescent="0.25">
      <c r="A288" s="320"/>
      <c r="B288" s="321"/>
      <c r="C288" s="323"/>
      <c r="D288" s="324">
        <v>44670</v>
      </c>
      <c r="E288" s="317" t="s">
        <v>908</v>
      </c>
      <c r="F288" s="317" t="s">
        <v>908</v>
      </c>
      <c r="G288" s="325"/>
      <c r="H288" s="26"/>
      <c r="I288" s="326"/>
      <c r="J288" s="327"/>
      <c r="K288" s="328"/>
      <c r="L288" s="329"/>
      <c r="M288" s="330"/>
      <c r="N288" s="331"/>
      <c r="O288" s="332"/>
      <c r="P288" s="333"/>
      <c r="Q288" s="334">
        <v>35000</v>
      </c>
      <c r="R288" s="335"/>
      <c r="S288" s="336"/>
      <c r="T288" s="335"/>
      <c r="U288" s="337"/>
      <c r="V288" s="338">
        <f t="shared" si="40"/>
        <v>35000</v>
      </c>
      <c r="W288" s="337"/>
      <c r="X288" s="337" t="s">
        <v>36</v>
      </c>
      <c r="Y288" s="339"/>
      <c r="Z288" s="340"/>
      <c r="AA288" s="341"/>
      <c r="AB288" s="1" t="s">
        <v>867</v>
      </c>
    </row>
    <row r="289" spans="1:28" ht="23.25" hidden="1" x14ac:dyDescent="0.25">
      <c r="A289" s="320"/>
      <c r="B289" s="321"/>
      <c r="C289" s="323"/>
      <c r="D289" s="324">
        <v>44670</v>
      </c>
      <c r="E289" s="317" t="s">
        <v>909</v>
      </c>
      <c r="F289" s="317" t="s">
        <v>909</v>
      </c>
      <c r="G289" s="325"/>
      <c r="H289" s="26"/>
      <c r="I289" s="326"/>
      <c r="J289" s="327"/>
      <c r="K289" s="328"/>
      <c r="L289" s="329"/>
      <c r="M289" s="330"/>
      <c r="N289" s="331"/>
      <c r="O289" s="332"/>
      <c r="P289" s="333"/>
      <c r="Q289" s="334">
        <v>1000000</v>
      </c>
      <c r="R289" s="335"/>
      <c r="S289" s="336"/>
      <c r="T289" s="335"/>
      <c r="U289" s="337"/>
      <c r="V289" s="338">
        <f t="shared" si="40"/>
        <v>1000000</v>
      </c>
      <c r="W289" s="337"/>
      <c r="X289" s="337" t="s">
        <v>36</v>
      </c>
      <c r="Y289" s="339"/>
      <c r="Z289" s="340"/>
      <c r="AA289" s="341"/>
      <c r="AB289" s="1" t="s">
        <v>867</v>
      </c>
    </row>
    <row r="290" spans="1:28" ht="23.25" hidden="1" x14ac:dyDescent="0.25">
      <c r="A290" s="320"/>
      <c r="B290" s="321"/>
      <c r="C290" s="323"/>
      <c r="D290" s="324">
        <v>44670</v>
      </c>
      <c r="E290" s="317" t="s">
        <v>910</v>
      </c>
      <c r="F290" s="317" t="s">
        <v>910</v>
      </c>
      <c r="G290" s="325"/>
      <c r="H290" s="26"/>
      <c r="I290" s="326"/>
      <c r="J290" s="327"/>
      <c r="K290" s="328"/>
      <c r="L290" s="329"/>
      <c r="M290" s="330"/>
      <c r="N290" s="331"/>
      <c r="O290" s="332"/>
      <c r="P290" s="333"/>
      <c r="Q290" s="334">
        <v>1000000</v>
      </c>
      <c r="R290" s="335"/>
      <c r="S290" s="336"/>
      <c r="T290" s="335"/>
      <c r="U290" s="337"/>
      <c r="V290" s="338">
        <f t="shared" si="40"/>
        <v>1000000</v>
      </c>
      <c r="W290" s="337"/>
      <c r="X290" s="337" t="s">
        <v>36</v>
      </c>
      <c r="Y290" s="339"/>
      <c r="Z290" s="340"/>
      <c r="AA290" s="341"/>
      <c r="AB290" s="1" t="s">
        <v>867</v>
      </c>
    </row>
    <row r="291" spans="1:28" ht="23.25" hidden="1" x14ac:dyDescent="0.25">
      <c r="A291" s="320"/>
      <c r="B291" s="321"/>
      <c r="C291" s="323"/>
      <c r="D291" s="324">
        <v>44670</v>
      </c>
      <c r="E291" s="317" t="s">
        <v>911</v>
      </c>
      <c r="F291" s="317" t="s">
        <v>911</v>
      </c>
      <c r="G291" s="325"/>
      <c r="H291" s="26"/>
      <c r="I291" s="326"/>
      <c r="J291" s="327"/>
      <c r="K291" s="328"/>
      <c r="L291" s="329"/>
      <c r="M291" s="330"/>
      <c r="N291" s="331"/>
      <c r="O291" s="332"/>
      <c r="P291" s="333"/>
      <c r="Q291" s="334">
        <v>873825</v>
      </c>
      <c r="R291" s="335"/>
      <c r="S291" s="336"/>
      <c r="T291" s="335"/>
      <c r="U291" s="337"/>
      <c r="V291" s="338">
        <f t="shared" si="40"/>
        <v>873825</v>
      </c>
      <c r="W291" s="337"/>
      <c r="X291" s="337" t="s">
        <v>36</v>
      </c>
      <c r="Y291" s="339"/>
      <c r="Z291" s="340"/>
      <c r="AA291" s="341"/>
      <c r="AB291" s="1" t="s">
        <v>867</v>
      </c>
    </row>
    <row r="292" spans="1:28" ht="23.25" hidden="1" x14ac:dyDescent="0.25">
      <c r="A292" s="320"/>
      <c r="B292" s="321"/>
      <c r="C292" s="323"/>
      <c r="D292" s="324">
        <v>44670</v>
      </c>
      <c r="E292" s="317" t="s">
        <v>912</v>
      </c>
      <c r="F292" s="317" t="s">
        <v>912</v>
      </c>
      <c r="G292" s="325"/>
      <c r="H292" s="26"/>
      <c r="I292" s="326"/>
      <c r="J292" s="327"/>
      <c r="K292" s="328"/>
      <c r="L292" s="329"/>
      <c r="M292" s="330"/>
      <c r="N292" s="331"/>
      <c r="O292" s="332"/>
      <c r="P292" s="333"/>
      <c r="Q292" s="334">
        <v>60635</v>
      </c>
      <c r="R292" s="335"/>
      <c r="S292" s="336"/>
      <c r="T292" s="335"/>
      <c r="U292" s="337"/>
      <c r="V292" s="338">
        <f t="shared" si="40"/>
        <v>60635</v>
      </c>
      <c r="W292" s="337"/>
      <c r="X292" s="337" t="s">
        <v>36</v>
      </c>
      <c r="Y292" s="339"/>
      <c r="Z292" s="340"/>
      <c r="AA292" s="341"/>
      <c r="AB292" s="1" t="s">
        <v>867</v>
      </c>
    </row>
    <row r="293" spans="1:28" ht="15" hidden="1" x14ac:dyDescent="0.25">
      <c r="A293" s="320"/>
      <c r="B293" s="321"/>
      <c r="C293" s="323"/>
      <c r="D293" s="324">
        <v>44671</v>
      </c>
      <c r="E293" s="317" t="s">
        <v>913</v>
      </c>
      <c r="F293" s="317" t="s">
        <v>913</v>
      </c>
      <c r="G293" s="325"/>
      <c r="H293" s="26"/>
      <c r="I293" s="326"/>
      <c r="J293" s="327"/>
      <c r="K293" s="328"/>
      <c r="L293" s="329"/>
      <c r="M293" s="330"/>
      <c r="N293" s="331"/>
      <c r="O293" s="332"/>
      <c r="P293" s="333"/>
      <c r="Q293" s="334">
        <v>532441</v>
      </c>
      <c r="R293" s="335"/>
      <c r="S293" s="336"/>
      <c r="T293" s="335"/>
      <c r="U293" s="337"/>
      <c r="V293" s="338">
        <f t="shared" si="40"/>
        <v>532441</v>
      </c>
      <c r="W293" s="337"/>
      <c r="X293" s="337" t="s">
        <v>36</v>
      </c>
      <c r="Y293" s="339">
        <v>56590661</v>
      </c>
      <c r="Z293" s="340"/>
      <c r="AA293" s="341"/>
      <c r="AB293" s="1" t="s">
        <v>867</v>
      </c>
    </row>
    <row r="294" spans="1:28" ht="15" hidden="1" x14ac:dyDescent="0.25">
      <c r="A294" s="320"/>
      <c r="B294" s="321"/>
      <c r="C294" s="323"/>
      <c r="D294" s="324">
        <v>44671</v>
      </c>
      <c r="E294" s="317" t="s">
        <v>914</v>
      </c>
      <c r="F294" s="317" t="s">
        <v>914</v>
      </c>
      <c r="G294" s="325"/>
      <c r="H294" s="26"/>
      <c r="I294" s="326"/>
      <c r="J294" s="327"/>
      <c r="K294" s="328"/>
      <c r="L294" s="329"/>
      <c r="M294" s="330"/>
      <c r="N294" s="331"/>
      <c r="O294" s="332"/>
      <c r="P294" s="333"/>
      <c r="Q294" s="334">
        <v>19780</v>
      </c>
      <c r="R294" s="335"/>
      <c r="S294" s="336"/>
      <c r="T294" s="335"/>
      <c r="U294" s="337"/>
      <c r="V294" s="338">
        <f t="shared" si="40"/>
        <v>19780</v>
      </c>
      <c r="W294" s="337"/>
      <c r="X294" s="337" t="s">
        <v>36</v>
      </c>
      <c r="Y294" s="339">
        <v>53540898</v>
      </c>
      <c r="Z294" s="340"/>
      <c r="AA294" s="341"/>
      <c r="AB294" s="1" t="s">
        <v>867</v>
      </c>
    </row>
    <row r="295" spans="1:28" ht="15" hidden="1" x14ac:dyDescent="0.25">
      <c r="A295" s="320"/>
      <c r="B295" s="321"/>
      <c r="C295" s="323"/>
      <c r="D295" s="324">
        <v>44672</v>
      </c>
      <c r="E295" s="317" t="s">
        <v>893</v>
      </c>
      <c r="F295" s="317" t="s">
        <v>893</v>
      </c>
      <c r="G295" s="325"/>
      <c r="H295" s="26"/>
      <c r="I295" s="326"/>
      <c r="J295" s="327"/>
      <c r="K295" s="328"/>
      <c r="L295" s="329"/>
      <c r="M295" s="330"/>
      <c r="N295" s="331"/>
      <c r="O295" s="332"/>
      <c r="P295" s="333"/>
      <c r="Q295" s="334">
        <v>3821206</v>
      </c>
      <c r="R295" s="335"/>
      <c r="S295" s="336"/>
      <c r="T295" s="335"/>
      <c r="U295" s="337"/>
      <c r="V295" s="338">
        <f t="shared" si="40"/>
        <v>3821206</v>
      </c>
      <c r="W295" s="337"/>
      <c r="X295" s="337" t="s">
        <v>36</v>
      </c>
      <c r="Y295" s="339">
        <v>56590700</v>
      </c>
      <c r="Z295" s="340"/>
      <c r="AA295" s="341"/>
      <c r="AB295" s="1" t="s">
        <v>867</v>
      </c>
    </row>
    <row r="296" spans="1:28" ht="15" hidden="1" x14ac:dyDescent="0.25">
      <c r="A296" s="320"/>
      <c r="B296" s="321"/>
      <c r="C296" s="323"/>
      <c r="D296" s="324">
        <v>44672</v>
      </c>
      <c r="E296" s="317" t="s">
        <v>915</v>
      </c>
      <c r="F296" s="317" t="s">
        <v>915</v>
      </c>
      <c r="G296" s="325"/>
      <c r="H296" s="26"/>
      <c r="I296" s="326"/>
      <c r="J296" s="327"/>
      <c r="K296" s="328"/>
      <c r="L296" s="329"/>
      <c r="M296" s="330"/>
      <c r="N296" s="331"/>
      <c r="O296" s="332"/>
      <c r="P296" s="333"/>
      <c r="Q296" s="334">
        <v>32147</v>
      </c>
      <c r="R296" s="335"/>
      <c r="S296" s="336"/>
      <c r="T296" s="335"/>
      <c r="U296" s="337"/>
      <c r="V296" s="338">
        <f t="shared" si="40"/>
        <v>32147</v>
      </c>
      <c r="W296" s="337"/>
      <c r="X296" s="337" t="s">
        <v>36</v>
      </c>
      <c r="Y296" s="339">
        <v>56590697</v>
      </c>
      <c r="Z296" s="340"/>
      <c r="AA296" s="341"/>
      <c r="AB296" s="1" t="s">
        <v>867</v>
      </c>
    </row>
    <row r="297" spans="1:28" ht="15" hidden="1" x14ac:dyDescent="0.25">
      <c r="A297" s="320"/>
      <c r="B297" s="321"/>
      <c r="C297" s="323"/>
      <c r="D297" s="324">
        <v>44673</v>
      </c>
      <c r="E297" s="317" t="s">
        <v>837</v>
      </c>
      <c r="F297" s="317" t="s">
        <v>837</v>
      </c>
      <c r="G297" s="325"/>
      <c r="H297" s="26"/>
      <c r="I297" s="326"/>
      <c r="J297" s="327"/>
      <c r="K297" s="328"/>
      <c r="L297" s="329"/>
      <c r="M297" s="330"/>
      <c r="N297" s="331"/>
      <c r="O297" s="332"/>
      <c r="P297" s="333"/>
      <c r="Q297" s="334">
        <v>28641</v>
      </c>
      <c r="R297" s="335"/>
      <c r="S297" s="336"/>
      <c r="T297" s="335"/>
      <c r="U297" s="337"/>
      <c r="V297" s="338">
        <f t="shared" si="40"/>
        <v>28641</v>
      </c>
      <c r="W297" s="337"/>
      <c r="X297" s="337" t="s">
        <v>36</v>
      </c>
      <c r="Y297" s="339">
        <v>56590702</v>
      </c>
      <c r="Z297" s="340"/>
      <c r="AA297" s="341"/>
      <c r="AB297" s="1" t="s">
        <v>867</v>
      </c>
    </row>
    <row r="298" spans="1:28" ht="15" hidden="1" x14ac:dyDescent="0.25">
      <c r="A298" s="320"/>
      <c r="B298" s="321"/>
      <c r="C298" s="323"/>
      <c r="D298" s="324">
        <v>44674</v>
      </c>
      <c r="E298" s="317" t="s">
        <v>916</v>
      </c>
      <c r="F298" s="317" t="s">
        <v>916</v>
      </c>
      <c r="G298" s="325"/>
      <c r="H298" s="26"/>
      <c r="I298" s="326"/>
      <c r="J298" s="327"/>
      <c r="K298" s="328"/>
      <c r="L298" s="329"/>
      <c r="M298" s="330"/>
      <c r="N298" s="331"/>
      <c r="O298" s="332"/>
      <c r="P298" s="333"/>
      <c r="Q298" s="334">
        <v>6322</v>
      </c>
      <c r="R298" s="335"/>
      <c r="S298" s="336"/>
      <c r="T298" s="335"/>
      <c r="U298" s="337"/>
      <c r="V298" s="338">
        <f t="shared" si="40"/>
        <v>6322</v>
      </c>
      <c r="W298" s="337"/>
      <c r="X298" s="337" t="s">
        <v>36</v>
      </c>
      <c r="Y298" s="339">
        <v>56590671</v>
      </c>
      <c r="Z298" s="340"/>
      <c r="AA298" s="341"/>
      <c r="AB298" s="1" t="s">
        <v>867</v>
      </c>
    </row>
    <row r="299" spans="1:28" ht="15" hidden="1" x14ac:dyDescent="0.25">
      <c r="A299" s="320"/>
      <c r="B299" s="321"/>
      <c r="C299" s="323"/>
      <c r="D299" s="324">
        <v>44676</v>
      </c>
      <c r="E299" s="317" t="s">
        <v>842</v>
      </c>
      <c r="F299" s="317" t="s">
        <v>842</v>
      </c>
      <c r="G299" s="325"/>
      <c r="H299" s="26"/>
      <c r="I299" s="326"/>
      <c r="J299" s="327"/>
      <c r="K299" s="328"/>
      <c r="L299" s="329"/>
      <c r="M299" s="330"/>
      <c r="N299" s="331"/>
      <c r="O299" s="332"/>
      <c r="P299" s="333"/>
      <c r="Q299" s="334">
        <v>33000</v>
      </c>
      <c r="R299" s="335"/>
      <c r="S299" s="336"/>
      <c r="T299" s="335"/>
      <c r="U299" s="337"/>
      <c r="V299" s="338">
        <f t="shared" si="40"/>
        <v>33000</v>
      </c>
      <c r="W299" s="337"/>
      <c r="X299" s="337" t="s">
        <v>36</v>
      </c>
      <c r="Y299" s="339">
        <v>56590704</v>
      </c>
      <c r="Z299" s="340"/>
      <c r="AA299" s="341"/>
      <c r="AB299" s="1" t="s">
        <v>867</v>
      </c>
    </row>
    <row r="300" spans="1:28" ht="15" hidden="1" x14ac:dyDescent="0.25">
      <c r="A300" s="320"/>
      <c r="B300" s="321"/>
      <c r="C300" s="323"/>
      <c r="D300" s="324">
        <v>44676</v>
      </c>
      <c r="E300" s="317" t="s">
        <v>842</v>
      </c>
      <c r="F300" s="317" t="s">
        <v>842</v>
      </c>
      <c r="G300" s="325"/>
      <c r="H300" s="26"/>
      <c r="I300" s="326"/>
      <c r="J300" s="327"/>
      <c r="K300" s="328"/>
      <c r="L300" s="329"/>
      <c r="M300" s="330"/>
      <c r="N300" s="331"/>
      <c r="O300" s="332"/>
      <c r="P300" s="333"/>
      <c r="Q300" s="334">
        <v>9072</v>
      </c>
      <c r="R300" s="335"/>
      <c r="S300" s="336"/>
      <c r="T300" s="335"/>
      <c r="U300" s="337"/>
      <c r="V300" s="338">
        <f t="shared" si="40"/>
        <v>9072</v>
      </c>
      <c r="W300" s="337"/>
      <c r="X300" s="337" t="s">
        <v>36</v>
      </c>
      <c r="Y300" s="339">
        <v>56590703</v>
      </c>
      <c r="Z300" s="340"/>
      <c r="AA300" s="341"/>
      <c r="AB300" s="1" t="s">
        <v>867</v>
      </c>
    </row>
    <row r="301" spans="1:28" ht="15" hidden="1" x14ac:dyDescent="0.25">
      <c r="A301" s="320"/>
      <c r="B301" s="321"/>
      <c r="C301" s="323"/>
      <c r="D301" s="324">
        <v>44676</v>
      </c>
      <c r="E301" s="317" t="s">
        <v>917</v>
      </c>
      <c r="F301" s="317" t="s">
        <v>917</v>
      </c>
      <c r="G301" s="325"/>
      <c r="H301" s="26"/>
      <c r="I301" s="326"/>
      <c r="J301" s="327"/>
      <c r="K301" s="328"/>
      <c r="L301" s="329"/>
      <c r="M301" s="330"/>
      <c r="N301" s="331"/>
      <c r="O301" s="332"/>
      <c r="P301" s="333"/>
      <c r="Q301" s="334">
        <v>94182.77</v>
      </c>
      <c r="R301" s="335"/>
      <c r="S301" s="336"/>
      <c r="T301" s="335"/>
      <c r="U301" s="337"/>
      <c r="V301" s="338">
        <f t="shared" si="40"/>
        <v>94182.77</v>
      </c>
      <c r="W301" s="337"/>
      <c r="X301" s="337" t="s">
        <v>36</v>
      </c>
      <c r="Y301" s="339"/>
      <c r="Z301" s="340"/>
      <c r="AA301" s="341"/>
      <c r="AB301" s="1" t="s">
        <v>867</v>
      </c>
    </row>
    <row r="302" spans="1:28" ht="15" hidden="1" x14ac:dyDescent="0.25">
      <c r="A302" s="320"/>
      <c r="B302" s="321"/>
      <c r="C302" s="323"/>
      <c r="D302" s="324">
        <v>44676</v>
      </c>
      <c r="E302" s="317" t="s">
        <v>918</v>
      </c>
      <c r="F302" s="317" t="s">
        <v>918</v>
      </c>
      <c r="G302" s="325"/>
      <c r="H302" s="26"/>
      <c r="I302" s="326"/>
      <c r="J302" s="327"/>
      <c r="K302" s="328"/>
      <c r="L302" s="329"/>
      <c r="M302" s="330"/>
      <c r="N302" s="331"/>
      <c r="O302" s="332"/>
      <c r="P302" s="333"/>
      <c r="Q302" s="334">
        <v>304292.67</v>
      </c>
      <c r="R302" s="335"/>
      <c r="S302" s="336"/>
      <c r="T302" s="335"/>
      <c r="U302" s="337"/>
      <c r="V302" s="338">
        <f t="shared" si="40"/>
        <v>304292.67</v>
      </c>
      <c r="W302" s="337"/>
      <c r="X302" s="337" t="s">
        <v>36</v>
      </c>
      <c r="Y302" s="339"/>
      <c r="Z302" s="340"/>
      <c r="AA302" s="341"/>
      <c r="AB302" s="1" t="s">
        <v>867</v>
      </c>
    </row>
    <row r="303" spans="1:28" ht="23.25" hidden="1" x14ac:dyDescent="0.25">
      <c r="A303" s="320"/>
      <c r="B303" s="321"/>
      <c r="C303" s="323"/>
      <c r="D303" s="324">
        <v>44678</v>
      </c>
      <c r="E303" s="317" t="s">
        <v>919</v>
      </c>
      <c r="F303" s="317" t="s">
        <v>919</v>
      </c>
      <c r="G303" s="325"/>
      <c r="H303" s="26"/>
      <c r="I303" s="326"/>
      <c r="J303" s="327"/>
      <c r="K303" s="328"/>
      <c r="L303" s="329"/>
      <c r="M303" s="330"/>
      <c r="N303" s="331"/>
      <c r="O303" s="332"/>
      <c r="P303" s="333"/>
      <c r="Q303" s="334">
        <v>3324077</v>
      </c>
      <c r="R303" s="335"/>
      <c r="S303" s="336"/>
      <c r="T303" s="335"/>
      <c r="U303" s="337"/>
      <c r="V303" s="338">
        <f t="shared" si="40"/>
        <v>3324077</v>
      </c>
      <c r="W303" s="337"/>
      <c r="X303" s="337" t="s">
        <v>36</v>
      </c>
      <c r="Y303" s="339">
        <v>56590710</v>
      </c>
      <c r="Z303" s="340"/>
      <c r="AA303" s="341"/>
      <c r="AB303" s="1" t="s">
        <v>867</v>
      </c>
    </row>
    <row r="304" spans="1:28" ht="15" hidden="1" x14ac:dyDescent="0.25">
      <c r="A304" s="320"/>
      <c r="B304" s="321"/>
      <c r="C304" s="323"/>
      <c r="D304" s="324">
        <v>44678</v>
      </c>
      <c r="E304" s="317" t="s">
        <v>920</v>
      </c>
      <c r="F304" s="317" t="s">
        <v>920</v>
      </c>
      <c r="G304" s="325"/>
      <c r="H304" s="26"/>
      <c r="I304" s="326"/>
      <c r="J304" s="327"/>
      <c r="K304" s="328"/>
      <c r="L304" s="329"/>
      <c r="M304" s="330"/>
      <c r="N304" s="331"/>
      <c r="O304" s="332"/>
      <c r="P304" s="333"/>
      <c r="Q304" s="334">
        <v>144715</v>
      </c>
      <c r="R304" s="335"/>
      <c r="S304" s="336"/>
      <c r="T304" s="335"/>
      <c r="U304" s="337"/>
      <c r="V304" s="338">
        <f t="shared" si="40"/>
        <v>144715</v>
      </c>
      <c r="W304" s="337"/>
      <c r="X304" s="337" t="s">
        <v>36</v>
      </c>
      <c r="Y304" s="339"/>
      <c r="Z304" s="340"/>
      <c r="AA304" s="341"/>
      <c r="AB304" s="1" t="s">
        <v>867</v>
      </c>
    </row>
    <row r="305" spans="1:28" ht="23.25" hidden="1" x14ac:dyDescent="0.25">
      <c r="A305" s="320"/>
      <c r="B305" s="321"/>
      <c r="C305" s="323"/>
      <c r="D305" s="324">
        <v>44678</v>
      </c>
      <c r="E305" s="317" t="s">
        <v>921</v>
      </c>
      <c r="F305" s="317" t="s">
        <v>921</v>
      </c>
      <c r="G305" s="325"/>
      <c r="H305" s="26"/>
      <c r="I305" s="326"/>
      <c r="J305" s="327"/>
      <c r="K305" s="328"/>
      <c r="L305" s="329"/>
      <c r="M305" s="330"/>
      <c r="N305" s="331"/>
      <c r="O305" s="332"/>
      <c r="P305" s="333"/>
      <c r="Q305" s="334">
        <v>966401</v>
      </c>
      <c r="R305" s="335"/>
      <c r="S305" s="336"/>
      <c r="T305" s="335"/>
      <c r="U305" s="337"/>
      <c r="V305" s="338">
        <f t="shared" si="40"/>
        <v>966401</v>
      </c>
      <c r="W305" s="337"/>
      <c r="X305" s="337" t="s">
        <v>36</v>
      </c>
      <c r="Y305" s="339"/>
      <c r="Z305" s="340"/>
      <c r="AA305" s="341"/>
      <c r="AB305" s="1" t="s">
        <v>867</v>
      </c>
    </row>
    <row r="306" spans="1:28" ht="15" hidden="1" x14ac:dyDescent="0.25">
      <c r="A306" s="320"/>
      <c r="B306" s="321"/>
      <c r="C306" s="323"/>
      <c r="D306" s="324">
        <v>44679</v>
      </c>
      <c r="E306" s="317" t="s">
        <v>922</v>
      </c>
      <c r="F306" s="317" t="s">
        <v>922</v>
      </c>
      <c r="G306" s="325"/>
      <c r="H306" s="26"/>
      <c r="I306" s="326"/>
      <c r="J306" s="327"/>
      <c r="K306" s="328"/>
      <c r="L306" s="329"/>
      <c r="M306" s="330"/>
      <c r="N306" s="331"/>
      <c r="O306" s="332"/>
      <c r="P306" s="333"/>
      <c r="Q306" s="334">
        <v>27078</v>
      </c>
      <c r="R306" s="335"/>
      <c r="S306" s="336"/>
      <c r="T306" s="335"/>
      <c r="U306" s="337"/>
      <c r="V306" s="338">
        <f t="shared" si="40"/>
        <v>27078</v>
      </c>
      <c r="W306" s="337"/>
      <c r="X306" s="337" t="s">
        <v>36</v>
      </c>
      <c r="Y306" s="339"/>
      <c r="Z306" s="340"/>
      <c r="AA306" s="341"/>
      <c r="AB306" s="1" t="s">
        <v>867</v>
      </c>
    </row>
    <row r="307" spans="1:28" ht="23.25" hidden="1" x14ac:dyDescent="0.25">
      <c r="A307" s="320"/>
      <c r="B307" s="321"/>
      <c r="C307" s="323"/>
      <c r="D307" s="324">
        <v>44679</v>
      </c>
      <c r="E307" s="317" t="s">
        <v>923</v>
      </c>
      <c r="F307" s="317" t="s">
        <v>923</v>
      </c>
      <c r="G307" s="325"/>
      <c r="H307" s="26"/>
      <c r="I307" s="326"/>
      <c r="J307" s="327"/>
      <c r="K307" s="328"/>
      <c r="L307" s="329"/>
      <c r="M307" s="330"/>
      <c r="N307" s="331"/>
      <c r="O307" s="332"/>
      <c r="P307" s="333"/>
      <c r="Q307" s="334">
        <v>25770</v>
      </c>
      <c r="R307" s="335"/>
      <c r="S307" s="336"/>
      <c r="T307" s="335"/>
      <c r="U307" s="337"/>
      <c r="V307" s="338">
        <f t="shared" si="40"/>
        <v>25770</v>
      </c>
      <c r="W307" s="337"/>
      <c r="X307" s="337" t="s">
        <v>36</v>
      </c>
      <c r="Y307" s="339"/>
      <c r="Z307" s="340"/>
      <c r="AA307" s="341"/>
      <c r="AB307" s="1" t="s">
        <v>867</v>
      </c>
    </row>
    <row r="308" spans="1:28" ht="15" hidden="1" x14ac:dyDescent="0.25">
      <c r="A308" s="320"/>
      <c r="B308" s="321"/>
      <c r="C308" s="323"/>
      <c r="D308" s="324">
        <v>44679</v>
      </c>
      <c r="E308" s="317" t="s">
        <v>924</v>
      </c>
      <c r="F308" s="317" t="s">
        <v>924</v>
      </c>
      <c r="G308" s="325"/>
      <c r="H308" s="26"/>
      <c r="I308" s="326"/>
      <c r="J308" s="327"/>
      <c r="K308" s="328"/>
      <c r="L308" s="329"/>
      <c r="M308" s="330"/>
      <c r="N308" s="331"/>
      <c r="O308" s="332"/>
      <c r="P308" s="333"/>
      <c r="Q308" s="334">
        <v>10032</v>
      </c>
      <c r="R308" s="335"/>
      <c r="S308" s="336"/>
      <c r="T308" s="335"/>
      <c r="U308" s="337"/>
      <c r="V308" s="338">
        <f t="shared" si="40"/>
        <v>10032</v>
      </c>
      <c r="W308" s="337"/>
      <c r="X308" s="337" t="s">
        <v>36</v>
      </c>
      <c r="Y308" s="339"/>
      <c r="Z308" s="340"/>
      <c r="AA308" s="341"/>
      <c r="AB308" s="1" t="s">
        <v>867</v>
      </c>
    </row>
    <row r="309" spans="1:28" ht="15" hidden="1" x14ac:dyDescent="0.25">
      <c r="A309" s="320"/>
      <c r="B309" s="321"/>
      <c r="C309" s="323"/>
      <c r="D309" s="324">
        <v>44679</v>
      </c>
      <c r="E309" s="317" t="s">
        <v>925</v>
      </c>
      <c r="F309" s="317" t="s">
        <v>925</v>
      </c>
      <c r="G309" s="325"/>
      <c r="H309" s="26"/>
      <c r="I309" s="326"/>
      <c r="J309" s="327"/>
      <c r="K309" s="328"/>
      <c r="L309" s="329"/>
      <c r="M309" s="330"/>
      <c r="N309" s="331"/>
      <c r="O309" s="332"/>
      <c r="P309" s="333"/>
      <c r="Q309" s="334">
        <v>2806</v>
      </c>
      <c r="R309" s="335"/>
      <c r="S309" s="336"/>
      <c r="T309" s="335"/>
      <c r="U309" s="337"/>
      <c r="V309" s="338">
        <f t="shared" si="40"/>
        <v>2806</v>
      </c>
      <c r="W309" s="337"/>
      <c r="X309" s="337" t="s">
        <v>36</v>
      </c>
      <c r="Y309" s="339"/>
      <c r="Z309" s="340"/>
      <c r="AA309" s="341"/>
      <c r="AB309" s="1" t="s">
        <v>867</v>
      </c>
    </row>
    <row r="310" spans="1:28" ht="15" hidden="1" x14ac:dyDescent="0.25">
      <c r="A310" s="320"/>
      <c r="B310" s="321"/>
      <c r="C310" s="323"/>
      <c r="D310" s="324">
        <v>44679</v>
      </c>
      <c r="E310" s="317" t="s">
        <v>926</v>
      </c>
      <c r="F310" s="317" t="s">
        <v>926</v>
      </c>
      <c r="G310" s="325"/>
      <c r="H310" s="26"/>
      <c r="I310" s="326"/>
      <c r="J310" s="327"/>
      <c r="K310" s="328"/>
      <c r="L310" s="329"/>
      <c r="M310" s="330"/>
      <c r="N310" s="331"/>
      <c r="O310" s="332"/>
      <c r="P310" s="333"/>
      <c r="Q310" s="334">
        <v>9609</v>
      </c>
      <c r="R310" s="335"/>
      <c r="S310" s="336"/>
      <c r="T310" s="335"/>
      <c r="U310" s="337"/>
      <c r="V310" s="338">
        <f t="shared" si="40"/>
        <v>9609</v>
      </c>
      <c r="W310" s="337"/>
      <c r="X310" s="337" t="s">
        <v>36</v>
      </c>
      <c r="Y310" s="339"/>
      <c r="Z310" s="340"/>
      <c r="AA310" s="341"/>
      <c r="AB310" s="1" t="s">
        <v>867</v>
      </c>
    </row>
    <row r="311" spans="1:28" ht="15" hidden="1" x14ac:dyDescent="0.25">
      <c r="A311" s="320"/>
      <c r="B311" s="321"/>
      <c r="C311" s="323"/>
      <c r="D311" s="324">
        <v>44679</v>
      </c>
      <c r="E311" s="317" t="s">
        <v>927</v>
      </c>
      <c r="F311" s="317" t="s">
        <v>927</v>
      </c>
      <c r="G311" s="325"/>
      <c r="H311" s="26"/>
      <c r="I311" s="326"/>
      <c r="J311" s="327"/>
      <c r="K311" s="328"/>
      <c r="L311" s="329"/>
      <c r="M311" s="330"/>
      <c r="N311" s="331"/>
      <c r="O311" s="332"/>
      <c r="P311" s="333"/>
      <c r="Q311" s="334">
        <v>2179</v>
      </c>
      <c r="R311" s="335"/>
      <c r="S311" s="336"/>
      <c r="T311" s="335"/>
      <c r="U311" s="337"/>
      <c r="V311" s="338">
        <f t="shared" si="40"/>
        <v>2179</v>
      </c>
      <c r="W311" s="337"/>
      <c r="X311" s="337" t="s">
        <v>36</v>
      </c>
      <c r="Y311" s="339"/>
      <c r="Z311" s="340"/>
      <c r="AA311" s="341"/>
      <c r="AB311" s="1" t="s">
        <v>867</v>
      </c>
    </row>
    <row r="312" spans="1:28" ht="23.25" hidden="1" x14ac:dyDescent="0.25">
      <c r="A312" s="320"/>
      <c r="B312" s="321"/>
      <c r="C312" s="323"/>
      <c r="D312" s="324">
        <v>44679</v>
      </c>
      <c r="E312" s="317" t="s">
        <v>928</v>
      </c>
      <c r="F312" s="317" t="s">
        <v>928</v>
      </c>
      <c r="G312" s="325"/>
      <c r="H312" s="26"/>
      <c r="I312" s="326"/>
      <c r="J312" s="327"/>
      <c r="K312" s="328"/>
      <c r="L312" s="329"/>
      <c r="M312" s="330"/>
      <c r="N312" s="331"/>
      <c r="O312" s="332"/>
      <c r="P312" s="333"/>
      <c r="Q312" s="334">
        <v>12051</v>
      </c>
      <c r="R312" s="335"/>
      <c r="S312" s="336"/>
      <c r="T312" s="335"/>
      <c r="U312" s="337"/>
      <c r="V312" s="338">
        <f t="shared" si="40"/>
        <v>12051</v>
      </c>
      <c r="W312" s="337"/>
      <c r="X312" s="337" t="s">
        <v>36</v>
      </c>
      <c r="Y312" s="339"/>
      <c r="Z312" s="340"/>
      <c r="AA312" s="341"/>
      <c r="AB312" s="1" t="s">
        <v>867</v>
      </c>
    </row>
    <row r="313" spans="1:28" ht="15" hidden="1" x14ac:dyDescent="0.25">
      <c r="A313" s="320"/>
      <c r="B313" s="321"/>
      <c r="C313" s="323"/>
      <c r="D313" s="324">
        <v>44679</v>
      </c>
      <c r="E313" s="317" t="s">
        <v>929</v>
      </c>
      <c r="F313" s="317" t="s">
        <v>929</v>
      </c>
      <c r="G313" s="325"/>
      <c r="H313" s="26"/>
      <c r="I313" s="326"/>
      <c r="J313" s="327"/>
      <c r="K313" s="328"/>
      <c r="L313" s="329"/>
      <c r="M313" s="330"/>
      <c r="N313" s="331"/>
      <c r="O313" s="332"/>
      <c r="P313" s="333"/>
      <c r="Q313" s="334">
        <v>11455</v>
      </c>
      <c r="R313" s="335"/>
      <c r="S313" s="336"/>
      <c r="T313" s="335"/>
      <c r="U313" s="337"/>
      <c r="V313" s="338">
        <f t="shared" si="40"/>
        <v>11455</v>
      </c>
      <c r="W313" s="337"/>
      <c r="X313" s="337" t="s">
        <v>36</v>
      </c>
      <c r="Y313" s="339"/>
      <c r="Z313" s="340"/>
      <c r="AA313" s="341"/>
      <c r="AB313" s="1" t="s">
        <v>867</v>
      </c>
    </row>
    <row r="314" spans="1:28" ht="15" hidden="1" x14ac:dyDescent="0.25">
      <c r="A314" s="320"/>
      <c r="B314" s="321"/>
      <c r="C314" s="323"/>
      <c r="D314" s="324">
        <v>44679</v>
      </c>
      <c r="E314" s="317" t="s">
        <v>930</v>
      </c>
      <c r="F314" s="317" t="s">
        <v>930</v>
      </c>
      <c r="G314" s="325"/>
      <c r="H314" s="26"/>
      <c r="I314" s="326"/>
      <c r="J314" s="327"/>
      <c r="K314" s="328"/>
      <c r="L314" s="329"/>
      <c r="M314" s="330"/>
      <c r="N314" s="331"/>
      <c r="O314" s="332"/>
      <c r="P314" s="333"/>
      <c r="Q314" s="334">
        <v>48187</v>
      </c>
      <c r="R314" s="335"/>
      <c r="S314" s="336"/>
      <c r="T314" s="335"/>
      <c r="U314" s="337"/>
      <c r="V314" s="338">
        <f t="shared" si="40"/>
        <v>48187</v>
      </c>
      <c r="W314" s="337"/>
      <c r="X314" s="337" t="s">
        <v>36</v>
      </c>
      <c r="Y314" s="339"/>
      <c r="Z314" s="340"/>
      <c r="AA314" s="341"/>
      <c r="AB314" s="1" t="s">
        <v>867</v>
      </c>
    </row>
    <row r="315" spans="1:28" ht="15" hidden="1" x14ac:dyDescent="0.25">
      <c r="A315" s="320"/>
      <c r="B315" s="321"/>
      <c r="C315" s="323"/>
      <c r="D315" s="324">
        <v>44680</v>
      </c>
      <c r="E315" s="317" t="s">
        <v>837</v>
      </c>
      <c r="F315" s="317" t="s">
        <v>837</v>
      </c>
      <c r="G315" s="325"/>
      <c r="H315" s="26"/>
      <c r="I315" s="326"/>
      <c r="J315" s="327"/>
      <c r="K315" s="328"/>
      <c r="L315" s="329"/>
      <c r="M315" s="330"/>
      <c r="N315" s="331"/>
      <c r="O315" s="332"/>
      <c r="P315" s="333"/>
      <c r="Q315" s="334">
        <v>63480</v>
      </c>
      <c r="R315" s="335"/>
      <c r="S315" s="336"/>
      <c r="T315" s="335"/>
      <c r="U315" s="337"/>
      <c r="V315" s="338">
        <f t="shared" si="40"/>
        <v>63480</v>
      </c>
      <c r="W315" s="337"/>
      <c r="X315" s="337" t="s">
        <v>36</v>
      </c>
      <c r="Y315" s="339">
        <v>56590698</v>
      </c>
      <c r="Z315" s="340"/>
      <c r="AA315" s="341"/>
      <c r="AB315" s="1" t="s">
        <v>867</v>
      </c>
    </row>
    <row r="316" spans="1:28" ht="15" hidden="1" x14ac:dyDescent="0.25">
      <c r="A316" s="320"/>
      <c r="B316" s="321"/>
      <c r="C316" s="323"/>
      <c r="D316" s="324">
        <v>44680</v>
      </c>
      <c r="E316" s="317" t="s">
        <v>837</v>
      </c>
      <c r="F316" s="317" t="s">
        <v>837</v>
      </c>
      <c r="G316" s="325"/>
      <c r="H316" s="26"/>
      <c r="I316" s="326"/>
      <c r="J316" s="327"/>
      <c r="K316" s="328"/>
      <c r="L316" s="329"/>
      <c r="M316" s="330"/>
      <c r="N316" s="331"/>
      <c r="O316" s="332"/>
      <c r="P316" s="333"/>
      <c r="Q316" s="334">
        <v>115515</v>
      </c>
      <c r="R316" s="335"/>
      <c r="S316" s="336"/>
      <c r="T316" s="335"/>
      <c r="U316" s="337"/>
      <c r="V316" s="338">
        <f t="shared" si="40"/>
        <v>115515</v>
      </c>
      <c r="W316" s="337"/>
      <c r="X316" s="337" t="s">
        <v>36</v>
      </c>
      <c r="Y316" s="339">
        <v>56590699</v>
      </c>
      <c r="Z316" s="340"/>
      <c r="AA316" s="341"/>
      <c r="AB316" s="1" t="s">
        <v>867</v>
      </c>
    </row>
    <row r="317" spans="1:28" ht="15" hidden="1" x14ac:dyDescent="0.25">
      <c r="A317" s="320"/>
      <c r="B317" s="321"/>
      <c r="C317" s="323"/>
      <c r="D317" s="324">
        <v>44680</v>
      </c>
      <c r="E317" s="317" t="s">
        <v>931</v>
      </c>
      <c r="F317" s="317" t="s">
        <v>931</v>
      </c>
      <c r="G317" s="325"/>
      <c r="H317" s="26"/>
      <c r="I317" s="326"/>
      <c r="J317" s="327"/>
      <c r="K317" s="328"/>
      <c r="L317" s="329"/>
      <c r="M317" s="330"/>
      <c r="N317" s="331"/>
      <c r="O317" s="332"/>
      <c r="P317" s="333"/>
      <c r="Q317" s="334">
        <v>5467392</v>
      </c>
      <c r="R317" s="335"/>
      <c r="S317" s="336"/>
      <c r="T317" s="335"/>
      <c r="U317" s="337"/>
      <c r="V317" s="338">
        <f t="shared" si="40"/>
        <v>5467392</v>
      </c>
      <c r="W317" s="337"/>
      <c r="X317" s="337" t="s">
        <v>36</v>
      </c>
      <c r="Y317" s="339">
        <v>56590712</v>
      </c>
      <c r="Z317" s="340"/>
      <c r="AA317" s="341"/>
      <c r="AB317" s="1" t="s">
        <v>867</v>
      </c>
    </row>
    <row r="318" spans="1:28" ht="15" hidden="1" x14ac:dyDescent="0.25">
      <c r="A318" s="320"/>
      <c r="B318" s="321"/>
      <c r="C318" s="323"/>
      <c r="D318" s="324">
        <v>44680</v>
      </c>
      <c r="E318" s="317" t="s">
        <v>893</v>
      </c>
      <c r="F318" s="317" t="s">
        <v>893</v>
      </c>
      <c r="G318" s="325"/>
      <c r="H318" s="26"/>
      <c r="I318" s="326"/>
      <c r="J318" s="327"/>
      <c r="K318" s="328"/>
      <c r="L318" s="329"/>
      <c r="M318" s="330"/>
      <c r="N318" s="331"/>
      <c r="O318" s="332"/>
      <c r="P318" s="333"/>
      <c r="Q318" s="334">
        <v>795842</v>
      </c>
      <c r="R318" s="335"/>
      <c r="S318" s="336"/>
      <c r="T318" s="335"/>
      <c r="U318" s="337"/>
      <c r="V318" s="338">
        <f t="shared" si="40"/>
        <v>795842</v>
      </c>
      <c r="W318" s="337"/>
      <c r="X318" s="337" t="s">
        <v>36</v>
      </c>
      <c r="Y318" s="339">
        <v>56590713</v>
      </c>
      <c r="Z318" s="340"/>
      <c r="AA318" s="341"/>
      <c r="AB318" s="1" t="s">
        <v>867</v>
      </c>
    </row>
    <row r="319" spans="1:28" ht="15" hidden="1" x14ac:dyDescent="0.25">
      <c r="A319" s="320"/>
      <c r="B319" s="321"/>
      <c r="C319" s="323"/>
      <c r="D319" s="324">
        <v>44680</v>
      </c>
      <c r="E319" s="317" t="s">
        <v>932</v>
      </c>
      <c r="F319" s="317" t="s">
        <v>932</v>
      </c>
      <c r="G319" s="325"/>
      <c r="H319" s="26"/>
      <c r="I319" s="326"/>
      <c r="J319" s="327"/>
      <c r="K319" s="328"/>
      <c r="L319" s="329"/>
      <c r="M319" s="330"/>
      <c r="N319" s="331"/>
      <c r="O319" s="332"/>
      <c r="P319" s="333"/>
      <c r="Q319" s="334">
        <v>8065291</v>
      </c>
      <c r="R319" s="335"/>
      <c r="S319" s="336"/>
      <c r="T319" s="335"/>
      <c r="U319" s="337"/>
      <c r="V319" s="338">
        <f t="shared" si="40"/>
        <v>8065291</v>
      </c>
      <c r="W319" s="337"/>
      <c r="X319" s="337" t="s">
        <v>36</v>
      </c>
      <c r="Y319" s="339">
        <v>56590715</v>
      </c>
      <c r="Z319" s="340"/>
      <c r="AA319" s="341"/>
      <c r="AB319" s="1" t="s">
        <v>867</v>
      </c>
    </row>
    <row r="320" spans="1:28" hidden="1" x14ac:dyDescent="0.2">
      <c r="A320" s="20">
        <v>184</v>
      </c>
      <c r="B320" s="21">
        <v>44673</v>
      </c>
      <c r="C320" s="22">
        <v>44652</v>
      </c>
      <c r="D320" s="246">
        <v>44694</v>
      </c>
      <c r="E320" s="23" t="s">
        <v>31</v>
      </c>
      <c r="F320" s="43" t="s">
        <v>403</v>
      </c>
      <c r="G320" s="76" t="s">
        <v>33</v>
      </c>
      <c r="H320" s="26" t="s">
        <v>34</v>
      </c>
      <c r="I320" s="24" t="s">
        <v>33</v>
      </c>
      <c r="J320" s="76" t="s">
        <v>239</v>
      </c>
      <c r="K320" s="103"/>
      <c r="L320" s="78">
        <v>82353</v>
      </c>
      <c r="M320" s="79">
        <v>208659</v>
      </c>
      <c r="N320" s="80">
        <v>0</v>
      </c>
      <c r="O320" s="31">
        <f t="shared" si="37"/>
        <v>0</v>
      </c>
      <c r="P320" s="31">
        <v>0</v>
      </c>
      <c r="Q320" s="32">
        <f t="shared" si="34"/>
        <v>208659</v>
      </c>
      <c r="R320" s="81"/>
      <c r="S320" s="34">
        <f>-Q320*R320</f>
        <v>0</v>
      </c>
      <c r="T320" s="81"/>
      <c r="U320" s="35">
        <f>-O320*T320</f>
        <v>0</v>
      </c>
      <c r="V320" s="32">
        <f t="shared" si="40"/>
        <v>208659</v>
      </c>
      <c r="W320" s="36" t="s">
        <v>59</v>
      </c>
      <c r="X320" s="35" t="s">
        <v>36</v>
      </c>
      <c r="Y320" s="37" t="s">
        <v>380</v>
      </c>
      <c r="Z320" s="48" t="s">
        <v>380</v>
      </c>
      <c r="AA320" s="37"/>
    </row>
    <row r="321" spans="1:28" hidden="1" x14ac:dyDescent="0.2">
      <c r="A321" s="20">
        <v>208</v>
      </c>
      <c r="B321" s="131">
        <v>44703</v>
      </c>
      <c r="C321" s="22">
        <v>44687</v>
      </c>
      <c r="D321" s="246">
        <v>44704</v>
      </c>
      <c r="E321" s="157" t="s">
        <v>461</v>
      </c>
      <c r="F321" s="157" t="s">
        <v>491</v>
      </c>
      <c r="G321" s="24" t="s">
        <v>33</v>
      </c>
      <c r="H321" s="6"/>
      <c r="I321" s="24" t="s">
        <v>33</v>
      </c>
      <c r="J321" s="26" t="s">
        <v>239</v>
      </c>
      <c r="K321" s="159">
        <v>44680</v>
      </c>
      <c r="L321" s="114">
        <v>1477</v>
      </c>
      <c r="M321" s="160">
        <v>166321</v>
      </c>
      <c r="N321" s="161">
        <v>0</v>
      </c>
      <c r="O321" s="31">
        <f t="shared" si="37"/>
        <v>0</v>
      </c>
      <c r="P321" s="31">
        <v>0</v>
      </c>
      <c r="Q321" s="35">
        <f t="shared" si="34"/>
        <v>166321</v>
      </c>
      <c r="R321" s="165">
        <v>4.4999999999999998E-2</v>
      </c>
      <c r="S321" s="34">
        <f>Q321*-4.5%</f>
        <v>-7484.4449999999997</v>
      </c>
      <c r="T321" s="343"/>
      <c r="U321" s="35">
        <f>O321*-20%</f>
        <v>0</v>
      </c>
      <c r="V321" s="32">
        <f t="shared" si="40"/>
        <v>158836.55499999999</v>
      </c>
      <c r="W321" s="220" t="s">
        <v>59</v>
      </c>
      <c r="X321" s="35" t="s">
        <v>36</v>
      </c>
      <c r="Y321" s="234" t="s">
        <v>33</v>
      </c>
      <c r="Z321" s="233" t="s">
        <v>33</v>
      </c>
      <c r="AA321" s="148">
        <v>0</v>
      </c>
    </row>
    <row r="322" spans="1:28" hidden="1" x14ac:dyDescent="0.2">
      <c r="A322" s="20">
        <v>126</v>
      </c>
      <c r="B322" s="21">
        <v>44621</v>
      </c>
      <c r="C322" s="97">
        <v>44638</v>
      </c>
      <c r="D322" s="246">
        <v>44707</v>
      </c>
      <c r="E322" s="43" t="s">
        <v>340</v>
      </c>
      <c r="F322" s="43" t="s">
        <v>341</v>
      </c>
      <c r="G322" s="76" t="s">
        <v>33</v>
      </c>
      <c r="H322" s="26" t="s">
        <v>34</v>
      </c>
      <c r="I322" s="24" t="s">
        <v>33</v>
      </c>
      <c r="J322" s="76">
        <v>303415</v>
      </c>
      <c r="K322" s="103">
        <v>44615</v>
      </c>
      <c r="L322" s="78">
        <v>1395</v>
      </c>
      <c r="M322" s="79">
        <v>38500</v>
      </c>
      <c r="N322" s="80">
        <v>0</v>
      </c>
      <c r="O322" s="31">
        <f t="shared" si="37"/>
        <v>0</v>
      </c>
      <c r="P322" s="31">
        <v>0</v>
      </c>
      <c r="Q322" s="32">
        <f t="shared" si="34"/>
        <v>38500</v>
      </c>
      <c r="R322" s="81">
        <v>0</v>
      </c>
      <c r="S322" s="34">
        <f>-Q322*R322</f>
        <v>0</v>
      </c>
      <c r="T322" s="81"/>
      <c r="U322" s="35">
        <v>0</v>
      </c>
      <c r="V322" s="32">
        <f t="shared" si="40"/>
        <v>38500</v>
      </c>
      <c r="W322" s="100" t="s">
        <v>35</v>
      </c>
      <c r="X322" s="35" t="s">
        <v>102</v>
      </c>
      <c r="Y322" s="37" t="s">
        <v>342</v>
      </c>
      <c r="Z322" s="37" t="s">
        <v>33</v>
      </c>
      <c r="AA322" s="37"/>
    </row>
    <row r="323" spans="1:28" hidden="1" x14ac:dyDescent="0.2">
      <c r="A323" s="20">
        <v>209</v>
      </c>
      <c r="B323" s="131">
        <v>44703</v>
      </c>
      <c r="C323" s="22">
        <v>44708</v>
      </c>
      <c r="D323" s="246">
        <v>44711</v>
      </c>
      <c r="E323" s="23" t="s">
        <v>492</v>
      </c>
      <c r="F323" s="23" t="s">
        <v>493</v>
      </c>
      <c r="G323" s="24" t="s">
        <v>33</v>
      </c>
      <c r="H323" s="6"/>
      <c r="I323" s="24" t="s">
        <v>33</v>
      </c>
      <c r="J323" s="24">
        <v>303552</v>
      </c>
      <c r="K323" s="27">
        <v>44526</v>
      </c>
      <c r="L323" s="74">
        <v>138</v>
      </c>
      <c r="M323" s="29">
        <v>141920</v>
      </c>
      <c r="N323" s="132">
        <v>0</v>
      </c>
      <c r="O323" s="31">
        <f t="shared" si="37"/>
        <v>0</v>
      </c>
      <c r="P323" s="31">
        <v>0</v>
      </c>
      <c r="Q323" s="35">
        <f t="shared" si="34"/>
        <v>141920</v>
      </c>
      <c r="R323" s="109">
        <v>7.4999999999999997E-2</v>
      </c>
      <c r="S323" s="34">
        <v>-10692</v>
      </c>
      <c r="T323" s="110"/>
      <c r="U323" s="35">
        <v>-7920</v>
      </c>
      <c r="V323" s="32">
        <f t="shared" si="40"/>
        <v>123308</v>
      </c>
      <c r="W323" s="37" t="s">
        <v>59</v>
      </c>
      <c r="X323" s="35" t="s">
        <v>36</v>
      </c>
      <c r="Y323" s="234" t="s">
        <v>33</v>
      </c>
      <c r="Z323" s="152" t="s">
        <v>33</v>
      </c>
      <c r="AA323" s="148">
        <v>0</v>
      </c>
    </row>
    <row r="324" spans="1:28" hidden="1" x14ac:dyDescent="0.2">
      <c r="A324" s="20">
        <v>210</v>
      </c>
      <c r="B324" s="131">
        <v>44703</v>
      </c>
      <c r="C324" s="22">
        <v>44711</v>
      </c>
      <c r="D324" s="246">
        <v>44711</v>
      </c>
      <c r="E324" s="23" t="s">
        <v>494</v>
      </c>
      <c r="F324" s="23" t="s">
        <v>495</v>
      </c>
      <c r="G324" s="24" t="s">
        <v>33</v>
      </c>
      <c r="H324" s="6"/>
      <c r="I324" s="24" t="s">
        <v>33</v>
      </c>
      <c r="J324" s="24">
        <v>303555</v>
      </c>
      <c r="K324" s="27">
        <v>44705</v>
      </c>
      <c r="L324" s="26" t="s">
        <v>496</v>
      </c>
      <c r="M324" s="29">
        <v>361313.4</v>
      </c>
      <c r="N324" s="132">
        <v>0</v>
      </c>
      <c r="O324" s="31">
        <f t="shared" si="37"/>
        <v>0</v>
      </c>
      <c r="P324" s="31">
        <v>0</v>
      </c>
      <c r="Q324" s="35">
        <f t="shared" si="34"/>
        <v>361313.4</v>
      </c>
      <c r="R324" s="109">
        <v>0.08</v>
      </c>
      <c r="S324" s="34">
        <f>Q324*-8%</f>
        <v>-28905.072000000004</v>
      </c>
      <c r="T324" s="110"/>
      <c r="U324" s="35">
        <f>O324*-T324</f>
        <v>0</v>
      </c>
      <c r="V324" s="32">
        <f t="shared" si="40"/>
        <v>332408.32800000004</v>
      </c>
      <c r="W324" s="37" t="s">
        <v>59</v>
      </c>
      <c r="X324" s="35" t="s">
        <v>36</v>
      </c>
      <c r="Y324" s="37"/>
      <c r="Z324" s="152" t="s">
        <v>33</v>
      </c>
      <c r="AA324" s="148">
        <v>0</v>
      </c>
    </row>
    <row r="325" spans="1:28" hidden="1" x14ac:dyDescent="0.2">
      <c r="A325" s="20">
        <v>215</v>
      </c>
      <c r="B325" s="131">
        <v>44703</v>
      </c>
      <c r="C325" s="22">
        <v>44711</v>
      </c>
      <c r="D325" s="246">
        <v>44711</v>
      </c>
      <c r="E325" s="23" t="s">
        <v>97</v>
      </c>
      <c r="F325" s="23" t="s">
        <v>501</v>
      </c>
      <c r="G325" s="20" t="s">
        <v>33</v>
      </c>
      <c r="H325" s="6"/>
      <c r="I325" s="20" t="s">
        <v>33</v>
      </c>
      <c r="J325" s="78">
        <v>303557</v>
      </c>
      <c r="K325" s="27">
        <v>44681</v>
      </c>
      <c r="L325" s="20" t="s">
        <v>33</v>
      </c>
      <c r="M325" s="38">
        <v>166453</v>
      </c>
      <c r="N325" s="132">
        <v>0</v>
      </c>
      <c r="O325" s="31">
        <f t="shared" si="37"/>
        <v>0</v>
      </c>
      <c r="P325" s="31">
        <v>0</v>
      </c>
      <c r="Q325" s="35">
        <f t="shared" si="34"/>
        <v>166453</v>
      </c>
      <c r="R325" s="109"/>
      <c r="S325" s="34">
        <f>Q325*-R325</f>
        <v>0</v>
      </c>
      <c r="T325" s="110"/>
      <c r="U325" s="35">
        <f>O325*-T325</f>
        <v>0</v>
      </c>
      <c r="V325" s="32">
        <v>166453</v>
      </c>
      <c r="W325" s="35" t="s">
        <v>59</v>
      </c>
      <c r="X325" s="35" t="s">
        <v>36</v>
      </c>
      <c r="Y325" s="37" t="s">
        <v>33</v>
      </c>
      <c r="Z325" s="152" t="s">
        <v>33</v>
      </c>
      <c r="AA325" s="138">
        <f>V325+V326</f>
        <v>338170</v>
      </c>
    </row>
    <row r="326" spans="1:28" hidden="1" x14ac:dyDescent="0.2">
      <c r="A326" s="20">
        <v>216</v>
      </c>
      <c r="B326" s="131">
        <v>44703</v>
      </c>
      <c r="C326" s="22">
        <v>44711</v>
      </c>
      <c r="D326" s="246">
        <v>44711</v>
      </c>
      <c r="E326" s="23" t="s">
        <v>97</v>
      </c>
      <c r="F326" s="23" t="s">
        <v>501</v>
      </c>
      <c r="G326" s="20" t="s">
        <v>33</v>
      </c>
      <c r="H326" s="6"/>
      <c r="I326" s="20" t="s">
        <v>33</v>
      </c>
      <c r="J326" s="78">
        <v>303557</v>
      </c>
      <c r="K326" s="27">
        <v>44650</v>
      </c>
      <c r="L326" s="20" t="s">
        <v>33</v>
      </c>
      <c r="M326" s="38">
        <v>171717</v>
      </c>
      <c r="N326" s="132">
        <v>0</v>
      </c>
      <c r="O326" s="31">
        <f t="shared" si="37"/>
        <v>0</v>
      </c>
      <c r="P326" s="31">
        <v>0</v>
      </c>
      <c r="Q326" s="35">
        <f t="shared" si="34"/>
        <v>171717</v>
      </c>
      <c r="R326" s="109"/>
      <c r="S326" s="34">
        <v>0</v>
      </c>
      <c r="T326" s="110"/>
      <c r="U326" s="35">
        <f>O326*-T326</f>
        <v>0</v>
      </c>
      <c r="V326" s="32">
        <f t="shared" ref="V326:V498" si="41">Q326+S326+U326</f>
        <v>171717</v>
      </c>
      <c r="W326" s="35" t="s">
        <v>59</v>
      </c>
      <c r="X326" s="35" t="s">
        <v>36</v>
      </c>
      <c r="Y326" s="37" t="s">
        <v>33</v>
      </c>
      <c r="Z326" s="152" t="s">
        <v>33</v>
      </c>
      <c r="AA326" s="138"/>
    </row>
    <row r="327" spans="1:28" ht="15" hidden="1" x14ac:dyDescent="0.25">
      <c r="A327" s="344"/>
      <c r="B327" s="345"/>
      <c r="C327" s="346"/>
      <c r="D327" s="347">
        <v>44693</v>
      </c>
      <c r="E327" s="348" t="s">
        <v>837</v>
      </c>
      <c r="F327" s="348" t="s">
        <v>837</v>
      </c>
      <c r="G327" s="344"/>
      <c r="H327" s="6"/>
      <c r="I327" s="344"/>
      <c r="J327" s="349"/>
      <c r="K327" s="350"/>
      <c r="L327" s="344"/>
      <c r="M327" s="351"/>
      <c r="N327" s="352"/>
      <c r="O327" s="353"/>
      <c r="P327" s="353"/>
      <c r="Q327" s="354">
        <v>3715694</v>
      </c>
      <c r="R327" s="355"/>
      <c r="S327" s="356"/>
      <c r="T327" s="357"/>
      <c r="U327" s="358"/>
      <c r="V327" s="359">
        <f t="shared" si="41"/>
        <v>3715694</v>
      </c>
      <c r="W327" s="358"/>
      <c r="X327" s="358" t="s">
        <v>36</v>
      </c>
      <c r="Y327" s="360">
        <v>56590711</v>
      </c>
      <c r="Z327" s="361"/>
      <c r="AA327" s="362"/>
      <c r="AB327" s="1" t="s">
        <v>867</v>
      </c>
    </row>
    <row r="328" spans="1:28" ht="15" hidden="1" x14ac:dyDescent="0.25">
      <c r="A328" s="344"/>
      <c r="B328" s="345"/>
      <c r="C328" s="346"/>
      <c r="D328" s="347">
        <v>44693</v>
      </c>
      <c r="E328" s="348" t="s">
        <v>933</v>
      </c>
      <c r="F328" s="348" t="s">
        <v>933</v>
      </c>
      <c r="G328" s="344"/>
      <c r="H328" s="6"/>
      <c r="I328" s="344"/>
      <c r="J328" s="349"/>
      <c r="K328" s="350"/>
      <c r="L328" s="344"/>
      <c r="M328" s="351"/>
      <c r="N328" s="352"/>
      <c r="O328" s="353"/>
      <c r="P328" s="353"/>
      <c r="Q328" s="354">
        <v>66667</v>
      </c>
      <c r="R328" s="355"/>
      <c r="S328" s="356"/>
      <c r="T328" s="357"/>
      <c r="U328" s="358"/>
      <c r="V328" s="359">
        <f t="shared" si="41"/>
        <v>66667</v>
      </c>
      <c r="W328" s="358"/>
      <c r="X328" s="358" t="s">
        <v>36</v>
      </c>
      <c r="Y328" s="360"/>
      <c r="Z328" s="361"/>
      <c r="AA328" s="362"/>
      <c r="AB328" s="1" t="s">
        <v>867</v>
      </c>
    </row>
    <row r="329" spans="1:28" ht="15" hidden="1" x14ac:dyDescent="0.25">
      <c r="A329" s="344"/>
      <c r="B329" s="345"/>
      <c r="C329" s="346"/>
      <c r="D329" s="347">
        <v>44693</v>
      </c>
      <c r="E329" s="348" t="s">
        <v>901</v>
      </c>
      <c r="F329" s="348" t="s">
        <v>901</v>
      </c>
      <c r="G329" s="344"/>
      <c r="H329" s="6"/>
      <c r="I329" s="344"/>
      <c r="J329" s="349"/>
      <c r="K329" s="350"/>
      <c r="L329" s="344"/>
      <c r="M329" s="351"/>
      <c r="N329" s="352"/>
      <c r="O329" s="353"/>
      <c r="P329" s="353"/>
      <c r="Q329" s="354">
        <v>300424</v>
      </c>
      <c r="R329" s="355"/>
      <c r="S329" s="356"/>
      <c r="T329" s="357"/>
      <c r="U329" s="358"/>
      <c r="V329" s="359">
        <f t="shared" si="41"/>
        <v>300424</v>
      </c>
      <c r="W329" s="358"/>
      <c r="X329" s="358" t="s">
        <v>36</v>
      </c>
      <c r="Y329" s="360">
        <v>56590716</v>
      </c>
      <c r="Z329" s="361"/>
      <c r="AA329" s="362"/>
      <c r="AB329" s="1" t="s">
        <v>867</v>
      </c>
    </row>
    <row r="330" spans="1:28" ht="15" hidden="1" x14ac:dyDescent="0.25">
      <c r="A330" s="344"/>
      <c r="B330" s="345"/>
      <c r="C330" s="346"/>
      <c r="D330" s="347">
        <v>44694</v>
      </c>
      <c r="E330" s="348" t="s">
        <v>837</v>
      </c>
      <c r="F330" s="348" t="s">
        <v>837</v>
      </c>
      <c r="G330" s="344"/>
      <c r="H330" s="6"/>
      <c r="I330" s="344"/>
      <c r="J330" s="349"/>
      <c r="K330" s="350"/>
      <c r="L330" s="344"/>
      <c r="M330" s="351"/>
      <c r="N330" s="352"/>
      <c r="O330" s="353"/>
      <c r="P330" s="353"/>
      <c r="Q330" s="354">
        <v>24960</v>
      </c>
      <c r="R330" s="355"/>
      <c r="S330" s="356"/>
      <c r="T330" s="357"/>
      <c r="U330" s="358"/>
      <c r="V330" s="359">
        <f t="shared" si="41"/>
        <v>24960</v>
      </c>
      <c r="W330" s="358"/>
      <c r="X330" s="358" t="s">
        <v>36</v>
      </c>
      <c r="Y330" s="360">
        <v>56590717</v>
      </c>
      <c r="Z330" s="361"/>
      <c r="AA330" s="362"/>
      <c r="AB330" s="1" t="s">
        <v>867</v>
      </c>
    </row>
    <row r="331" spans="1:28" ht="15" hidden="1" x14ac:dyDescent="0.25">
      <c r="A331" s="344"/>
      <c r="B331" s="345"/>
      <c r="C331" s="346"/>
      <c r="D331" s="347">
        <v>44694</v>
      </c>
      <c r="E331" s="348" t="s">
        <v>844</v>
      </c>
      <c r="F331" s="348" t="s">
        <v>844</v>
      </c>
      <c r="G331" s="344"/>
      <c r="H331" s="6"/>
      <c r="I331" s="344"/>
      <c r="J331" s="349"/>
      <c r="K331" s="350"/>
      <c r="L331" s="344"/>
      <c r="M331" s="351"/>
      <c r="N331" s="352"/>
      <c r="O331" s="353"/>
      <c r="P331" s="353"/>
      <c r="Q331" s="354">
        <v>828528</v>
      </c>
      <c r="R331" s="355"/>
      <c r="S331" s="356"/>
      <c r="T331" s="357"/>
      <c r="U331" s="358"/>
      <c r="V331" s="359">
        <f t="shared" si="41"/>
        <v>828528</v>
      </c>
      <c r="W331" s="358"/>
      <c r="X331" s="358" t="s">
        <v>36</v>
      </c>
      <c r="Y331" s="360">
        <v>56590714</v>
      </c>
      <c r="Z331" s="361"/>
      <c r="AA331" s="362"/>
      <c r="AB331" s="1" t="s">
        <v>867</v>
      </c>
    </row>
    <row r="332" spans="1:28" ht="15" hidden="1" x14ac:dyDescent="0.25">
      <c r="A332" s="344"/>
      <c r="B332" s="345"/>
      <c r="C332" s="346"/>
      <c r="D332" s="347">
        <v>44697</v>
      </c>
      <c r="E332" s="348" t="s">
        <v>837</v>
      </c>
      <c r="F332" s="348" t="s">
        <v>837</v>
      </c>
      <c r="G332" s="344"/>
      <c r="H332" s="6"/>
      <c r="I332" s="344"/>
      <c r="J332" s="349"/>
      <c r="K332" s="350"/>
      <c r="L332" s="344"/>
      <c r="M332" s="351"/>
      <c r="N332" s="352"/>
      <c r="O332" s="353"/>
      <c r="P332" s="353"/>
      <c r="Q332" s="354">
        <v>10301</v>
      </c>
      <c r="R332" s="355"/>
      <c r="S332" s="356"/>
      <c r="T332" s="357"/>
      <c r="U332" s="358"/>
      <c r="V332" s="359">
        <f t="shared" si="41"/>
        <v>10301</v>
      </c>
      <c r="W332" s="358"/>
      <c r="X332" s="358" t="s">
        <v>36</v>
      </c>
      <c r="Y332" s="360">
        <v>56590719</v>
      </c>
      <c r="Z332" s="361"/>
      <c r="AA332" s="362"/>
      <c r="AB332" s="1" t="s">
        <v>867</v>
      </c>
    </row>
    <row r="333" spans="1:28" ht="15" hidden="1" x14ac:dyDescent="0.25">
      <c r="A333" s="344"/>
      <c r="B333" s="345"/>
      <c r="C333" s="346"/>
      <c r="D333" s="347">
        <v>44698</v>
      </c>
      <c r="E333" s="348" t="s">
        <v>934</v>
      </c>
      <c r="F333" s="348" t="s">
        <v>934</v>
      </c>
      <c r="G333" s="344"/>
      <c r="H333" s="6"/>
      <c r="I333" s="344"/>
      <c r="J333" s="349"/>
      <c r="K333" s="350"/>
      <c r="L333" s="344"/>
      <c r="M333" s="351"/>
      <c r="N333" s="352"/>
      <c r="O333" s="353"/>
      <c r="P333" s="353"/>
      <c r="Q333" s="354">
        <v>5730</v>
      </c>
      <c r="R333" s="355"/>
      <c r="S333" s="356"/>
      <c r="T333" s="357"/>
      <c r="U333" s="358"/>
      <c r="V333" s="359">
        <f t="shared" si="41"/>
        <v>5730</v>
      </c>
      <c r="W333" s="358"/>
      <c r="X333" s="358" t="s">
        <v>36</v>
      </c>
      <c r="Y333" s="360">
        <v>56590725</v>
      </c>
      <c r="Z333" s="361"/>
      <c r="AA333" s="362"/>
      <c r="AB333" s="1" t="s">
        <v>867</v>
      </c>
    </row>
    <row r="334" spans="1:28" ht="15" hidden="1" x14ac:dyDescent="0.25">
      <c r="A334" s="344"/>
      <c r="B334" s="345"/>
      <c r="C334" s="346"/>
      <c r="D334" s="347">
        <v>44699</v>
      </c>
      <c r="E334" s="348" t="s">
        <v>837</v>
      </c>
      <c r="F334" s="348" t="s">
        <v>837</v>
      </c>
      <c r="G334" s="344"/>
      <c r="H334" s="6"/>
      <c r="I334" s="344"/>
      <c r="J334" s="349"/>
      <c r="K334" s="350"/>
      <c r="L334" s="344"/>
      <c r="M334" s="351"/>
      <c r="N334" s="352"/>
      <c r="O334" s="353"/>
      <c r="P334" s="353"/>
      <c r="Q334" s="354">
        <v>3442</v>
      </c>
      <c r="R334" s="355"/>
      <c r="S334" s="356"/>
      <c r="T334" s="357"/>
      <c r="U334" s="358"/>
      <c r="V334" s="359">
        <f t="shared" si="41"/>
        <v>3442</v>
      </c>
      <c r="W334" s="358"/>
      <c r="X334" s="358" t="s">
        <v>36</v>
      </c>
      <c r="Y334" s="360">
        <v>56590723</v>
      </c>
      <c r="Z334" s="361"/>
      <c r="AA334" s="362"/>
      <c r="AB334" s="1" t="s">
        <v>867</v>
      </c>
    </row>
    <row r="335" spans="1:28" ht="15" hidden="1" x14ac:dyDescent="0.25">
      <c r="A335" s="344"/>
      <c r="B335" s="345"/>
      <c r="C335" s="346"/>
      <c r="D335" s="347">
        <v>44699</v>
      </c>
      <c r="E335" s="348" t="s">
        <v>837</v>
      </c>
      <c r="F335" s="348" t="s">
        <v>837</v>
      </c>
      <c r="G335" s="344"/>
      <c r="H335" s="6"/>
      <c r="I335" s="344"/>
      <c r="J335" s="349"/>
      <c r="K335" s="350"/>
      <c r="L335" s="344"/>
      <c r="M335" s="351"/>
      <c r="N335" s="352"/>
      <c r="O335" s="353"/>
      <c r="P335" s="353"/>
      <c r="Q335" s="354">
        <v>141103</v>
      </c>
      <c r="R335" s="355"/>
      <c r="S335" s="356"/>
      <c r="T335" s="357"/>
      <c r="U335" s="358"/>
      <c r="V335" s="359">
        <f t="shared" si="41"/>
        <v>141103</v>
      </c>
      <c r="W335" s="358"/>
      <c r="X335" s="358" t="s">
        <v>36</v>
      </c>
      <c r="Y335" s="360">
        <v>56590724</v>
      </c>
      <c r="Z335" s="361"/>
      <c r="AA335" s="362"/>
      <c r="AB335" s="1" t="s">
        <v>867</v>
      </c>
    </row>
    <row r="336" spans="1:28" ht="15" hidden="1" x14ac:dyDescent="0.25">
      <c r="A336" s="344"/>
      <c r="B336" s="345"/>
      <c r="C336" s="346"/>
      <c r="D336" s="347">
        <v>44699</v>
      </c>
      <c r="E336" s="348" t="s">
        <v>837</v>
      </c>
      <c r="F336" s="348" t="s">
        <v>837</v>
      </c>
      <c r="G336" s="344"/>
      <c r="H336" s="6"/>
      <c r="I336" s="344"/>
      <c r="J336" s="349"/>
      <c r="K336" s="350"/>
      <c r="L336" s="344"/>
      <c r="M336" s="351"/>
      <c r="N336" s="352"/>
      <c r="O336" s="353"/>
      <c r="P336" s="353"/>
      <c r="Q336" s="354">
        <v>4969</v>
      </c>
      <c r="R336" s="355"/>
      <c r="S336" s="356"/>
      <c r="T336" s="357"/>
      <c r="U336" s="358"/>
      <c r="V336" s="359">
        <f t="shared" si="41"/>
        <v>4969</v>
      </c>
      <c r="W336" s="358"/>
      <c r="X336" s="358" t="s">
        <v>36</v>
      </c>
      <c r="Y336" s="360">
        <v>56590721</v>
      </c>
      <c r="Z336" s="361"/>
      <c r="AA336" s="362"/>
      <c r="AB336" s="1" t="s">
        <v>867</v>
      </c>
    </row>
    <row r="337" spans="1:28" ht="15" hidden="1" x14ac:dyDescent="0.25">
      <c r="A337" s="344"/>
      <c r="B337" s="345"/>
      <c r="C337" s="346"/>
      <c r="D337" s="347">
        <v>44701</v>
      </c>
      <c r="E337" s="348" t="s">
        <v>935</v>
      </c>
      <c r="F337" s="348" t="s">
        <v>935</v>
      </c>
      <c r="G337" s="344"/>
      <c r="H337" s="6"/>
      <c r="I337" s="344"/>
      <c r="J337" s="349"/>
      <c r="K337" s="350"/>
      <c r="L337" s="344"/>
      <c r="M337" s="351"/>
      <c r="N337" s="352"/>
      <c r="O337" s="353"/>
      <c r="P337" s="353"/>
      <c r="Q337" s="354">
        <v>18060</v>
      </c>
      <c r="R337" s="355"/>
      <c r="S337" s="356"/>
      <c r="T337" s="357"/>
      <c r="U337" s="358"/>
      <c r="V337" s="359">
        <f t="shared" si="41"/>
        <v>18060</v>
      </c>
      <c r="W337" s="358"/>
      <c r="X337" s="358" t="s">
        <v>36</v>
      </c>
      <c r="Y337" s="360">
        <v>56590728</v>
      </c>
      <c r="Z337" s="361"/>
      <c r="AA337" s="362"/>
      <c r="AB337" s="1" t="s">
        <v>867</v>
      </c>
    </row>
    <row r="338" spans="1:28" ht="15" hidden="1" x14ac:dyDescent="0.25">
      <c r="A338" s="344"/>
      <c r="B338" s="345"/>
      <c r="C338" s="346"/>
      <c r="D338" s="347">
        <v>44704</v>
      </c>
      <c r="E338" s="348" t="s">
        <v>893</v>
      </c>
      <c r="F338" s="348" t="s">
        <v>893</v>
      </c>
      <c r="G338" s="344"/>
      <c r="H338" s="6"/>
      <c r="I338" s="344"/>
      <c r="J338" s="349"/>
      <c r="K338" s="350"/>
      <c r="L338" s="344"/>
      <c r="M338" s="351"/>
      <c r="N338" s="352"/>
      <c r="O338" s="353"/>
      <c r="P338" s="353"/>
      <c r="Q338" s="354">
        <v>3447418</v>
      </c>
      <c r="R338" s="355"/>
      <c r="S338" s="356"/>
      <c r="T338" s="357"/>
      <c r="U338" s="358"/>
      <c r="V338" s="359">
        <f t="shared" si="41"/>
        <v>3447418</v>
      </c>
      <c r="W338" s="358"/>
      <c r="X338" s="358" t="s">
        <v>36</v>
      </c>
      <c r="Y338" s="360">
        <v>56590726</v>
      </c>
      <c r="Z338" s="361"/>
      <c r="AA338" s="362"/>
      <c r="AB338" s="1" t="s">
        <v>867</v>
      </c>
    </row>
    <row r="339" spans="1:28" ht="15" hidden="1" x14ac:dyDescent="0.25">
      <c r="A339" s="344"/>
      <c r="B339" s="345"/>
      <c r="C339" s="346"/>
      <c r="D339" s="347">
        <v>44704</v>
      </c>
      <c r="E339" s="348" t="s">
        <v>842</v>
      </c>
      <c r="F339" s="348" t="s">
        <v>842</v>
      </c>
      <c r="G339" s="344"/>
      <c r="H339" s="6"/>
      <c r="I339" s="344"/>
      <c r="J339" s="349"/>
      <c r="K339" s="350"/>
      <c r="L339" s="344"/>
      <c r="M339" s="351"/>
      <c r="N339" s="352"/>
      <c r="O339" s="353"/>
      <c r="P339" s="353"/>
      <c r="Q339" s="354">
        <v>9072</v>
      </c>
      <c r="R339" s="355"/>
      <c r="S339" s="356"/>
      <c r="T339" s="357"/>
      <c r="U339" s="358"/>
      <c r="V339" s="359">
        <f t="shared" si="41"/>
        <v>9072</v>
      </c>
      <c r="W339" s="358"/>
      <c r="X339" s="358" t="s">
        <v>36</v>
      </c>
      <c r="Y339" s="360">
        <v>56590727</v>
      </c>
      <c r="Z339" s="361"/>
      <c r="AA339" s="362"/>
      <c r="AB339" s="1" t="s">
        <v>867</v>
      </c>
    </row>
    <row r="340" spans="1:28" ht="23.25" hidden="1" x14ac:dyDescent="0.25">
      <c r="A340" s="344"/>
      <c r="B340" s="345"/>
      <c r="C340" s="346"/>
      <c r="D340" s="347">
        <v>44704</v>
      </c>
      <c r="E340" s="348" t="s">
        <v>936</v>
      </c>
      <c r="F340" s="348" t="s">
        <v>936</v>
      </c>
      <c r="G340" s="344"/>
      <c r="H340" s="6"/>
      <c r="I340" s="344"/>
      <c r="J340" s="349"/>
      <c r="K340" s="350"/>
      <c r="L340" s="344"/>
      <c r="M340" s="351"/>
      <c r="N340" s="352"/>
      <c r="O340" s="353"/>
      <c r="P340" s="353"/>
      <c r="Q340" s="354">
        <v>500000</v>
      </c>
      <c r="R340" s="355"/>
      <c r="S340" s="356"/>
      <c r="T340" s="357"/>
      <c r="U340" s="358"/>
      <c r="V340" s="359">
        <f t="shared" si="41"/>
        <v>500000</v>
      </c>
      <c r="W340" s="358"/>
      <c r="X340" s="358" t="s">
        <v>36</v>
      </c>
      <c r="Y340" s="360"/>
      <c r="Z340" s="361"/>
      <c r="AA340" s="362"/>
      <c r="AB340" s="1" t="s">
        <v>867</v>
      </c>
    </row>
    <row r="341" spans="1:28" ht="15" hidden="1" x14ac:dyDescent="0.25">
      <c r="A341" s="344"/>
      <c r="B341" s="345"/>
      <c r="C341" s="346"/>
      <c r="D341" s="347">
        <v>44704</v>
      </c>
      <c r="E341" s="348" t="s">
        <v>937</v>
      </c>
      <c r="F341" s="348" t="s">
        <v>937</v>
      </c>
      <c r="G341" s="344"/>
      <c r="H341" s="6"/>
      <c r="I341" s="344"/>
      <c r="J341" s="349"/>
      <c r="K341" s="350"/>
      <c r="L341" s="344"/>
      <c r="M341" s="351"/>
      <c r="N341" s="352"/>
      <c r="O341" s="353"/>
      <c r="P341" s="353"/>
      <c r="Q341" s="354">
        <v>21748</v>
      </c>
      <c r="R341" s="355"/>
      <c r="S341" s="356"/>
      <c r="T341" s="357"/>
      <c r="U341" s="358"/>
      <c r="V341" s="359">
        <f t="shared" si="41"/>
        <v>21748</v>
      </c>
      <c r="W341" s="358"/>
      <c r="X341" s="358" t="s">
        <v>36</v>
      </c>
      <c r="Y341" s="360"/>
      <c r="Z341" s="361"/>
      <c r="AA341" s="362"/>
      <c r="AB341" s="1" t="s">
        <v>867</v>
      </c>
    </row>
    <row r="342" spans="1:28" ht="15" hidden="1" x14ac:dyDescent="0.25">
      <c r="A342" s="344"/>
      <c r="B342" s="345"/>
      <c r="C342" s="346"/>
      <c r="D342" s="347">
        <v>44704</v>
      </c>
      <c r="E342" s="348" t="s">
        <v>938</v>
      </c>
      <c r="F342" s="348" t="s">
        <v>938</v>
      </c>
      <c r="G342" s="344"/>
      <c r="H342" s="6"/>
      <c r="I342" s="344"/>
      <c r="J342" s="349"/>
      <c r="K342" s="350"/>
      <c r="L342" s="344"/>
      <c r="M342" s="351"/>
      <c r="N342" s="352"/>
      <c r="O342" s="353"/>
      <c r="P342" s="353"/>
      <c r="Q342" s="354">
        <v>11650</v>
      </c>
      <c r="R342" s="355"/>
      <c r="S342" s="356"/>
      <c r="T342" s="357"/>
      <c r="U342" s="358"/>
      <c r="V342" s="359">
        <f t="shared" si="41"/>
        <v>11650</v>
      </c>
      <c r="W342" s="358"/>
      <c r="X342" s="358" t="s">
        <v>36</v>
      </c>
      <c r="Y342" s="360"/>
      <c r="Z342" s="361"/>
      <c r="AA342" s="362"/>
      <c r="AB342" s="1" t="s">
        <v>867</v>
      </c>
    </row>
    <row r="343" spans="1:28" ht="15" hidden="1" x14ac:dyDescent="0.25">
      <c r="A343" s="344"/>
      <c r="B343" s="345"/>
      <c r="C343" s="346"/>
      <c r="D343" s="347">
        <v>44704</v>
      </c>
      <c r="E343" s="348" t="s">
        <v>939</v>
      </c>
      <c r="F343" s="348" t="s">
        <v>939</v>
      </c>
      <c r="G343" s="344"/>
      <c r="H343" s="6"/>
      <c r="I343" s="344"/>
      <c r="J343" s="349"/>
      <c r="K343" s="350"/>
      <c r="L343" s="344"/>
      <c r="M343" s="351"/>
      <c r="N343" s="352"/>
      <c r="O343" s="353"/>
      <c r="P343" s="353"/>
      <c r="Q343" s="354">
        <v>41594</v>
      </c>
      <c r="R343" s="355"/>
      <c r="S343" s="356"/>
      <c r="T343" s="357"/>
      <c r="U343" s="358"/>
      <c r="V343" s="359">
        <f t="shared" si="41"/>
        <v>41594</v>
      </c>
      <c r="W343" s="358"/>
      <c r="X343" s="358" t="s">
        <v>36</v>
      </c>
      <c r="Y343" s="360"/>
      <c r="Z343" s="361"/>
      <c r="AA343" s="362"/>
      <c r="AB343" s="1" t="s">
        <v>867</v>
      </c>
    </row>
    <row r="344" spans="1:28" ht="15" hidden="1" x14ac:dyDescent="0.25">
      <c r="A344" s="344"/>
      <c r="B344" s="345"/>
      <c r="C344" s="346"/>
      <c r="D344" s="347">
        <v>44704</v>
      </c>
      <c r="E344" s="348" t="s">
        <v>940</v>
      </c>
      <c r="F344" s="348" t="s">
        <v>940</v>
      </c>
      <c r="G344" s="344"/>
      <c r="H344" s="6"/>
      <c r="I344" s="344"/>
      <c r="J344" s="349"/>
      <c r="K344" s="350"/>
      <c r="L344" s="344"/>
      <c r="M344" s="351"/>
      <c r="N344" s="352"/>
      <c r="O344" s="353"/>
      <c r="P344" s="353"/>
      <c r="Q344" s="354">
        <v>6078</v>
      </c>
      <c r="R344" s="355"/>
      <c r="S344" s="356"/>
      <c r="T344" s="357"/>
      <c r="U344" s="358"/>
      <c r="V344" s="359">
        <f t="shared" si="41"/>
        <v>6078</v>
      </c>
      <c r="W344" s="358"/>
      <c r="X344" s="358" t="s">
        <v>36</v>
      </c>
      <c r="Y344" s="360"/>
      <c r="Z344" s="361"/>
      <c r="AA344" s="362"/>
      <c r="AB344" s="1" t="s">
        <v>867</v>
      </c>
    </row>
    <row r="345" spans="1:28" ht="15" hidden="1" x14ac:dyDescent="0.25">
      <c r="A345" s="344"/>
      <c r="B345" s="345"/>
      <c r="C345" s="346"/>
      <c r="D345" s="347">
        <v>44704</v>
      </c>
      <c r="E345" s="348" t="s">
        <v>941</v>
      </c>
      <c r="F345" s="348" t="s">
        <v>941</v>
      </c>
      <c r="G345" s="344"/>
      <c r="H345" s="6"/>
      <c r="I345" s="344"/>
      <c r="J345" s="349"/>
      <c r="K345" s="350"/>
      <c r="L345" s="344"/>
      <c r="M345" s="351"/>
      <c r="N345" s="352"/>
      <c r="O345" s="353"/>
      <c r="P345" s="353"/>
      <c r="Q345" s="354">
        <v>21862</v>
      </c>
      <c r="R345" s="355"/>
      <c r="S345" s="356"/>
      <c r="T345" s="357"/>
      <c r="U345" s="358"/>
      <c r="V345" s="359">
        <f t="shared" si="41"/>
        <v>21862</v>
      </c>
      <c r="W345" s="358"/>
      <c r="X345" s="358" t="s">
        <v>36</v>
      </c>
      <c r="Y345" s="360"/>
      <c r="Z345" s="361"/>
      <c r="AA345" s="362"/>
      <c r="AB345" s="1" t="s">
        <v>867</v>
      </c>
    </row>
    <row r="346" spans="1:28" ht="15" hidden="1" x14ac:dyDescent="0.25">
      <c r="A346" s="344"/>
      <c r="B346" s="345"/>
      <c r="C346" s="346"/>
      <c r="D346" s="347">
        <v>44704</v>
      </c>
      <c r="E346" s="348" t="s">
        <v>942</v>
      </c>
      <c r="F346" s="348" t="s">
        <v>942</v>
      </c>
      <c r="G346" s="344"/>
      <c r="H346" s="6"/>
      <c r="I346" s="344"/>
      <c r="J346" s="349"/>
      <c r="K346" s="350"/>
      <c r="L346" s="344"/>
      <c r="M346" s="351"/>
      <c r="N346" s="352"/>
      <c r="O346" s="353"/>
      <c r="P346" s="353"/>
      <c r="Q346" s="354">
        <v>17127</v>
      </c>
      <c r="R346" s="355"/>
      <c r="S346" s="356"/>
      <c r="T346" s="357"/>
      <c r="U346" s="358"/>
      <c r="V346" s="359">
        <f t="shared" si="41"/>
        <v>17127</v>
      </c>
      <c r="W346" s="358"/>
      <c r="X346" s="358" t="s">
        <v>36</v>
      </c>
      <c r="Y346" s="360"/>
      <c r="Z346" s="361"/>
      <c r="AA346" s="362"/>
      <c r="AB346" s="1" t="s">
        <v>867</v>
      </c>
    </row>
    <row r="347" spans="1:28" ht="15" hidden="1" x14ac:dyDescent="0.25">
      <c r="A347" s="344"/>
      <c r="B347" s="345"/>
      <c r="C347" s="346"/>
      <c r="D347" s="347">
        <v>44704</v>
      </c>
      <c r="E347" s="348" t="s">
        <v>943</v>
      </c>
      <c r="F347" s="348" t="s">
        <v>943</v>
      </c>
      <c r="G347" s="344"/>
      <c r="H347" s="6"/>
      <c r="I347" s="344"/>
      <c r="J347" s="349"/>
      <c r="K347" s="350"/>
      <c r="L347" s="344"/>
      <c r="M347" s="351"/>
      <c r="N347" s="352"/>
      <c r="O347" s="353"/>
      <c r="P347" s="353"/>
      <c r="Q347" s="354">
        <v>36518</v>
      </c>
      <c r="R347" s="355"/>
      <c r="S347" s="356"/>
      <c r="T347" s="357"/>
      <c r="U347" s="358"/>
      <c r="V347" s="359">
        <f t="shared" si="41"/>
        <v>36518</v>
      </c>
      <c r="W347" s="358"/>
      <c r="X347" s="358" t="s">
        <v>36</v>
      </c>
      <c r="Y347" s="360"/>
      <c r="Z347" s="361"/>
      <c r="AA347" s="362"/>
      <c r="AB347" s="1" t="s">
        <v>867</v>
      </c>
    </row>
    <row r="348" spans="1:28" ht="15" hidden="1" x14ac:dyDescent="0.25">
      <c r="A348" s="344"/>
      <c r="B348" s="345"/>
      <c r="C348" s="346"/>
      <c r="D348" s="347">
        <v>44704</v>
      </c>
      <c r="E348" s="348" t="s">
        <v>944</v>
      </c>
      <c r="F348" s="348" t="s">
        <v>944</v>
      </c>
      <c r="G348" s="344"/>
      <c r="H348" s="6"/>
      <c r="I348" s="344"/>
      <c r="J348" s="349"/>
      <c r="K348" s="350"/>
      <c r="L348" s="344"/>
      <c r="M348" s="351"/>
      <c r="N348" s="352"/>
      <c r="O348" s="353"/>
      <c r="P348" s="353"/>
      <c r="Q348" s="354">
        <v>17762</v>
      </c>
      <c r="R348" s="355"/>
      <c r="S348" s="356"/>
      <c r="T348" s="357"/>
      <c r="U348" s="358"/>
      <c r="V348" s="359">
        <f t="shared" si="41"/>
        <v>17762</v>
      </c>
      <c r="W348" s="358"/>
      <c r="X348" s="358" t="s">
        <v>36</v>
      </c>
      <c r="Y348" s="360"/>
      <c r="Z348" s="361"/>
      <c r="AA348" s="362"/>
      <c r="AB348" s="1" t="s">
        <v>867</v>
      </c>
    </row>
    <row r="349" spans="1:28" ht="23.25" hidden="1" x14ac:dyDescent="0.25">
      <c r="A349" s="344"/>
      <c r="B349" s="345"/>
      <c r="C349" s="346"/>
      <c r="D349" s="347">
        <v>44704</v>
      </c>
      <c r="E349" s="348" t="s">
        <v>945</v>
      </c>
      <c r="F349" s="348" t="s">
        <v>945</v>
      </c>
      <c r="G349" s="344"/>
      <c r="H349" s="6"/>
      <c r="I349" s="344"/>
      <c r="J349" s="349"/>
      <c r="K349" s="350"/>
      <c r="L349" s="344"/>
      <c r="M349" s="351"/>
      <c r="N349" s="352"/>
      <c r="O349" s="353"/>
      <c r="P349" s="353"/>
      <c r="Q349" s="354">
        <v>271034</v>
      </c>
      <c r="R349" s="355"/>
      <c r="S349" s="356"/>
      <c r="T349" s="357"/>
      <c r="U349" s="358"/>
      <c r="V349" s="359">
        <f t="shared" si="41"/>
        <v>271034</v>
      </c>
      <c r="W349" s="358"/>
      <c r="X349" s="358" t="s">
        <v>36</v>
      </c>
      <c r="Y349" s="360"/>
      <c r="Z349" s="361"/>
      <c r="AA349" s="362"/>
      <c r="AB349" s="1" t="s">
        <v>867</v>
      </c>
    </row>
    <row r="350" spans="1:28" ht="15" hidden="1" x14ac:dyDescent="0.25">
      <c r="A350" s="344"/>
      <c r="B350" s="345"/>
      <c r="C350" s="346"/>
      <c r="D350" s="347">
        <v>44704</v>
      </c>
      <c r="E350" s="348" t="s">
        <v>946</v>
      </c>
      <c r="F350" s="348" t="s">
        <v>946</v>
      </c>
      <c r="G350" s="344"/>
      <c r="H350" s="6"/>
      <c r="I350" s="344"/>
      <c r="J350" s="349"/>
      <c r="K350" s="350"/>
      <c r="L350" s="344"/>
      <c r="M350" s="351"/>
      <c r="N350" s="352"/>
      <c r="O350" s="353"/>
      <c r="P350" s="353"/>
      <c r="Q350" s="354">
        <v>118800</v>
      </c>
      <c r="R350" s="355"/>
      <c r="S350" s="356"/>
      <c r="T350" s="357"/>
      <c r="U350" s="358"/>
      <c r="V350" s="359">
        <f t="shared" si="41"/>
        <v>118800</v>
      </c>
      <c r="W350" s="358"/>
      <c r="X350" s="358" t="s">
        <v>36</v>
      </c>
      <c r="Y350" s="360"/>
      <c r="Z350" s="361"/>
      <c r="AA350" s="362"/>
      <c r="AB350" s="1" t="s">
        <v>867</v>
      </c>
    </row>
    <row r="351" spans="1:28" ht="15" hidden="1" x14ac:dyDescent="0.25">
      <c r="A351" s="344"/>
      <c r="B351" s="345"/>
      <c r="C351" s="346"/>
      <c r="D351" s="347">
        <v>44704</v>
      </c>
      <c r="E351" s="348" t="s">
        <v>947</v>
      </c>
      <c r="F351" s="348" t="s">
        <v>947</v>
      </c>
      <c r="G351" s="344"/>
      <c r="H351" s="6"/>
      <c r="I351" s="344"/>
      <c r="J351" s="349"/>
      <c r="K351" s="350"/>
      <c r="L351" s="344"/>
      <c r="M351" s="351"/>
      <c r="N351" s="352"/>
      <c r="O351" s="353"/>
      <c r="P351" s="353"/>
      <c r="Q351" s="354">
        <v>32000</v>
      </c>
      <c r="R351" s="355"/>
      <c r="S351" s="356"/>
      <c r="T351" s="357"/>
      <c r="U351" s="358"/>
      <c r="V351" s="359">
        <f t="shared" si="41"/>
        <v>32000</v>
      </c>
      <c r="W351" s="358"/>
      <c r="X351" s="358" t="s">
        <v>36</v>
      </c>
      <c r="Y351" s="360"/>
      <c r="Z351" s="361"/>
      <c r="AA351" s="362"/>
      <c r="AB351" s="1" t="s">
        <v>867</v>
      </c>
    </row>
    <row r="352" spans="1:28" ht="15" hidden="1" x14ac:dyDescent="0.25">
      <c r="A352" s="344"/>
      <c r="B352" s="345"/>
      <c r="C352" s="346"/>
      <c r="D352" s="347">
        <v>44704</v>
      </c>
      <c r="E352" s="348" t="s">
        <v>948</v>
      </c>
      <c r="F352" s="348" t="s">
        <v>948</v>
      </c>
      <c r="G352" s="344"/>
      <c r="H352" s="6"/>
      <c r="I352" s="344"/>
      <c r="J352" s="349"/>
      <c r="K352" s="350"/>
      <c r="L352" s="344"/>
      <c r="M352" s="351"/>
      <c r="N352" s="352"/>
      <c r="O352" s="353"/>
      <c r="P352" s="353"/>
      <c r="Q352" s="354">
        <v>11500</v>
      </c>
      <c r="R352" s="355"/>
      <c r="S352" s="356"/>
      <c r="T352" s="357"/>
      <c r="U352" s="358"/>
      <c r="V352" s="359">
        <f t="shared" si="41"/>
        <v>11500</v>
      </c>
      <c r="W352" s="358"/>
      <c r="X352" s="358" t="s">
        <v>36</v>
      </c>
      <c r="Y352" s="360"/>
      <c r="Z352" s="361"/>
      <c r="AA352" s="362"/>
      <c r="AB352" s="1" t="s">
        <v>867</v>
      </c>
    </row>
    <row r="353" spans="1:28" ht="15" hidden="1" x14ac:dyDescent="0.25">
      <c r="A353" s="344"/>
      <c r="B353" s="345"/>
      <c r="C353" s="346"/>
      <c r="D353" s="347">
        <v>44707</v>
      </c>
      <c r="E353" s="348" t="s">
        <v>842</v>
      </c>
      <c r="F353" s="348" t="s">
        <v>842</v>
      </c>
      <c r="G353" s="344"/>
      <c r="H353" s="6"/>
      <c r="I353" s="344"/>
      <c r="J353" s="349"/>
      <c r="K353" s="350"/>
      <c r="L353" s="344"/>
      <c r="M353" s="351"/>
      <c r="N353" s="352"/>
      <c r="O353" s="353"/>
      <c r="P353" s="353"/>
      <c r="Q353" s="354">
        <v>38500</v>
      </c>
      <c r="R353" s="355"/>
      <c r="S353" s="356"/>
      <c r="T353" s="357"/>
      <c r="U353" s="358"/>
      <c r="V353" s="359">
        <f t="shared" si="41"/>
        <v>38500</v>
      </c>
      <c r="W353" s="358"/>
      <c r="X353" s="358" t="s">
        <v>36</v>
      </c>
      <c r="Y353" s="360">
        <v>56590732</v>
      </c>
      <c r="Z353" s="361"/>
      <c r="AA353" s="362"/>
      <c r="AB353" s="1" t="s">
        <v>867</v>
      </c>
    </row>
    <row r="354" spans="1:28" ht="15" hidden="1" x14ac:dyDescent="0.25">
      <c r="A354" s="344"/>
      <c r="B354" s="345"/>
      <c r="C354" s="346"/>
      <c r="D354" s="347">
        <v>44708</v>
      </c>
      <c r="E354" s="348" t="s">
        <v>837</v>
      </c>
      <c r="F354" s="348" t="s">
        <v>837</v>
      </c>
      <c r="G354" s="344"/>
      <c r="H354" s="6"/>
      <c r="I354" s="344"/>
      <c r="J354" s="349"/>
      <c r="K354" s="350"/>
      <c r="L354" s="344"/>
      <c r="M354" s="351"/>
      <c r="N354" s="352"/>
      <c r="O354" s="353"/>
      <c r="P354" s="353"/>
      <c r="Q354" s="354">
        <v>81016</v>
      </c>
      <c r="R354" s="355"/>
      <c r="S354" s="356"/>
      <c r="T354" s="357"/>
      <c r="U354" s="358"/>
      <c r="V354" s="359">
        <f t="shared" si="41"/>
        <v>81016</v>
      </c>
      <c r="W354" s="358"/>
      <c r="X354" s="358" t="s">
        <v>36</v>
      </c>
      <c r="Y354" s="360">
        <v>56590730</v>
      </c>
      <c r="Z354" s="361"/>
      <c r="AA354" s="362"/>
      <c r="AB354" s="1" t="s">
        <v>867</v>
      </c>
    </row>
    <row r="355" spans="1:28" ht="15" hidden="1" x14ac:dyDescent="0.25">
      <c r="A355" s="344"/>
      <c r="B355" s="345"/>
      <c r="C355" s="346"/>
      <c r="D355" s="347">
        <v>44708</v>
      </c>
      <c r="E355" s="348" t="s">
        <v>949</v>
      </c>
      <c r="F355" s="348" t="s">
        <v>949</v>
      </c>
      <c r="G355" s="344"/>
      <c r="H355" s="6"/>
      <c r="I355" s="344"/>
      <c r="J355" s="349"/>
      <c r="K355" s="350"/>
      <c r="L355" s="344"/>
      <c r="M355" s="351"/>
      <c r="N355" s="352"/>
      <c r="O355" s="353"/>
      <c r="P355" s="353"/>
      <c r="Q355" s="354">
        <v>10000000</v>
      </c>
      <c r="R355" s="355"/>
      <c r="S355" s="356"/>
      <c r="T355" s="357"/>
      <c r="U355" s="358"/>
      <c r="V355" s="359">
        <f t="shared" si="41"/>
        <v>10000000</v>
      </c>
      <c r="W355" s="358"/>
      <c r="X355" s="358" t="s">
        <v>36</v>
      </c>
      <c r="Y355" s="360">
        <v>56590740</v>
      </c>
      <c r="Z355" s="361"/>
      <c r="AA355" s="362"/>
      <c r="AB355" s="1" t="s">
        <v>867</v>
      </c>
    </row>
    <row r="356" spans="1:28" ht="15" hidden="1" x14ac:dyDescent="0.25">
      <c r="A356" s="344"/>
      <c r="B356" s="345"/>
      <c r="C356" s="346"/>
      <c r="D356" s="347">
        <v>44711</v>
      </c>
      <c r="E356" s="348" t="s">
        <v>837</v>
      </c>
      <c r="F356" s="348" t="s">
        <v>837</v>
      </c>
      <c r="G356" s="344"/>
      <c r="H356" s="6"/>
      <c r="I356" s="344"/>
      <c r="J356" s="349"/>
      <c r="K356" s="350"/>
      <c r="L356" s="344"/>
      <c r="M356" s="351"/>
      <c r="N356" s="352"/>
      <c r="O356" s="353"/>
      <c r="P356" s="353"/>
      <c r="Q356" s="354">
        <v>250000</v>
      </c>
      <c r="R356" s="355"/>
      <c r="S356" s="356"/>
      <c r="T356" s="357"/>
      <c r="U356" s="358"/>
      <c r="V356" s="359">
        <f t="shared" si="41"/>
        <v>250000</v>
      </c>
      <c r="W356" s="358"/>
      <c r="X356" s="358" t="s">
        <v>36</v>
      </c>
      <c r="Y356" s="360">
        <v>56590736</v>
      </c>
      <c r="Z356" s="361"/>
      <c r="AA356" s="362"/>
      <c r="AB356" s="1" t="s">
        <v>867</v>
      </c>
    </row>
    <row r="357" spans="1:28" ht="15" hidden="1" x14ac:dyDescent="0.25">
      <c r="A357" s="344"/>
      <c r="B357" s="345"/>
      <c r="C357" s="346"/>
      <c r="D357" s="347">
        <v>44712</v>
      </c>
      <c r="E357" s="348" t="s">
        <v>837</v>
      </c>
      <c r="F357" s="348" t="s">
        <v>837</v>
      </c>
      <c r="G357" s="344"/>
      <c r="H357" s="6"/>
      <c r="I357" s="344"/>
      <c r="J357" s="349"/>
      <c r="K357" s="350"/>
      <c r="L357" s="344"/>
      <c r="M357" s="351"/>
      <c r="N357" s="352"/>
      <c r="O357" s="353"/>
      <c r="P357" s="353"/>
      <c r="Q357" s="354">
        <v>2344</v>
      </c>
      <c r="R357" s="355"/>
      <c r="S357" s="356"/>
      <c r="T357" s="357"/>
      <c r="U357" s="358"/>
      <c r="V357" s="359">
        <f t="shared" si="41"/>
        <v>2344</v>
      </c>
      <c r="W357" s="358"/>
      <c r="X357" s="358" t="s">
        <v>36</v>
      </c>
      <c r="Y357" s="360">
        <v>56590731</v>
      </c>
      <c r="Z357" s="361"/>
      <c r="AA357" s="362"/>
      <c r="AB357" s="1" t="s">
        <v>867</v>
      </c>
    </row>
    <row r="358" spans="1:28" ht="15" hidden="1" x14ac:dyDescent="0.25">
      <c r="A358" s="344"/>
      <c r="B358" s="345"/>
      <c r="C358" s="346"/>
      <c r="D358" s="347">
        <v>44712</v>
      </c>
      <c r="E358" s="348" t="s">
        <v>837</v>
      </c>
      <c r="F358" s="348" t="s">
        <v>837</v>
      </c>
      <c r="G358" s="344"/>
      <c r="H358" s="6"/>
      <c r="I358" s="344"/>
      <c r="J358" s="349"/>
      <c r="K358" s="350"/>
      <c r="L358" s="344"/>
      <c r="M358" s="351"/>
      <c r="N358" s="352"/>
      <c r="O358" s="353"/>
      <c r="P358" s="353"/>
      <c r="Q358" s="354">
        <v>17910</v>
      </c>
      <c r="R358" s="355"/>
      <c r="S358" s="356"/>
      <c r="T358" s="357"/>
      <c r="U358" s="358"/>
      <c r="V358" s="359">
        <f t="shared" si="41"/>
        <v>17910</v>
      </c>
      <c r="W358" s="358"/>
      <c r="X358" s="358" t="s">
        <v>36</v>
      </c>
      <c r="Y358" s="360">
        <v>56590735</v>
      </c>
      <c r="Z358" s="361"/>
      <c r="AA358" s="362"/>
      <c r="AB358" s="1" t="s">
        <v>867</v>
      </c>
    </row>
    <row r="359" spans="1:28" ht="15" hidden="1" x14ac:dyDescent="0.25">
      <c r="A359" s="344"/>
      <c r="B359" s="345"/>
      <c r="C359" s="346"/>
      <c r="D359" s="347">
        <v>44712</v>
      </c>
      <c r="E359" s="348" t="s">
        <v>917</v>
      </c>
      <c r="F359" s="348" t="s">
        <v>917</v>
      </c>
      <c r="G359" s="344"/>
      <c r="H359" s="6"/>
      <c r="I359" s="344"/>
      <c r="J359" s="349"/>
      <c r="K359" s="350"/>
      <c r="L359" s="344"/>
      <c r="M359" s="351"/>
      <c r="N359" s="352"/>
      <c r="O359" s="353"/>
      <c r="P359" s="353"/>
      <c r="Q359" s="354">
        <v>97990.93</v>
      </c>
      <c r="R359" s="355"/>
      <c r="S359" s="356"/>
      <c r="T359" s="357"/>
      <c r="U359" s="358"/>
      <c r="V359" s="359">
        <f t="shared" si="41"/>
        <v>97990.93</v>
      </c>
      <c r="W359" s="358"/>
      <c r="X359" s="358" t="s">
        <v>36</v>
      </c>
      <c r="Y359" s="360"/>
      <c r="Z359" s="361"/>
      <c r="AA359" s="362"/>
      <c r="AB359" s="1" t="s">
        <v>867</v>
      </c>
    </row>
    <row r="360" spans="1:28" ht="15" hidden="1" x14ac:dyDescent="0.25">
      <c r="A360" s="344"/>
      <c r="B360" s="345"/>
      <c r="C360" s="346"/>
      <c r="D360" s="347">
        <v>44712</v>
      </c>
      <c r="E360" s="348" t="s">
        <v>918</v>
      </c>
      <c r="F360" s="348" t="s">
        <v>918</v>
      </c>
      <c r="G360" s="344"/>
      <c r="H360" s="6"/>
      <c r="I360" s="344"/>
      <c r="J360" s="349"/>
      <c r="K360" s="350"/>
      <c r="L360" s="344"/>
      <c r="M360" s="351"/>
      <c r="N360" s="352"/>
      <c r="O360" s="353"/>
      <c r="P360" s="353"/>
      <c r="Q360" s="354">
        <v>308020.56</v>
      </c>
      <c r="R360" s="355"/>
      <c r="S360" s="356"/>
      <c r="T360" s="357"/>
      <c r="U360" s="358"/>
      <c r="V360" s="359">
        <f t="shared" si="41"/>
        <v>308020.56</v>
      </c>
      <c r="W360" s="358"/>
      <c r="X360" s="358" t="s">
        <v>36</v>
      </c>
      <c r="Y360" s="360"/>
      <c r="Z360" s="361"/>
      <c r="AA360" s="362"/>
      <c r="AB360" s="1" t="s">
        <v>867</v>
      </c>
    </row>
    <row r="361" spans="1:28" ht="15" hidden="1" x14ac:dyDescent="0.25">
      <c r="A361" s="344"/>
      <c r="B361" s="345"/>
      <c r="C361" s="346"/>
      <c r="D361" s="347">
        <v>44712</v>
      </c>
      <c r="E361" s="348" t="s">
        <v>950</v>
      </c>
      <c r="F361" s="348" t="s">
        <v>950</v>
      </c>
      <c r="G361" s="344"/>
      <c r="H361" s="6"/>
      <c r="I361" s="344"/>
      <c r="J361" s="349"/>
      <c r="K361" s="350"/>
      <c r="L361" s="344"/>
      <c r="M361" s="351"/>
      <c r="N361" s="352"/>
      <c r="O361" s="353"/>
      <c r="P361" s="353"/>
      <c r="Q361" s="354">
        <v>807022</v>
      </c>
      <c r="R361" s="355"/>
      <c r="S361" s="356"/>
      <c r="T361" s="357"/>
      <c r="U361" s="358"/>
      <c r="V361" s="359">
        <f t="shared" si="41"/>
        <v>807022</v>
      </c>
      <c r="W361" s="358"/>
      <c r="X361" s="358" t="s">
        <v>36</v>
      </c>
      <c r="Y361" s="360"/>
      <c r="Z361" s="361"/>
      <c r="AA361" s="362"/>
      <c r="AB361" s="1" t="s">
        <v>867</v>
      </c>
    </row>
    <row r="362" spans="1:28" ht="15" hidden="1" x14ac:dyDescent="0.25">
      <c r="A362" s="344"/>
      <c r="B362" s="345"/>
      <c r="C362" s="346"/>
      <c r="D362" s="347">
        <v>44712</v>
      </c>
      <c r="E362" s="348" t="s">
        <v>951</v>
      </c>
      <c r="F362" s="348" t="s">
        <v>951</v>
      </c>
      <c r="G362" s="344"/>
      <c r="H362" s="6"/>
      <c r="I362" s="344"/>
      <c r="J362" s="349"/>
      <c r="K362" s="350"/>
      <c r="L362" s="344"/>
      <c r="M362" s="351"/>
      <c r="N362" s="352"/>
      <c r="O362" s="353"/>
      <c r="P362" s="353"/>
      <c r="Q362" s="354">
        <v>900000</v>
      </c>
      <c r="R362" s="355"/>
      <c r="S362" s="356"/>
      <c r="T362" s="357"/>
      <c r="U362" s="358"/>
      <c r="V362" s="359">
        <f t="shared" si="41"/>
        <v>900000</v>
      </c>
      <c r="W362" s="358"/>
      <c r="X362" s="358" t="s">
        <v>36</v>
      </c>
      <c r="Y362" s="360"/>
      <c r="Z362" s="361"/>
      <c r="AA362" s="362"/>
      <c r="AB362" s="1" t="s">
        <v>867</v>
      </c>
    </row>
    <row r="363" spans="1:28" ht="15" hidden="1" x14ac:dyDescent="0.25">
      <c r="A363" s="344"/>
      <c r="B363" s="345"/>
      <c r="C363" s="346"/>
      <c r="D363" s="347">
        <v>44712</v>
      </c>
      <c r="E363" s="348" t="s">
        <v>952</v>
      </c>
      <c r="F363" s="348" t="s">
        <v>952</v>
      </c>
      <c r="G363" s="344"/>
      <c r="H363" s="6"/>
      <c r="I363" s="344"/>
      <c r="J363" s="349"/>
      <c r="K363" s="350"/>
      <c r="L363" s="344"/>
      <c r="M363" s="351"/>
      <c r="N363" s="352"/>
      <c r="O363" s="353"/>
      <c r="P363" s="353"/>
      <c r="Q363" s="354">
        <v>900000</v>
      </c>
      <c r="R363" s="355"/>
      <c r="S363" s="356"/>
      <c r="T363" s="357"/>
      <c r="U363" s="358"/>
      <c r="V363" s="359">
        <f t="shared" si="41"/>
        <v>900000</v>
      </c>
      <c r="W363" s="358"/>
      <c r="X363" s="358" t="s">
        <v>36</v>
      </c>
      <c r="Y363" s="360"/>
      <c r="Z363" s="361"/>
      <c r="AA363" s="362"/>
      <c r="AB363" s="1" t="s">
        <v>867</v>
      </c>
    </row>
    <row r="364" spans="1:28" hidden="1" x14ac:dyDescent="0.2">
      <c r="A364" s="20">
        <v>221</v>
      </c>
      <c r="B364" s="131">
        <v>44703</v>
      </c>
      <c r="C364" s="22">
        <v>44711</v>
      </c>
      <c r="D364" s="246">
        <v>44715</v>
      </c>
      <c r="E364" s="23" t="s">
        <v>513</v>
      </c>
      <c r="F364" s="23" t="s">
        <v>514</v>
      </c>
      <c r="G364" s="20" t="s">
        <v>515</v>
      </c>
      <c r="H364" s="6"/>
      <c r="I364" s="20" t="s">
        <v>516</v>
      </c>
      <c r="J364" s="78">
        <v>303553</v>
      </c>
      <c r="K364" s="103">
        <v>44553</v>
      </c>
      <c r="L364" s="20">
        <v>2292</v>
      </c>
      <c r="M364" s="38">
        <v>1326043</v>
      </c>
      <c r="N364" s="132">
        <v>0.17</v>
      </c>
      <c r="O364" s="31">
        <f t="shared" si="37"/>
        <v>225427.31000000003</v>
      </c>
      <c r="P364" s="31">
        <v>0</v>
      </c>
      <c r="Q364" s="35">
        <f t="shared" si="34"/>
        <v>1551470.31</v>
      </c>
      <c r="R364" s="109"/>
      <c r="S364" s="34"/>
      <c r="T364" s="110"/>
      <c r="U364" s="35"/>
      <c r="V364" s="32">
        <f t="shared" si="41"/>
        <v>1551470.31</v>
      </c>
      <c r="W364" s="181" t="s">
        <v>35</v>
      </c>
      <c r="X364" s="181" t="s">
        <v>36</v>
      </c>
      <c r="Y364" s="47">
        <v>56590745</v>
      </c>
      <c r="Z364" s="152" t="s">
        <v>33</v>
      </c>
      <c r="AA364" s="138">
        <f>V364+V365</f>
        <v>3125000.9699999997</v>
      </c>
    </row>
    <row r="365" spans="1:28" hidden="1" x14ac:dyDescent="0.2">
      <c r="A365" s="20">
        <v>222</v>
      </c>
      <c r="B365" s="131">
        <v>44703</v>
      </c>
      <c r="C365" s="22">
        <v>44711</v>
      </c>
      <c r="D365" s="246">
        <v>44715</v>
      </c>
      <c r="E365" s="23" t="s">
        <v>513</v>
      </c>
      <c r="F365" s="23" t="s">
        <v>514</v>
      </c>
      <c r="G365" s="20" t="s">
        <v>515</v>
      </c>
      <c r="H365" s="6"/>
      <c r="I365" s="20" t="s">
        <v>516</v>
      </c>
      <c r="J365" s="78">
        <v>303553</v>
      </c>
      <c r="K365" s="103">
        <v>44553</v>
      </c>
      <c r="L365" s="20" t="s">
        <v>33</v>
      </c>
      <c r="M365" s="38">
        <v>1344898</v>
      </c>
      <c r="N365" s="132">
        <v>0.17</v>
      </c>
      <c r="O365" s="31">
        <f t="shared" si="37"/>
        <v>228632.66</v>
      </c>
      <c r="P365" s="31">
        <v>0</v>
      </c>
      <c r="Q365" s="35">
        <f t="shared" si="34"/>
        <v>1573530.66</v>
      </c>
      <c r="R365" s="109"/>
      <c r="S365" s="34"/>
      <c r="T365" s="110"/>
      <c r="U365" s="35"/>
      <c r="V365" s="32">
        <f t="shared" si="41"/>
        <v>1573530.66</v>
      </c>
      <c r="W365" s="181" t="s">
        <v>35</v>
      </c>
      <c r="X365" s="181" t="s">
        <v>36</v>
      </c>
      <c r="Y365" s="47">
        <v>56590745</v>
      </c>
      <c r="Z365" s="152" t="s">
        <v>33</v>
      </c>
      <c r="AA365" s="138"/>
    </row>
    <row r="366" spans="1:28" ht="15" x14ac:dyDescent="0.25">
      <c r="A366" s="344"/>
      <c r="B366" s="345"/>
      <c r="C366" s="346"/>
      <c r="D366" s="347">
        <v>44566</v>
      </c>
      <c r="E366" s="348" t="s">
        <v>1091</v>
      </c>
      <c r="F366" s="348" t="s">
        <v>1091</v>
      </c>
      <c r="G366" s="344"/>
      <c r="H366" s="6"/>
      <c r="I366" s="344"/>
      <c r="J366" s="349"/>
      <c r="K366" s="387"/>
      <c r="L366" s="344"/>
      <c r="M366" s="351"/>
      <c r="N366" s="352"/>
      <c r="O366" s="353"/>
      <c r="P366" s="353"/>
      <c r="Q366" s="354">
        <v>6051</v>
      </c>
      <c r="R366" s="355"/>
      <c r="S366" s="356"/>
      <c r="T366" s="357"/>
      <c r="U366" s="358"/>
      <c r="V366" s="359">
        <f t="shared" si="41"/>
        <v>6051</v>
      </c>
      <c r="W366" s="369"/>
      <c r="X366" s="358" t="s">
        <v>222</v>
      </c>
      <c r="Y366" s="405">
        <v>54303410</v>
      </c>
      <c r="Z366" s="361"/>
      <c r="AA366" s="362"/>
      <c r="AB366" s="1" t="s">
        <v>867</v>
      </c>
    </row>
    <row r="367" spans="1:28" ht="15" x14ac:dyDescent="0.25">
      <c r="A367" s="344"/>
      <c r="B367" s="345"/>
      <c r="C367" s="346"/>
      <c r="D367" s="347">
        <v>44579</v>
      </c>
      <c r="E367" s="348" t="s">
        <v>1092</v>
      </c>
      <c r="F367" s="348" t="s">
        <v>1092</v>
      </c>
      <c r="G367" s="344"/>
      <c r="H367" s="6"/>
      <c r="I367" s="344"/>
      <c r="J367" s="349"/>
      <c r="K367" s="387"/>
      <c r="L367" s="344"/>
      <c r="M367" s="351"/>
      <c r="N367" s="352"/>
      <c r="O367" s="353"/>
      <c r="P367" s="353"/>
      <c r="Q367" s="354">
        <v>97950.56</v>
      </c>
      <c r="R367" s="355"/>
      <c r="S367" s="356"/>
      <c r="T367" s="357"/>
      <c r="U367" s="358"/>
      <c r="V367" s="359">
        <f t="shared" si="41"/>
        <v>97950.56</v>
      </c>
      <c r="W367" s="369"/>
      <c r="X367" s="358" t="s">
        <v>222</v>
      </c>
      <c r="Y367" s="405"/>
      <c r="Z367" s="361"/>
      <c r="AA367" s="362"/>
      <c r="AB367" s="1" t="s">
        <v>867</v>
      </c>
    </row>
    <row r="368" spans="1:28" ht="15" x14ac:dyDescent="0.25">
      <c r="A368" s="344"/>
      <c r="B368" s="345"/>
      <c r="C368" s="346"/>
      <c r="D368" s="347">
        <v>44579</v>
      </c>
      <c r="E368" s="348" t="s">
        <v>1093</v>
      </c>
      <c r="F368" s="348" t="s">
        <v>1093</v>
      </c>
      <c r="G368" s="344"/>
      <c r="H368" s="6"/>
      <c r="I368" s="344"/>
      <c r="J368" s="349"/>
      <c r="K368" s="387"/>
      <c r="L368" s="344"/>
      <c r="M368" s="351"/>
      <c r="N368" s="352"/>
      <c r="O368" s="353"/>
      <c r="P368" s="353"/>
      <c r="Q368" s="354">
        <v>297713.03000000003</v>
      </c>
      <c r="R368" s="355"/>
      <c r="S368" s="356"/>
      <c r="T368" s="357"/>
      <c r="U368" s="358"/>
      <c r="V368" s="359">
        <f t="shared" si="41"/>
        <v>297713.03000000003</v>
      </c>
      <c r="W368" s="369"/>
      <c r="X368" s="358" t="s">
        <v>222</v>
      </c>
      <c r="Y368" s="405"/>
      <c r="Z368" s="361"/>
      <c r="AA368" s="362"/>
      <c r="AB368" s="1" t="s">
        <v>867</v>
      </c>
    </row>
    <row r="369" spans="1:28" ht="15" x14ac:dyDescent="0.25">
      <c r="A369" s="344"/>
      <c r="B369" s="345"/>
      <c r="C369" s="346"/>
      <c r="D369" s="401">
        <v>44592</v>
      </c>
      <c r="E369" s="400" t="s">
        <v>1094</v>
      </c>
      <c r="F369" s="400" t="s">
        <v>1094</v>
      </c>
      <c r="G369" s="344"/>
      <c r="H369" s="6"/>
      <c r="I369" s="344"/>
      <c r="J369" s="407"/>
      <c r="K369" s="387"/>
      <c r="L369" s="344"/>
      <c r="M369" s="351"/>
      <c r="N369" s="352"/>
      <c r="O369" s="353"/>
      <c r="P369" s="353"/>
      <c r="Q369" s="408">
        <v>947.12</v>
      </c>
      <c r="R369" s="355"/>
      <c r="S369" s="356"/>
      <c r="T369" s="357"/>
      <c r="U369" s="358"/>
      <c r="V369" s="359">
        <f t="shared" si="41"/>
        <v>947.12</v>
      </c>
      <c r="W369" s="404"/>
      <c r="X369" s="358" t="s">
        <v>222</v>
      </c>
      <c r="Y369" s="405"/>
      <c r="Z369" s="361"/>
      <c r="AA369" s="362"/>
      <c r="AB369" s="1" t="s">
        <v>867</v>
      </c>
    </row>
    <row r="370" spans="1:28" x14ac:dyDescent="0.2">
      <c r="A370" s="20">
        <v>74</v>
      </c>
      <c r="B370" s="21">
        <v>44614</v>
      </c>
      <c r="C370" s="22">
        <v>44718</v>
      </c>
      <c r="D370" s="246">
        <v>44610</v>
      </c>
      <c r="E370" s="23" t="s">
        <v>75</v>
      </c>
      <c r="F370" s="23" t="s">
        <v>221</v>
      </c>
      <c r="G370" s="24" t="s">
        <v>33</v>
      </c>
      <c r="H370" s="6"/>
      <c r="I370" s="24" t="s">
        <v>33</v>
      </c>
      <c r="J370" s="53">
        <v>303394</v>
      </c>
      <c r="K370" s="27" t="s">
        <v>33</v>
      </c>
      <c r="L370" s="26" t="s">
        <v>33</v>
      </c>
      <c r="M370" s="38">
        <v>395569</v>
      </c>
      <c r="N370" s="30">
        <v>0</v>
      </c>
      <c r="O370" s="31">
        <f t="shared" ref="O370" si="42">M370*N370</f>
        <v>0</v>
      </c>
      <c r="P370" s="31">
        <v>0</v>
      </c>
      <c r="Q370" s="32">
        <f t="shared" ref="Q370" si="43">M370+O370+P370</f>
        <v>395569</v>
      </c>
      <c r="R370" s="33">
        <v>0</v>
      </c>
      <c r="S370" s="34">
        <f t="shared" ref="S370" si="44">-Q370*R370</f>
        <v>0</v>
      </c>
      <c r="T370" s="33"/>
      <c r="U370" s="35">
        <f t="shared" ref="U370" si="45">-O370*T370</f>
        <v>0</v>
      </c>
      <c r="V370" s="32">
        <f t="shared" si="41"/>
        <v>395569</v>
      </c>
      <c r="W370" s="36" t="s">
        <v>35</v>
      </c>
      <c r="X370" s="35" t="s">
        <v>222</v>
      </c>
      <c r="Y370" s="37" t="s">
        <v>33</v>
      </c>
      <c r="Z370" s="37" t="s">
        <v>33</v>
      </c>
      <c r="AA370" s="37"/>
    </row>
    <row r="371" spans="1:28" ht="15" x14ac:dyDescent="0.25">
      <c r="A371" s="344"/>
      <c r="B371" s="363"/>
      <c r="C371" s="346"/>
      <c r="D371" s="347">
        <v>44594</v>
      </c>
      <c r="E371" s="348" t="s">
        <v>868</v>
      </c>
      <c r="F371" s="348" t="s">
        <v>868</v>
      </c>
      <c r="G371" s="366"/>
      <c r="H371" s="6"/>
      <c r="I371" s="366"/>
      <c r="J371" s="344"/>
      <c r="K371" s="350"/>
      <c r="L371" s="365"/>
      <c r="M371" s="351"/>
      <c r="N371" s="410"/>
      <c r="O371" s="353"/>
      <c r="P371" s="353"/>
      <c r="Q371" s="389">
        <v>289.79000000000002</v>
      </c>
      <c r="R371" s="368"/>
      <c r="S371" s="356"/>
      <c r="T371" s="368"/>
      <c r="U371" s="358"/>
      <c r="V371" s="359">
        <f t="shared" si="41"/>
        <v>289.79000000000002</v>
      </c>
      <c r="W371" s="358"/>
      <c r="X371" s="358" t="s">
        <v>222</v>
      </c>
      <c r="Y371" s="392"/>
      <c r="Z371" s="392"/>
      <c r="AA371" s="392"/>
      <c r="AB371" s="1" t="s">
        <v>867</v>
      </c>
    </row>
    <row r="372" spans="1:28" ht="15" x14ac:dyDescent="0.25">
      <c r="A372" s="344"/>
      <c r="B372" s="363"/>
      <c r="C372" s="346"/>
      <c r="D372" s="347">
        <v>44594</v>
      </c>
      <c r="E372" s="348" t="s">
        <v>869</v>
      </c>
      <c r="F372" s="348" t="s">
        <v>869</v>
      </c>
      <c r="G372" s="366"/>
      <c r="H372" s="6"/>
      <c r="I372" s="366"/>
      <c r="J372" s="344"/>
      <c r="K372" s="350"/>
      <c r="L372" s="365"/>
      <c r="M372" s="351"/>
      <c r="N372" s="410"/>
      <c r="O372" s="353"/>
      <c r="P372" s="353"/>
      <c r="Q372" s="354">
        <v>2229.16</v>
      </c>
      <c r="R372" s="368"/>
      <c r="S372" s="356"/>
      <c r="T372" s="368"/>
      <c r="U372" s="358"/>
      <c r="V372" s="359">
        <f t="shared" si="41"/>
        <v>2229.16</v>
      </c>
      <c r="W372" s="358"/>
      <c r="X372" s="358" t="s">
        <v>222</v>
      </c>
      <c r="Y372" s="392"/>
      <c r="Z372" s="392"/>
      <c r="AA372" s="392"/>
      <c r="AB372" s="1" t="s">
        <v>867</v>
      </c>
    </row>
    <row r="373" spans="1:28" ht="15" x14ac:dyDescent="0.25">
      <c r="A373" s="344"/>
      <c r="B373" s="363"/>
      <c r="C373" s="346"/>
      <c r="D373" s="347">
        <v>44624</v>
      </c>
      <c r="E373" s="348" t="s">
        <v>1094</v>
      </c>
      <c r="F373" s="348" t="s">
        <v>1094</v>
      </c>
      <c r="G373" s="366"/>
      <c r="H373" s="6"/>
      <c r="I373" s="366"/>
      <c r="J373" s="344"/>
      <c r="K373" s="350"/>
      <c r="L373" s="365"/>
      <c r="M373" s="351"/>
      <c r="N373" s="410"/>
      <c r="O373" s="353"/>
      <c r="P373" s="353"/>
      <c r="Q373" s="389">
        <v>504</v>
      </c>
      <c r="R373" s="368"/>
      <c r="S373" s="356"/>
      <c r="T373" s="368"/>
      <c r="U373" s="358"/>
      <c r="V373" s="359">
        <f t="shared" si="41"/>
        <v>504</v>
      </c>
      <c r="W373" s="358"/>
      <c r="X373" s="358" t="s">
        <v>222</v>
      </c>
      <c r="Y373" s="392"/>
      <c r="Z373" s="392"/>
      <c r="AA373" s="392"/>
      <c r="AB373" s="1" t="s">
        <v>867</v>
      </c>
    </row>
    <row r="374" spans="1:28" ht="23.25" x14ac:dyDescent="0.25">
      <c r="A374" s="344"/>
      <c r="B374" s="363"/>
      <c r="C374" s="346"/>
      <c r="D374" s="347">
        <v>44635</v>
      </c>
      <c r="E374" s="348" t="s">
        <v>1095</v>
      </c>
      <c r="F374" s="348" t="s">
        <v>1095</v>
      </c>
      <c r="G374" s="366"/>
      <c r="H374" s="6"/>
      <c r="I374" s="366"/>
      <c r="J374" s="344"/>
      <c r="K374" s="350"/>
      <c r="L374" s="365"/>
      <c r="M374" s="351"/>
      <c r="N374" s="410"/>
      <c r="O374" s="353"/>
      <c r="P374" s="353"/>
      <c r="Q374" s="354">
        <v>54700</v>
      </c>
      <c r="R374" s="368"/>
      <c r="S374" s="356"/>
      <c r="T374" s="368"/>
      <c r="U374" s="358"/>
      <c r="V374" s="359">
        <f t="shared" si="41"/>
        <v>54700</v>
      </c>
      <c r="W374" s="358"/>
      <c r="X374" s="358" t="s">
        <v>222</v>
      </c>
      <c r="Y374" s="392"/>
      <c r="Z374" s="392"/>
      <c r="AA374" s="392"/>
      <c r="AB374" s="1" t="s">
        <v>867</v>
      </c>
    </row>
    <row r="375" spans="1:28" ht="15" x14ac:dyDescent="0.25">
      <c r="A375" s="344"/>
      <c r="B375" s="363"/>
      <c r="C375" s="346"/>
      <c r="D375" s="347">
        <v>44636</v>
      </c>
      <c r="E375" s="348" t="s">
        <v>949</v>
      </c>
      <c r="F375" s="348" t="s">
        <v>949</v>
      </c>
      <c r="G375" s="366"/>
      <c r="H375" s="6"/>
      <c r="I375" s="366"/>
      <c r="J375" s="344"/>
      <c r="K375" s="350"/>
      <c r="L375" s="365"/>
      <c r="M375" s="351"/>
      <c r="N375" s="410"/>
      <c r="O375" s="353"/>
      <c r="P375" s="353"/>
      <c r="Q375" s="354">
        <v>3760000</v>
      </c>
      <c r="R375" s="368"/>
      <c r="S375" s="356"/>
      <c r="T375" s="368"/>
      <c r="U375" s="358"/>
      <c r="V375" s="359">
        <f t="shared" si="41"/>
        <v>3760000</v>
      </c>
      <c r="W375" s="358"/>
      <c r="X375" s="358" t="s">
        <v>222</v>
      </c>
      <c r="Y375" s="392"/>
      <c r="Z375" s="392"/>
      <c r="AA375" s="392"/>
      <c r="AB375" s="1" t="s">
        <v>867</v>
      </c>
    </row>
    <row r="376" spans="1:28" ht="23.25" x14ac:dyDescent="0.25">
      <c r="A376" s="344"/>
      <c r="B376" s="363"/>
      <c r="C376" s="346"/>
      <c r="D376" s="347">
        <v>44638</v>
      </c>
      <c r="E376" s="348" t="s">
        <v>1095</v>
      </c>
      <c r="F376" s="348" t="s">
        <v>1095</v>
      </c>
      <c r="G376" s="366"/>
      <c r="H376" s="6"/>
      <c r="I376" s="366"/>
      <c r="J376" s="344"/>
      <c r="K376" s="350"/>
      <c r="L376" s="365"/>
      <c r="M376" s="351"/>
      <c r="N376" s="410"/>
      <c r="O376" s="353"/>
      <c r="P376" s="353"/>
      <c r="Q376" s="389">
        <v>200</v>
      </c>
      <c r="R376" s="368"/>
      <c r="S376" s="356"/>
      <c r="T376" s="368"/>
      <c r="U376" s="358"/>
      <c r="V376" s="359">
        <f t="shared" si="41"/>
        <v>200</v>
      </c>
      <c r="W376" s="358"/>
      <c r="X376" s="358" t="s">
        <v>222</v>
      </c>
      <c r="Y376" s="392"/>
      <c r="Z376" s="392"/>
      <c r="AA376" s="392"/>
      <c r="AB376" s="1" t="s">
        <v>867</v>
      </c>
    </row>
    <row r="377" spans="1:28" ht="15" x14ac:dyDescent="0.25">
      <c r="A377" s="409"/>
      <c r="B377" s="414"/>
      <c r="C377" s="415"/>
      <c r="D377" s="401">
        <v>44681</v>
      </c>
      <c r="E377" s="402" t="s">
        <v>1094</v>
      </c>
      <c r="F377" s="402" t="s">
        <v>1094</v>
      </c>
      <c r="G377" s="374"/>
      <c r="H377" s="6"/>
      <c r="I377" s="374"/>
      <c r="J377" s="409"/>
      <c r="K377" s="416"/>
      <c r="L377" s="372"/>
      <c r="M377" s="417"/>
      <c r="N377" s="418"/>
      <c r="O377" s="419"/>
      <c r="P377" s="419"/>
      <c r="Q377" s="411">
        <v>273.22000000000003</v>
      </c>
      <c r="R377" s="420"/>
      <c r="S377" s="421"/>
      <c r="T377" s="420"/>
      <c r="U377" s="406"/>
      <c r="V377" s="422">
        <f t="shared" si="41"/>
        <v>273.22000000000003</v>
      </c>
      <c r="W377" s="423"/>
      <c r="X377" s="406" t="s">
        <v>222</v>
      </c>
      <c r="Y377" s="413"/>
      <c r="Z377" s="413"/>
      <c r="AA377" s="413"/>
      <c r="AB377" s="1" t="s">
        <v>867</v>
      </c>
    </row>
    <row r="378" spans="1:28" ht="15" x14ac:dyDescent="0.25">
      <c r="A378" s="344"/>
      <c r="B378" s="363"/>
      <c r="C378" s="346"/>
      <c r="D378" s="347">
        <v>44712</v>
      </c>
      <c r="E378" s="348" t="s">
        <v>1094</v>
      </c>
      <c r="F378" s="348" t="s">
        <v>1094</v>
      </c>
      <c r="G378" s="366"/>
      <c r="H378" s="6"/>
      <c r="I378" s="366"/>
      <c r="J378" s="344"/>
      <c r="K378" s="350"/>
      <c r="L378" s="365"/>
      <c r="M378" s="351"/>
      <c r="N378" s="410"/>
      <c r="O378" s="353"/>
      <c r="P378" s="353"/>
      <c r="Q378" s="354">
        <v>2565.0300000000002</v>
      </c>
      <c r="R378" s="368"/>
      <c r="S378" s="356"/>
      <c r="T378" s="368"/>
      <c r="U378" s="358"/>
      <c r="V378" s="359">
        <f t="shared" si="41"/>
        <v>2565.0300000000002</v>
      </c>
      <c r="W378" s="358"/>
      <c r="X378" s="358" t="s">
        <v>222</v>
      </c>
      <c r="Y378" s="360"/>
      <c r="Z378" s="392"/>
      <c r="AA378" s="392"/>
      <c r="AB378" s="1" t="s">
        <v>867</v>
      </c>
    </row>
    <row r="379" spans="1:28" ht="15" x14ac:dyDescent="0.25">
      <c r="A379" s="344"/>
      <c r="B379" s="363"/>
      <c r="C379" s="346"/>
      <c r="D379" s="347">
        <v>44713</v>
      </c>
      <c r="E379" s="348" t="s">
        <v>893</v>
      </c>
      <c r="F379" s="348" t="s">
        <v>893</v>
      </c>
      <c r="G379" s="366"/>
      <c r="H379" s="6"/>
      <c r="I379" s="366"/>
      <c r="J379" s="344"/>
      <c r="K379" s="350"/>
      <c r="L379" s="365"/>
      <c r="M379" s="351"/>
      <c r="N379" s="410"/>
      <c r="O379" s="353"/>
      <c r="P379" s="353"/>
      <c r="Q379" s="354">
        <v>795842</v>
      </c>
      <c r="R379" s="368"/>
      <c r="S379" s="356"/>
      <c r="T379" s="368"/>
      <c r="U379" s="358"/>
      <c r="V379" s="359">
        <f t="shared" si="41"/>
        <v>795842</v>
      </c>
      <c r="W379" s="358"/>
      <c r="X379" s="358" t="s">
        <v>222</v>
      </c>
      <c r="Y379" s="360">
        <v>54303401</v>
      </c>
      <c r="Z379" s="392"/>
      <c r="AA379" s="392"/>
      <c r="AB379" s="1" t="s">
        <v>867</v>
      </c>
    </row>
    <row r="380" spans="1:28" ht="23.25" x14ac:dyDescent="0.25">
      <c r="A380" s="344"/>
      <c r="B380" s="363"/>
      <c r="C380" s="346"/>
      <c r="D380" s="347">
        <v>44713</v>
      </c>
      <c r="E380" s="348" t="s">
        <v>1096</v>
      </c>
      <c r="F380" s="348" t="s">
        <v>1096</v>
      </c>
      <c r="G380" s="366"/>
      <c r="H380" s="6"/>
      <c r="I380" s="366"/>
      <c r="J380" s="344"/>
      <c r="K380" s="350"/>
      <c r="L380" s="365"/>
      <c r="M380" s="351"/>
      <c r="N380" s="410"/>
      <c r="O380" s="353"/>
      <c r="P380" s="353"/>
      <c r="Q380" s="354">
        <v>5321231</v>
      </c>
      <c r="R380" s="368"/>
      <c r="S380" s="356"/>
      <c r="T380" s="368"/>
      <c r="U380" s="358"/>
      <c r="V380" s="359">
        <f t="shared" si="41"/>
        <v>5321231</v>
      </c>
      <c r="W380" s="358"/>
      <c r="X380" s="358" t="s">
        <v>222</v>
      </c>
      <c r="Y380" s="360">
        <v>54303418</v>
      </c>
      <c r="Z380" s="392"/>
      <c r="AA380" s="392"/>
      <c r="AB380" s="1" t="s">
        <v>867</v>
      </c>
    </row>
    <row r="381" spans="1:28" ht="15" x14ac:dyDescent="0.25">
      <c r="A381" s="344"/>
      <c r="B381" s="363"/>
      <c r="C381" s="346"/>
      <c r="D381" s="347">
        <v>44715</v>
      </c>
      <c r="E381" s="348" t="s">
        <v>1091</v>
      </c>
      <c r="F381" s="348" t="s">
        <v>1091</v>
      </c>
      <c r="G381" s="366"/>
      <c r="H381" s="6"/>
      <c r="I381" s="366"/>
      <c r="J381" s="344"/>
      <c r="K381" s="350"/>
      <c r="L381" s="365"/>
      <c r="M381" s="351"/>
      <c r="N381" s="410"/>
      <c r="O381" s="353"/>
      <c r="P381" s="353"/>
      <c r="Q381" s="354">
        <v>93203</v>
      </c>
      <c r="R381" s="368"/>
      <c r="S381" s="356"/>
      <c r="T381" s="368"/>
      <c r="U381" s="358"/>
      <c r="V381" s="359">
        <f t="shared" si="41"/>
        <v>93203</v>
      </c>
      <c r="W381" s="358"/>
      <c r="X381" s="358" t="s">
        <v>222</v>
      </c>
      <c r="Y381" s="360">
        <v>54303425</v>
      </c>
      <c r="Z381" s="392"/>
      <c r="AA381" s="392"/>
      <c r="AB381" s="1" t="s">
        <v>867</v>
      </c>
    </row>
    <row r="382" spans="1:28" ht="15" x14ac:dyDescent="0.25">
      <c r="A382" s="344"/>
      <c r="B382" s="363"/>
      <c r="C382" s="346"/>
      <c r="D382" s="347">
        <v>44720</v>
      </c>
      <c r="E382" s="348" t="s">
        <v>842</v>
      </c>
      <c r="F382" s="348" t="s">
        <v>842</v>
      </c>
      <c r="G382" s="366"/>
      <c r="H382" s="6"/>
      <c r="I382" s="366"/>
      <c r="J382" s="344"/>
      <c r="K382" s="350"/>
      <c r="L382" s="365"/>
      <c r="M382" s="351"/>
      <c r="N382" s="410"/>
      <c r="O382" s="353"/>
      <c r="P382" s="353"/>
      <c r="Q382" s="354">
        <v>170864</v>
      </c>
      <c r="R382" s="368"/>
      <c r="S382" s="356"/>
      <c r="T382" s="368"/>
      <c r="U382" s="358"/>
      <c r="V382" s="359">
        <f t="shared" si="41"/>
        <v>170864</v>
      </c>
      <c r="W382" s="358"/>
      <c r="X382" s="358" t="s">
        <v>222</v>
      </c>
      <c r="Y382" s="360">
        <v>54303431</v>
      </c>
      <c r="Z382" s="392"/>
      <c r="AA382" s="392"/>
      <c r="AB382" s="1" t="s">
        <v>867</v>
      </c>
    </row>
    <row r="383" spans="1:28" ht="15" x14ac:dyDescent="0.25">
      <c r="A383" s="344"/>
      <c r="B383" s="363"/>
      <c r="C383" s="346"/>
      <c r="D383" s="347">
        <v>44720</v>
      </c>
      <c r="E383" s="348" t="s">
        <v>838</v>
      </c>
      <c r="F383" s="348" t="s">
        <v>838</v>
      </c>
      <c r="G383" s="366"/>
      <c r="H383" s="6"/>
      <c r="I383" s="366"/>
      <c r="J383" s="344"/>
      <c r="K383" s="350"/>
      <c r="L383" s="365"/>
      <c r="M383" s="351"/>
      <c r="N383" s="410"/>
      <c r="O383" s="353"/>
      <c r="P383" s="353"/>
      <c r="Q383" s="354">
        <v>966401</v>
      </c>
      <c r="R383" s="368"/>
      <c r="S383" s="356"/>
      <c r="T383" s="368"/>
      <c r="U383" s="358"/>
      <c r="V383" s="359">
        <f t="shared" si="41"/>
        <v>966401</v>
      </c>
      <c r="W383" s="358"/>
      <c r="X383" s="358" t="s">
        <v>222</v>
      </c>
      <c r="Y383" s="360">
        <v>54303430</v>
      </c>
      <c r="Z383" s="392"/>
      <c r="AA383" s="392"/>
      <c r="AB383" s="1" t="s">
        <v>867</v>
      </c>
    </row>
    <row r="384" spans="1:28" ht="15" x14ac:dyDescent="0.25">
      <c r="A384" s="344"/>
      <c r="B384" s="363"/>
      <c r="C384" s="346"/>
      <c r="D384" s="347">
        <v>44720</v>
      </c>
      <c r="E384" s="348" t="s">
        <v>1097</v>
      </c>
      <c r="F384" s="348" t="s">
        <v>1097</v>
      </c>
      <c r="G384" s="366"/>
      <c r="H384" s="6"/>
      <c r="I384" s="366"/>
      <c r="J384" s="344"/>
      <c r="K384" s="350"/>
      <c r="L384" s="365"/>
      <c r="M384" s="351"/>
      <c r="N384" s="410"/>
      <c r="O384" s="353"/>
      <c r="P384" s="353"/>
      <c r="Q384" s="354">
        <v>66595</v>
      </c>
      <c r="R384" s="368"/>
      <c r="S384" s="356"/>
      <c r="T384" s="368"/>
      <c r="U384" s="358"/>
      <c r="V384" s="359">
        <f t="shared" si="41"/>
        <v>66595</v>
      </c>
      <c r="W384" s="358"/>
      <c r="X384" s="358" t="s">
        <v>222</v>
      </c>
      <c r="Y384" s="360">
        <v>54303429</v>
      </c>
      <c r="Z384" s="392"/>
      <c r="AA384" s="392"/>
      <c r="AB384" s="1" t="s">
        <v>867</v>
      </c>
    </row>
    <row r="385" spans="1:28" ht="15" x14ac:dyDescent="0.25">
      <c r="A385" s="344"/>
      <c r="B385" s="363"/>
      <c r="C385" s="346"/>
      <c r="D385" s="347">
        <v>44721</v>
      </c>
      <c r="E385" s="348" t="s">
        <v>1091</v>
      </c>
      <c r="F385" s="348" t="s">
        <v>1091</v>
      </c>
      <c r="G385" s="366"/>
      <c r="H385" s="6"/>
      <c r="I385" s="366"/>
      <c r="J385" s="344"/>
      <c r="K385" s="350"/>
      <c r="L385" s="365"/>
      <c r="M385" s="351"/>
      <c r="N385" s="410"/>
      <c r="O385" s="353"/>
      <c r="P385" s="353"/>
      <c r="Q385" s="354">
        <v>53174</v>
      </c>
      <c r="R385" s="368"/>
      <c r="S385" s="356"/>
      <c r="T385" s="368"/>
      <c r="U385" s="358"/>
      <c r="V385" s="359">
        <f t="shared" si="41"/>
        <v>53174</v>
      </c>
      <c r="W385" s="358"/>
      <c r="X385" s="358" t="s">
        <v>222</v>
      </c>
      <c r="Y385" s="360">
        <v>54303427</v>
      </c>
      <c r="Z385" s="392"/>
      <c r="AA385" s="392"/>
      <c r="AB385" s="1" t="s">
        <v>867</v>
      </c>
    </row>
    <row r="386" spans="1:28" ht="15" x14ac:dyDescent="0.25">
      <c r="A386" s="344"/>
      <c r="B386" s="363"/>
      <c r="C386" s="346"/>
      <c r="D386" s="347">
        <v>44722</v>
      </c>
      <c r="E386" s="348" t="s">
        <v>901</v>
      </c>
      <c r="F386" s="348" t="s">
        <v>901</v>
      </c>
      <c r="G386" s="366"/>
      <c r="H386" s="6"/>
      <c r="I386" s="366"/>
      <c r="J386" s="344"/>
      <c r="K386" s="350"/>
      <c r="L386" s="365"/>
      <c r="M386" s="351"/>
      <c r="N386" s="410"/>
      <c r="O386" s="353"/>
      <c r="P386" s="353"/>
      <c r="Q386" s="354">
        <v>338143</v>
      </c>
      <c r="R386" s="368"/>
      <c r="S386" s="356"/>
      <c r="T386" s="368"/>
      <c r="U386" s="358"/>
      <c r="V386" s="359">
        <f t="shared" si="41"/>
        <v>338143</v>
      </c>
      <c r="W386" s="358"/>
      <c r="X386" s="358" t="s">
        <v>222</v>
      </c>
      <c r="Y386" s="360">
        <v>54303436</v>
      </c>
      <c r="Z386" s="392"/>
      <c r="AA386" s="392"/>
      <c r="AB386" s="1" t="s">
        <v>867</v>
      </c>
    </row>
    <row r="387" spans="1:28" ht="15" x14ac:dyDescent="0.25">
      <c r="A387" s="344"/>
      <c r="B387" s="363"/>
      <c r="C387" s="346"/>
      <c r="D387" s="347">
        <v>44726</v>
      </c>
      <c r="E387" s="348" t="s">
        <v>1091</v>
      </c>
      <c r="F387" s="348" t="s">
        <v>1091</v>
      </c>
      <c r="G387" s="366"/>
      <c r="H387" s="6"/>
      <c r="I387" s="366"/>
      <c r="J387" s="344"/>
      <c r="K387" s="350"/>
      <c r="L387" s="365"/>
      <c r="M387" s="351"/>
      <c r="N387" s="410"/>
      <c r="O387" s="353"/>
      <c r="P387" s="353"/>
      <c r="Q387" s="354">
        <v>10302</v>
      </c>
      <c r="R387" s="368"/>
      <c r="S387" s="356"/>
      <c r="T387" s="368"/>
      <c r="U387" s="358"/>
      <c r="V387" s="359">
        <f t="shared" si="41"/>
        <v>10302</v>
      </c>
      <c r="W387" s="358"/>
      <c r="X387" s="358" t="s">
        <v>222</v>
      </c>
      <c r="Y387" s="360">
        <v>54303435</v>
      </c>
      <c r="Z387" s="392"/>
      <c r="AA387" s="392"/>
      <c r="AB387" s="1" t="s">
        <v>867</v>
      </c>
    </row>
    <row r="388" spans="1:28" ht="15" x14ac:dyDescent="0.25">
      <c r="A388" s="344"/>
      <c r="B388" s="363"/>
      <c r="C388" s="346"/>
      <c r="D388" s="347">
        <v>44727</v>
      </c>
      <c r="E388" s="348" t="s">
        <v>1091</v>
      </c>
      <c r="F388" s="348" t="s">
        <v>1091</v>
      </c>
      <c r="G388" s="366"/>
      <c r="H388" s="6"/>
      <c r="I388" s="366"/>
      <c r="J388" s="344"/>
      <c r="K388" s="350"/>
      <c r="L388" s="365"/>
      <c r="M388" s="351"/>
      <c r="N388" s="410"/>
      <c r="O388" s="353"/>
      <c r="P388" s="353"/>
      <c r="Q388" s="354">
        <v>84040</v>
      </c>
      <c r="R388" s="368"/>
      <c r="S388" s="356"/>
      <c r="T388" s="368"/>
      <c r="U388" s="358"/>
      <c r="V388" s="359">
        <f t="shared" si="41"/>
        <v>84040</v>
      </c>
      <c r="W388" s="358"/>
      <c r="X388" s="358" t="s">
        <v>222</v>
      </c>
      <c r="Y388" s="360">
        <v>54303433</v>
      </c>
      <c r="Z388" s="392"/>
      <c r="AA388" s="392"/>
      <c r="AB388" s="1" t="s">
        <v>867</v>
      </c>
    </row>
    <row r="389" spans="1:28" ht="15" x14ac:dyDescent="0.25">
      <c r="A389" s="344"/>
      <c r="B389" s="363"/>
      <c r="C389" s="346"/>
      <c r="D389" s="347">
        <v>44727</v>
      </c>
      <c r="E389" s="348" t="s">
        <v>1098</v>
      </c>
      <c r="F389" s="348" t="s">
        <v>1098</v>
      </c>
      <c r="G389" s="366"/>
      <c r="H389" s="6"/>
      <c r="I389" s="366"/>
      <c r="J389" s="344"/>
      <c r="K389" s="350"/>
      <c r="L389" s="365"/>
      <c r="M389" s="351"/>
      <c r="N389" s="410"/>
      <c r="O389" s="353"/>
      <c r="P389" s="353"/>
      <c r="Q389" s="354">
        <v>100709</v>
      </c>
      <c r="R389" s="368"/>
      <c r="S389" s="356"/>
      <c r="T389" s="368"/>
      <c r="U389" s="358"/>
      <c r="V389" s="359">
        <f t="shared" si="41"/>
        <v>100709</v>
      </c>
      <c r="W389" s="358"/>
      <c r="X389" s="358" t="s">
        <v>222</v>
      </c>
      <c r="Y389" s="360"/>
      <c r="Z389" s="392"/>
      <c r="AA389" s="392"/>
      <c r="AB389" s="1" t="s">
        <v>867</v>
      </c>
    </row>
    <row r="390" spans="1:28" ht="23.25" x14ac:dyDescent="0.25">
      <c r="A390" s="344"/>
      <c r="B390" s="363"/>
      <c r="C390" s="346"/>
      <c r="D390" s="347">
        <v>44727</v>
      </c>
      <c r="E390" s="348" t="s">
        <v>1099</v>
      </c>
      <c r="F390" s="348" t="s">
        <v>1099</v>
      </c>
      <c r="G390" s="366"/>
      <c r="H390" s="6"/>
      <c r="I390" s="366"/>
      <c r="J390" s="344"/>
      <c r="K390" s="350"/>
      <c r="L390" s="365"/>
      <c r="M390" s="351"/>
      <c r="N390" s="410"/>
      <c r="O390" s="353"/>
      <c r="P390" s="353"/>
      <c r="Q390" s="354">
        <v>83694</v>
      </c>
      <c r="R390" s="368"/>
      <c r="S390" s="356"/>
      <c r="T390" s="368"/>
      <c r="U390" s="358"/>
      <c r="V390" s="359">
        <f t="shared" si="41"/>
        <v>83694</v>
      </c>
      <c r="W390" s="358"/>
      <c r="X390" s="358" t="s">
        <v>222</v>
      </c>
      <c r="Y390" s="360"/>
      <c r="Z390" s="392"/>
      <c r="AA390" s="392"/>
      <c r="AB390" s="1" t="s">
        <v>867</v>
      </c>
    </row>
    <row r="391" spans="1:28" ht="15" x14ac:dyDescent="0.25">
      <c r="A391" s="344"/>
      <c r="B391" s="363"/>
      <c r="C391" s="346"/>
      <c r="D391" s="347">
        <v>44728</v>
      </c>
      <c r="E391" s="348" t="s">
        <v>1091</v>
      </c>
      <c r="F391" s="348" t="s">
        <v>1091</v>
      </c>
      <c r="G391" s="366"/>
      <c r="H391" s="6"/>
      <c r="I391" s="366"/>
      <c r="J391" s="344"/>
      <c r="K391" s="350"/>
      <c r="L391" s="365"/>
      <c r="M391" s="351"/>
      <c r="N391" s="410"/>
      <c r="O391" s="353"/>
      <c r="P391" s="353"/>
      <c r="Q391" s="354">
        <v>8447</v>
      </c>
      <c r="R391" s="368"/>
      <c r="S391" s="356"/>
      <c r="T391" s="368"/>
      <c r="U391" s="358"/>
      <c r="V391" s="359">
        <f t="shared" si="41"/>
        <v>8447</v>
      </c>
      <c r="W391" s="358"/>
      <c r="X391" s="358" t="s">
        <v>222</v>
      </c>
      <c r="Y391" s="360">
        <v>54303434</v>
      </c>
      <c r="Z391" s="392"/>
      <c r="AA391" s="392"/>
      <c r="AB391" s="1" t="s">
        <v>867</v>
      </c>
    </row>
    <row r="392" spans="1:28" ht="15" x14ac:dyDescent="0.25">
      <c r="A392" s="344"/>
      <c r="B392" s="363"/>
      <c r="C392" s="346"/>
      <c r="D392" s="347">
        <v>44734</v>
      </c>
      <c r="E392" s="348" t="s">
        <v>984</v>
      </c>
      <c r="F392" s="348" t="s">
        <v>984</v>
      </c>
      <c r="G392" s="366"/>
      <c r="H392" s="6"/>
      <c r="I392" s="366"/>
      <c r="J392" s="344"/>
      <c r="K392" s="350"/>
      <c r="L392" s="365"/>
      <c r="M392" s="351"/>
      <c r="N392" s="410"/>
      <c r="O392" s="353"/>
      <c r="P392" s="353"/>
      <c r="Q392" s="354">
        <v>100000</v>
      </c>
      <c r="R392" s="368"/>
      <c r="S392" s="356"/>
      <c r="T392" s="368"/>
      <c r="U392" s="358"/>
      <c r="V392" s="359">
        <f t="shared" si="41"/>
        <v>100000</v>
      </c>
      <c r="W392" s="358"/>
      <c r="X392" s="358" t="s">
        <v>222</v>
      </c>
      <c r="Y392" s="360">
        <v>54303438</v>
      </c>
      <c r="Z392" s="392"/>
      <c r="AA392" s="392"/>
      <c r="AB392" s="1" t="s">
        <v>867</v>
      </c>
    </row>
    <row r="393" spans="1:28" ht="15" x14ac:dyDescent="0.25">
      <c r="A393" s="344"/>
      <c r="B393" s="363"/>
      <c r="C393" s="346"/>
      <c r="D393" s="347">
        <v>44736</v>
      </c>
      <c r="E393" s="348" t="s">
        <v>1100</v>
      </c>
      <c r="F393" s="348" t="s">
        <v>1100</v>
      </c>
      <c r="G393" s="366"/>
      <c r="H393" s="6"/>
      <c r="I393" s="366"/>
      <c r="J393" s="344"/>
      <c r="K393" s="350"/>
      <c r="L393" s="365"/>
      <c r="M393" s="351"/>
      <c r="N393" s="410"/>
      <c r="O393" s="353"/>
      <c r="P393" s="353"/>
      <c r="Q393" s="354">
        <v>20000</v>
      </c>
      <c r="R393" s="368"/>
      <c r="S393" s="356"/>
      <c r="T393" s="368"/>
      <c r="U393" s="358"/>
      <c r="V393" s="359">
        <f t="shared" si="41"/>
        <v>20000</v>
      </c>
      <c r="W393" s="358"/>
      <c r="X393" s="358" t="s">
        <v>222</v>
      </c>
      <c r="Y393" s="360">
        <v>54303439</v>
      </c>
      <c r="Z393" s="392"/>
      <c r="AA393" s="392"/>
      <c r="AB393" s="1" t="s">
        <v>867</v>
      </c>
    </row>
    <row r="394" spans="1:28" ht="23.25" x14ac:dyDescent="0.25">
      <c r="A394" s="344"/>
      <c r="B394" s="363"/>
      <c r="C394" s="346"/>
      <c r="D394" s="347">
        <v>44741</v>
      </c>
      <c r="E394" s="348" t="s">
        <v>1101</v>
      </c>
      <c r="F394" s="348" t="s">
        <v>1101</v>
      </c>
      <c r="G394" s="366"/>
      <c r="H394" s="6"/>
      <c r="I394" s="366"/>
      <c r="J394" s="344"/>
      <c r="K394" s="350"/>
      <c r="L394" s="365"/>
      <c r="M394" s="351"/>
      <c r="N394" s="410"/>
      <c r="O394" s="353"/>
      <c r="P394" s="353"/>
      <c r="Q394" s="354">
        <v>752217</v>
      </c>
      <c r="R394" s="368"/>
      <c r="S394" s="356"/>
      <c r="T394" s="368"/>
      <c r="U394" s="358"/>
      <c r="V394" s="359">
        <f t="shared" si="41"/>
        <v>752217</v>
      </c>
      <c r="W394" s="358"/>
      <c r="X394" s="358" t="s">
        <v>222</v>
      </c>
      <c r="Y394" s="360">
        <v>54303440</v>
      </c>
      <c r="Z394" s="392"/>
      <c r="AA394" s="392"/>
      <c r="AB394" s="1" t="s">
        <v>867</v>
      </c>
    </row>
    <row r="395" spans="1:28" ht="15" x14ac:dyDescent="0.25">
      <c r="A395" s="344"/>
      <c r="B395" s="363"/>
      <c r="C395" s="346"/>
      <c r="D395" s="347">
        <v>44742</v>
      </c>
      <c r="E395" s="348" t="s">
        <v>1102</v>
      </c>
      <c r="F395" s="348" t="s">
        <v>1102</v>
      </c>
      <c r="G395" s="366"/>
      <c r="H395" s="6"/>
      <c r="I395" s="366"/>
      <c r="J395" s="344"/>
      <c r="K395" s="350"/>
      <c r="L395" s="365"/>
      <c r="M395" s="351"/>
      <c r="N395" s="410"/>
      <c r="O395" s="353"/>
      <c r="P395" s="353"/>
      <c r="Q395" s="354">
        <v>402958</v>
      </c>
      <c r="R395" s="368"/>
      <c r="S395" s="356"/>
      <c r="T395" s="368"/>
      <c r="U395" s="358"/>
      <c r="V395" s="359">
        <f t="shared" si="41"/>
        <v>402958</v>
      </c>
      <c r="W395" s="358"/>
      <c r="X395" s="358" t="s">
        <v>222</v>
      </c>
      <c r="Y395" s="360">
        <v>54303441</v>
      </c>
      <c r="Z395" s="392"/>
      <c r="AA395" s="392"/>
      <c r="AB395" s="1" t="s">
        <v>867</v>
      </c>
    </row>
    <row r="396" spans="1:28" ht="23.25" x14ac:dyDescent="0.25">
      <c r="A396" s="344"/>
      <c r="B396" s="363"/>
      <c r="C396" s="346"/>
      <c r="D396" s="347">
        <v>44742</v>
      </c>
      <c r="E396" s="348" t="s">
        <v>1103</v>
      </c>
      <c r="F396" s="348" t="s">
        <v>1103</v>
      </c>
      <c r="G396" s="366"/>
      <c r="H396" s="6"/>
      <c r="I396" s="366"/>
      <c r="J396" s="344"/>
      <c r="K396" s="350"/>
      <c r="L396" s="365"/>
      <c r="M396" s="351"/>
      <c r="N396" s="410"/>
      <c r="O396" s="353"/>
      <c r="P396" s="353"/>
      <c r="Q396" s="354">
        <v>4972369</v>
      </c>
      <c r="R396" s="368"/>
      <c r="S396" s="356"/>
      <c r="T396" s="368"/>
      <c r="U396" s="358"/>
      <c r="V396" s="359">
        <f t="shared" si="41"/>
        <v>4972369</v>
      </c>
      <c r="W396" s="358"/>
      <c r="X396" s="358" t="s">
        <v>222</v>
      </c>
      <c r="Y396" s="360">
        <v>54303442</v>
      </c>
      <c r="Z396" s="392"/>
      <c r="AA396" s="392"/>
      <c r="AB396" s="1" t="s">
        <v>867</v>
      </c>
    </row>
    <row r="397" spans="1:28" ht="15" x14ac:dyDescent="0.25">
      <c r="A397" s="344"/>
      <c r="B397" s="363"/>
      <c r="C397" s="346"/>
      <c r="D397" s="401">
        <v>44742</v>
      </c>
      <c r="E397" s="402" t="s">
        <v>1094</v>
      </c>
      <c r="F397" s="402" t="s">
        <v>1094</v>
      </c>
      <c r="G397" s="366"/>
      <c r="H397" s="6"/>
      <c r="I397" s="366"/>
      <c r="J397" s="344"/>
      <c r="K397" s="350"/>
      <c r="L397" s="365"/>
      <c r="M397" s="351"/>
      <c r="N397" s="410"/>
      <c r="O397" s="353"/>
      <c r="P397" s="353"/>
      <c r="Q397" s="403">
        <v>16381.57</v>
      </c>
      <c r="R397" s="368"/>
      <c r="S397" s="356"/>
      <c r="T397" s="368"/>
      <c r="U397" s="358"/>
      <c r="V397" s="359">
        <f t="shared" si="41"/>
        <v>16381.57</v>
      </c>
      <c r="W397" s="412"/>
      <c r="X397" s="358" t="s">
        <v>222</v>
      </c>
      <c r="Y397" s="360"/>
      <c r="Z397" s="413"/>
      <c r="AA397" s="392"/>
      <c r="AB397" s="1" t="s">
        <v>867</v>
      </c>
    </row>
    <row r="398" spans="1:28" x14ac:dyDescent="0.2">
      <c r="A398" s="20">
        <v>226</v>
      </c>
      <c r="B398" s="131">
        <v>44734</v>
      </c>
      <c r="C398" s="22">
        <v>44719</v>
      </c>
      <c r="D398" s="246">
        <v>44719</v>
      </c>
      <c r="E398" s="23" t="s">
        <v>519</v>
      </c>
      <c r="F398" s="23" t="s">
        <v>520</v>
      </c>
      <c r="G398" s="24" t="s">
        <v>370</v>
      </c>
      <c r="H398" s="6"/>
      <c r="I398" s="26" t="s">
        <v>521</v>
      </c>
      <c r="J398" s="26">
        <v>303564</v>
      </c>
      <c r="K398" s="27">
        <v>44719</v>
      </c>
      <c r="L398" s="26">
        <v>2255100530</v>
      </c>
      <c r="M398" s="38">
        <v>285000</v>
      </c>
      <c r="N398" s="132">
        <v>0.15</v>
      </c>
      <c r="O398" s="31">
        <f t="shared" si="37"/>
        <v>42750</v>
      </c>
      <c r="P398" s="31">
        <v>0</v>
      </c>
      <c r="Q398" s="35">
        <f t="shared" si="34"/>
        <v>327750</v>
      </c>
      <c r="R398" s="109">
        <v>0.03</v>
      </c>
      <c r="S398" s="34">
        <f>Q398*-R398</f>
        <v>-9832.5</v>
      </c>
      <c r="T398" s="110">
        <v>0.2</v>
      </c>
      <c r="U398" s="35">
        <f>O398*-T398</f>
        <v>-8550</v>
      </c>
      <c r="V398" s="32">
        <f t="shared" si="41"/>
        <v>309367.5</v>
      </c>
      <c r="W398" s="36" t="s">
        <v>59</v>
      </c>
      <c r="X398" s="137" t="s">
        <v>222</v>
      </c>
      <c r="Y398" s="35"/>
      <c r="Z398" s="233" t="s">
        <v>33</v>
      </c>
      <c r="AA398" s="148">
        <v>0</v>
      </c>
    </row>
    <row r="399" spans="1:28" x14ac:dyDescent="0.2">
      <c r="A399" s="20">
        <v>227</v>
      </c>
      <c r="B399" s="131">
        <v>44734</v>
      </c>
      <c r="C399" s="22">
        <v>44722</v>
      </c>
      <c r="D399" s="246">
        <v>44721</v>
      </c>
      <c r="E399" s="23" t="s">
        <v>522</v>
      </c>
      <c r="F399" s="23" t="s">
        <v>523</v>
      </c>
      <c r="G399" s="26" t="s">
        <v>524</v>
      </c>
      <c r="H399" s="6"/>
      <c r="I399" s="26" t="s">
        <v>525</v>
      </c>
      <c r="J399" s="26">
        <v>303568</v>
      </c>
      <c r="K399" s="27">
        <v>44698</v>
      </c>
      <c r="L399" s="26" t="s">
        <v>526</v>
      </c>
      <c r="M399" s="38">
        <v>70528</v>
      </c>
      <c r="N399" s="132">
        <v>0.13</v>
      </c>
      <c r="O399" s="31">
        <f t="shared" si="37"/>
        <v>9168.64</v>
      </c>
      <c r="P399" s="31">
        <v>0</v>
      </c>
      <c r="Q399" s="35">
        <f t="shared" si="34"/>
        <v>79696.639999999999</v>
      </c>
      <c r="R399" s="109">
        <v>0.03</v>
      </c>
      <c r="S399" s="34">
        <f>Q399*-R399</f>
        <v>-2390.8991999999998</v>
      </c>
      <c r="T399" s="110">
        <v>0.2</v>
      </c>
      <c r="U399" s="35">
        <f>O399*-T399</f>
        <v>-1833.7280000000001</v>
      </c>
      <c r="V399" s="32">
        <f t="shared" si="41"/>
        <v>75472.012799999997</v>
      </c>
      <c r="W399" s="35" t="s">
        <v>59</v>
      </c>
      <c r="X399" s="35" t="s">
        <v>222</v>
      </c>
      <c r="Y399" s="35"/>
      <c r="Z399" s="152" t="s">
        <v>33</v>
      </c>
      <c r="AA399" s="148">
        <v>0</v>
      </c>
    </row>
    <row r="400" spans="1:28" x14ac:dyDescent="0.2">
      <c r="A400" s="20">
        <v>232</v>
      </c>
      <c r="B400" s="131">
        <v>44734</v>
      </c>
      <c r="C400" s="22">
        <v>44721</v>
      </c>
      <c r="D400" s="246">
        <v>44721</v>
      </c>
      <c r="E400" s="23" t="s">
        <v>31</v>
      </c>
      <c r="F400" s="23" t="s">
        <v>535</v>
      </c>
      <c r="G400" s="24" t="s">
        <v>33</v>
      </c>
      <c r="H400" s="6"/>
      <c r="I400" s="24" t="s">
        <v>33</v>
      </c>
      <c r="J400" s="26">
        <v>303570</v>
      </c>
      <c r="K400" s="27">
        <v>44711</v>
      </c>
      <c r="L400" s="24">
        <v>12282353</v>
      </c>
      <c r="M400" s="29">
        <v>240424</v>
      </c>
      <c r="N400" s="132">
        <v>0</v>
      </c>
      <c r="O400" s="31">
        <f t="shared" si="37"/>
        <v>0</v>
      </c>
      <c r="P400" s="31">
        <v>0</v>
      </c>
      <c r="Q400" s="35">
        <f t="shared" si="34"/>
        <v>240424</v>
      </c>
      <c r="R400" s="109"/>
      <c r="S400" s="34">
        <f>Q400*-R400</f>
        <v>0</v>
      </c>
      <c r="T400" s="110"/>
      <c r="U400" s="35">
        <f>O400*-T400</f>
        <v>0</v>
      </c>
      <c r="V400" s="32">
        <f t="shared" si="41"/>
        <v>240424</v>
      </c>
      <c r="W400" s="35" t="s">
        <v>59</v>
      </c>
      <c r="X400" s="35" t="s">
        <v>222</v>
      </c>
      <c r="Y400" s="35"/>
      <c r="Z400" s="152" t="s">
        <v>33</v>
      </c>
      <c r="AA400" s="148">
        <v>0</v>
      </c>
    </row>
    <row r="401" spans="1:28" hidden="1" x14ac:dyDescent="0.2">
      <c r="A401" s="20">
        <v>223</v>
      </c>
      <c r="B401" s="131">
        <v>44703</v>
      </c>
      <c r="C401" s="22">
        <v>44719</v>
      </c>
      <c r="D401" s="246">
        <v>44725</v>
      </c>
      <c r="E401" s="23" t="s">
        <v>88</v>
      </c>
      <c r="F401" s="23" t="s">
        <v>517</v>
      </c>
      <c r="G401" s="20" t="s">
        <v>276</v>
      </c>
      <c r="H401" s="6"/>
      <c r="I401" s="20" t="s">
        <v>33</v>
      </c>
      <c r="J401" s="78">
        <v>303558</v>
      </c>
      <c r="K401" s="27">
        <v>44649</v>
      </c>
      <c r="L401" s="20" t="s">
        <v>33</v>
      </c>
      <c r="M401" s="38">
        <v>40837</v>
      </c>
      <c r="N401" s="132">
        <v>0</v>
      </c>
      <c r="O401" s="31">
        <f t="shared" si="37"/>
        <v>0</v>
      </c>
      <c r="P401" s="31">
        <v>0</v>
      </c>
      <c r="Q401" s="35">
        <f t="shared" si="34"/>
        <v>40837</v>
      </c>
      <c r="R401" s="109"/>
      <c r="S401" s="34"/>
      <c r="T401" s="110"/>
      <c r="U401" s="35"/>
      <c r="V401" s="32">
        <f t="shared" si="41"/>
        <v>40837</v>
      </c>
      <c r="W401" s="181" t="s">
        <v>35</v>
      </c>
      <c r="X401" s="181" t="s">
        <v>36</v>
      </c>
      <c r="Y401" s="47" t="s">
        <v>518</v>
      </c>
      <c r="Z401" s="152" t="s">
        <v>33</v>
      </c>
      <c r="AA401" s="134">
        <f>V401+V402+V404</f>
        <v>126162</v>
      </c>
    </row>
    <row r="402" spans="1:28" hidden="1" x14ac:dyDescent="0.2">
      <c r="A402" s="20">
        <v>224</v>
      </c>
      <c r="B402" s="131">
        <v>44703</v>
      </c>
      <c r="C402" s="22">
        <v>44719</v>
      </c>
      <c r="D402" s="246">
        <v>44725</v>
      </c>
      <c r="E402" s="23" t="s">
        <v>88</v>
      </c>
      <c r="F402" s="23" t="s">
        <v>517</v>
      </c>
      <c r="G402" s="20" t="s">
        <v>276</v>
      </c>
      <c r="H402" s="6"/>
      <c r="I402" s="20" t="s">
        <v>33</v>
      </c>
      <c r="J402" s="78">
        <v>303558</v>
      </c>
      <c r="K402" s="27">
        <v>44646</v>
      </c>
      <c r="L402" s="20" t="s">
        <v>33</v>
      </c>
      <c r="M402" s="38">
        <v>17825</v>
      </c>
      <c r="N402" s="132">
        <v>0</v>
      </c>
      <c r="O402" s="31">
        <f t="shared" si="37"/>
        <v>0</v>
      </c>
      <c r="P402" s="31">
        <v>0</v>
      </c>
      <c r="Q402" s="35">
        <f t="shared" si="34"/>
        <v>17825</v>
      </c>
      <c r="R402" s="109"/>
      <c r="S402" s="34"/>
      <c r="T402" s="110"/>
      <c r="U402" s="35"/>
      <c r="V402" s="32">
        <f t="shared" si="41"/>
        <v>17825</v>
      </c>
      <c r="W402" s="181" t="s">
        <v>35</v>
      </c>
      <c r="X402" s="181" t="s">
        <v>36</v>
      </c>
      <c r="Y402" s="47" t="s">
        <v>518</v>
      </c>
      <c r="Z402" s="152" t="s">
        <v>33</v>
      </c>
      <c r="AA402" s="134"/>
    </row>
    <row r="403" spans="1:28" hidden="1" x14ac:dyDescent="0.2">
      <c r="A403" s="20"/>
      <c r="B403" s="131">
        <v>44703</v>
      </c>
      <c r="C403" s="22">
        <v>44712</v>
      </c>
      <c r="D403" s="246">
        <v>44720</v>
      </c>
      <c r="E403" s="23" t="s">
        <v>831</v>
      </c>
      <c r="F403" s="23" t="s">
        <v>832</v>
      </c>
      <c r="G403" s="20"/>
      <c r="H403" s="6"/>
      <c r="I403" s="20"/>
      <c r="J403" s="78">
        <v>303393</v>
      </c>
      <c r="K403" s="27"/>
      <c r="L403" s="20"/>
      <c r="M403" s="38">
        <v>1200169</v>
      </c>
      <c r="N403" s="132"/>
      <c r="O403" s="31"/>
      <c r="P403" s="31"/>
      <c r="Q403" s="35">
        <f t="shared" si="34"/>
        <v>1200169</v>
      </c>
      <c r="R403" s="109"/>
      <c r="S403" s="34"/>
      <c r="T403" s="110"/>
      <c r="U403" s="35"/>
      <c r="V403" s="32">
        <f t="shared" si="41"/>
        <v>1200169</v>
      </c>
      <c r="W403" s="181" t="s">
        <v>35</v>
      </c>
      <c r="X403" s="181" t="s">
        <v>36</v>
      </c>
      <c r="Y403" s="47" t="s">
        <v>833</v>
      </c>
      <c r="Z403" s="152" t="s">
        <v>33</v>
      </c>
      <c r="AA403" s="134"/>
    </row>
    <row r="404" spans="1:28" ht="15.6" hidden="1" customHeight="1" x14ac:dyDescent="0.2">
      <c r="A404" s="20">
        <v>225</v>
      </c>
      <c r="B404" s="131">
        <v>44703</v>
      </c>
      <c r="C404" s="22">
        <v>44719</v>
      </c>
      <c r="D404" s="246">
        <v>44725</v>
      </c>
      <c r="E404" s="23" t="s">
        <v>88</v>
      </c>
      <c r="F404" s="23" t="s">
        <v>517</v>
      </c>
      <c r="G404" s="20" t="s">
        <v>276</v>
      </c>
      <c r="H404" s="6"/>
      <c r="I404" s="20" t="s">
        <v>33</v>
      </c>
      <c r="J404" s="78">
        <v>303558</v>
      </c>
      <c r="K404" s="27">
        <v>44646</v>
      </c>
      <c r="L404" s="20" t="s">
        <v>33</v>
      </c>
      <c r="M404" s="38">
        <v>75000</v>
      </c>
      <c r="N404" s="132">
        <v>0</v>
      </c>
      <c r="O404" s="31">
        <f t="shared" ref="O404:O411" si="46">M404*N404</f>
        <v>0</v>
      </c>
      <c r="P404" s="31">
        <v>0</v>
      </c>
      <c r="Q404" s="35">
        <f t="shared" si="34"/>
        <v>75000</v>
      </c>
      <c r="R404" s="109">
        <v>0.1</v>
      </c>
      <c r="S404" s="34">
        <f t="shared" ref="S404:S409" si="47">Q404*-R404</f>
        <v>-7500</v>
      </c>
      <c r="T404" s="110"/>
      <c r="U404" s="35"/>
      <c r="V404" s="32">
        <f t="shared" si="41"/>
        <v>67500</v>
      </c>
      <c r="W404" s="181" t="s">
        <v>35</v>
      </c>
      <c r="X404" s="181" t="s">
        <v>36</v>
      </c>
      <c r="Y404" s="47"/>
      <c r="Z404" s="152" t="s">
        <v>33</v>
      </c>
      <c r="AA404" s="134"/>
    </row>
    <row r="405" spans="1:28" hidden="1" x14ac:dyDescent="0.2">
      <c r="A405" s="20">
        <v>219</v>
      </c>
      <c r="B405" s="131">
        <v>44703</v>
      </c>
      <c r="C405" s="22">
        <v>44708</v>
      </c>
      <c r="D405" s="246">
        <v>44726</v>
      </c>
      <c r="E405" s="23" t="s">
        <v>509</v>
      </c>
      <c r="F405" s="23" t="s">
        <v>510</v>
      </c>
      <c r="G405" s="24" t="s">
        <v>33</v>
      </c>
      <c r="H405" s="6"/>
      <c r="I405" s="20">
        <v>1901</v>
      </c>
      <c r="J405" s="78">
        <v>303551</v>
      </c>
      <c r="K405" s="27">
        <v>44657</v>
      </c>
      <c r="L405" s="219" t="s">
        <v>511</v>
      </c>
      <c r="M405" s="38">
        <v>36000</v>
      </c>
      <c r="N405" s="132">
        <v>0</v>
      </c>
      <c r="O405" s="31">
        <f t="shared" si="46"/>
        <v>0</v>
      </c>
      <c r="P405" s="31">
        <v>0</v>
      </c>
      <c r="Q405" s="35">
        <f t="shared" si="34"/>
        <v>36000</v>
      </c>
      <c r="R405" s="109">
        <v>4.4999999999999998E-2</v>
      </c>
      <c r="S405" s="34">
        <f t="shared" si="47"/>
        <v>-1620</v>
      </c>
      <c r="T405" s="110">
        <v>0.05</v>
      </c>
      <c r="U405" s="35">
        <v>-4200</v>
      </c>
      <c r="V405" s="32">
        <f t="shared" si="41"/>
        <v>30180</v>
      </c>
      <c r="W405" s="181" t="s">
        <v>35</v>
      </c>
      <c r="X405" s="181" t="s">
        <v>102</v>
      </c>
      <c r="Y405" s="47" t="s">
        <v>512</v>
      </c>
      <c r="Z405" s="152" t="s">
        <v>33</v>
      </c>
      <c r="AA405" s="134">
        <f>V405+V406</f>
        <v>133320</v>
      </c>
    </row>
    <row r="406" spans="1:28" hidden="1" x14ac:dyDescent="0.2">
      <c r="A406" s="20">
        <v>220</v>
      </c>
      <c r="B406" s="131">
        <v>44703</v>
      </c>
      <c r="C406" s="22">
        <v>44708</v>
      </c>
      <c r="D406" s="246">
        <v>44726</v>
      </c>
      <c r="E406" s="23" t="s">
        <v>509</v>
      </c>
      <c r="F406" s="23" t="s">
        <v>510</v>
      </c>
      <c r="G406" s="24" t="s">
        <v>33</v>
      </c>
      <c r="H406" s="6"/>
      <c r="I406" s="20">
        <v>1899</v>
      </c>
      <c r="J406" s="78">
        <v>303551</v>
      </c>
      <c r="K406" s="27">
        <v>44615</v>
      </c>
      <c r="L406" s="20">
        <v>181</v>
      </c>
      <c r="M406" s="38">
        <v>108000</v>
      </c>
      <c r="N406" s="132">
        <v>0</v>
      </c>
      <c r="O406" s="31">
        <f t="shared" si="46"/>
        <v>0</v>
      </c>
      <c r="P406" s="31">
        <v>0</v>
      </c>
      <c r="Q406" s="35">
        <f t="shared" si="34"/>
        <v>108000</v>
      </c>
      <c r="R406" s="109">
        <v>4.4999999999999998E-2</v>
      </c>
      <c r="S406" s="34">
        <f t="shared" si="47"/>
        <v>-4860</v>
      </c>
      <c r="T406" s="110"/>
      <c r="U406" s="35"/>
      <c r="V406" s="32">
        <f t="shared" si="41"/>
        <v>103140</v>
      </c>
      <c r="W406" s="181" t="s">
        <v>35</v>
      </c>
      <c r="X406" s="181" t="s">
        <v>102</v>
      </c>
      <c r="Y406" s="47" t="s">
        <v>512</v>
      </c>
      <c r="Z406" s="152" t="s">
        <v>33</v>
      </c>
      <c r="AA406" s="134"/>
    </row>
    <row r="407" spans="1:28" x14ac:dyDescent="0.2">
      <c r="A407" s="20">
        <v>228</v>
      </c>
      <c r="B407" s="131">
        <v>44734</v>
      </c>
      <c r="C407" s="22">
        <v>44727</v>
      </c>
      <c r="D407" s="246">
        <v>44727</v>
      </c>
      <c r="E407" s="23" t="s">
        <v>522</v>
      </c>
      <c r="F407" s="23" t="s">
        <v>527</v>
      </c>
      <c r="G407" s="26" t="s">
        <v>524</v>
      </c>
      <c r="H407" s="6"/>
      <c r="I407" s="26" t="s">
        <v>525</v>
      </c>
      <c r="J407" s="26">
        <v>303584</v>
      </c>
      <c r="K407" s="27">
        <v>44725</v>
      </c>
      <c r="L407" s="26" t="s">
        <v>528</v>
      </c>
      <c r="M407" s="38">
        <v>277980</v>
      </c>
      <c r="N407" s="132">
        <v>0.13</v>
      </c>
      <c r="O407" s="31">
        <f t="shared" si="46"/>
        <v>36137.4</v>
      </c>
      <c r="P407" s="31">
        <v>0</v>
      </c>
      <c r="Q407" s="35">
        <f t="shared" si="34"/>
        <v>314117.40000000002</v>
      </c>
      <c r="R407" s="109">
        <v>0.03</v>
      </c>
      <c r="S407" s="34">
        <f t="shared" si="47"/>
        <v>-9423.5220000000008</v>
      </c>
      <c r="T407" s="110">
        <v>0.2</v>
      </c>
      <c r="U407" s="35">
        <f>O407*-T407</f>
        <v>-7227.4800000000005</v>
      </c>
      <c r="V407" s="32">
        <f t="shared" si="41"/>
        <v>297466.39800000004</v>
      </c>
      <c r="W407" s="36" t="s">
        <v>59</v>
      </c>
      <c r="X407" s="35" t="s">
        <v>222</v>
      </c>
      <c r="Y407" s="35"/>
      <c r="Z407" s="233" t="s">
        <v>33</v>
      </c>
      <c r="AA407" s="148">
        <v>0</v>
      </c>
    </row>
    <row r="408" spans="1:28" x14ac:dyDescent="0.2">
      <c r="A408" s="20">
        <v>229</v>
      </c>
      <c r="B408" s="131">
        <v>44734</v>
      </c>
      <c r="C408" s="22">
        <v>44727</v>
      </c>
      <c r="D408" s="246">
        <v>44727</v>
      </c>
      <c r="E408" s="23" t="s">
        <v>529</v>
      </c>
      <c r="F408" s="23" t="s">
        <v>530</v>
      </c>
      <c r="G408" s="24" t="s">
        <v>531</v>
      </c>
      <c r="H408" s="6"/>
      <c r="I408" s="26" t="s">
        <v>532</v>
      </c>
      <c r="J408" s="26">
        <v>303582</v>
      </c>
      <c r="K408" s="27">
        <v>44636</v>
      </c>
      <c r="L408" s="26">
        <v>2509</v>
      </c>
      <c r="M408" s="38">
        <v>576000</v>
      </c>
      <c r="N408" s="132">
        <v>0.17</v>
      </c>
      <c r="O408" s="31">
        <f t="shared" si="46"/>
        <v>97920</v>
      </c>
      <c r="P408" s="31">
        <v>0</v>
      </c>
      <c r="Q408" s="35">
        <f t="shared" si="34"/>
        <v>673920</v>
      </c>
      <c r="R408" s="109">
        <v>4.4999999999999998E-2</v>
      </c>
      <c r="S408" s="34">
        <f t="shared" si="47"/>
        <v>-30326.399999999998</v>
      </c>
      <c r="T408" s="110">
        <v>0</v>
      </c>
      <c r="U408" s="35">
        <f>O408*-T408</f>
        <v>0</v>
      </c>
      <c r="V408" s="32">
        <f t="shared" si="41"/>
        <v>643593.6</v>
      </c>
      <c r="W408" s="36" t="s">
        <v>59</v>
      </c>
      <c r="X408" s="35" t="s">
        <v>222</v>
      </c>
      <c r="Y408" s="35"/>
      <c r="Z408" s="152" t="s">
        <v>33</v>
      </c>
      <c r="AA408" s="148">
        <v>0</v>
      </c>
    </row>
    <row r="409" spans="1:28" x14ac:dyDescent="0.2">
      <c r="A409" s="20">
        <v>230</v>
      </c>
      <c r="B409" s="131">
        <v>44734</v>
      </c>
      <c r="C409" s="22">
        <v>44727</v>
      </c>
      <c r="D409" s="246">
        <v>44727</v>
      </c>
      <c r="E409" s="43" t="s">
        <v>437</v>
      </c>
      <c r="F409" s="23" t="s">
        <v>533</v>
      </c>
      <c r="G409" s="24" t="s">
        <v>33</v>
      </c>
      <c r="H409" s="6"/>
      <c r="I409" s="26" t="s">
        <v>33</v>
      </c>
      <c r="J409" s="26">
        <v>303581</v>
      </c>
      <c r="K409" s="27">
        <v>44726</v>
      </c>
      <c r="L409" s="27" t="s">
        <v>33</v>
      </c>
      <c r="M409" s="54">
        <v>810072</v>
      </c>
      <c r="N409" s="132">
        <v>0</v>
      </c>
      <c r="O409" s="31">
        <f t="shared" si="46"/>
        <v>0</v>
      </c>
      <c r="P409" s="31">
        <v>0</v>
      </c>
      <c r="Q409" s="35">
        <f t="shared" si="34"/>
        <v>810072</v>
      </c>
      <c r="R409" s="109"/>
      <c r="S409" s="34">
        <f t="shared" si="47"/>
        <v>0</v>
      </c>
      <c r="T409" s="110"/>
      <c r="U409" s="35">
        <f>O409*-T409</f>
        <v>0</v>
      </c>
      <c r="V409" s="32">
        <f t="shared" si="41"/>
        <v>810072</v>
      </c>
      <c r="W409" s="36" t="s">
        <v>59</v>
      </c>
      <c r="X409" s="35" t="s">
        <v>222</v>
      </c>
      <c r="Y409" s="35"/>
      <c r="Z409" s="152" t="s">
        <v>33</v>
      </c>
      <c r="AA409" s="148">
        <v>0</v>
      </c>
    </row>
    <row r="410" spans="1:28" hidden="1" x14ac:dyDescent="0.2">
      <c r="A410" s="20">
        <v>217</v>
      </c>
      <c r="B410" s="131">
        <v>44703</v>
      </c>
      <c r="C410" s="22">
        <v>44706</v>
      </c>
      <c r="D410" s="246">
        <v>44735</v>
      </c>
      <c r="E410" s="23" t="s">
        <v>502</v>
      </c>
      <c r="F410" s="23" t="s">
        <v>47</v>
      </c>
      <c r="G410" s="20" t="s">
        <v>503</v>
      </c>
      <c r="H410" s="6"/>
      <c r="I410" s="20" t="s">
        <v>33</v>
      </c>
      <c r="J410" s="78">
        <v>303544</v>
      </c>
      <c r="K410" s="27">
        <v>44652</v>
      </c>
      <c r="L410" s="20" t="s">
        <v>504</v>
      </c>
      <c r="M410" s="38">
        <v>202500</v>
      </c>
      <c r="N410" s="139">
        <v>0.19500000000000001</v>
      </c>
      <c r="O410" s="31">
        <f t="shared" si="46"/>
        <v>39487.5</v>
      </c>
      <c r="P410" s="31">
        <v>36298</v>
      </c>
      <c r="Q410" s="35">
        <f t="shared" si="34"/>
        <v>278285.5</v>
      </c>
      <c r="R410" s="109">
        <v>0.03</v>
      </c>
      <c r="S410" s="34">
        <v>-7259.59</v>
      </c>
      <c r="T410" s="110"/>
      <c r="U410" s="35">
        <f>O410*-T410</f>
        <v>0</v>
      </c>
      <c r="V410" s="32">
        <f t="shared" si="41"/>
        <v>271025.90999999997</v>
      </c>
      <c r="W410" s="36" t="s">
        <v>35</v>
      </c>
      <c r="X410" s="35" t="s">
        <v>102</v>
      </c>
      <c r="Y410" s="37" t="s">
        <v>505</v>
      </c>
      <c r="Z410" s="152" t="s">
        <v>33</v>
      </c>
      <c r="AA410" s="138">
        <v>0</v>
      </c>
    </row>
    <row r="411" spans="1:28" hidden="1" x14ac:dyDescent="0.2">
      <c r="A411" s="20">
        <v>218</v>
      </c>
      <c r="B411" s="131">
        <v>44703</v>
      </c>
      <c r="C411" s="22">
        <v>44708</v>
      </c>
      <c r="D411" s="246">
        <v>44735</v>
      </c>
      <c r="E411" s="23" t="s">
        <v>120</v>
      </c>
      <c r="F411" s="23" t="s">
        <v>506</v>
      </c>
      <c r="G411" s="20" t="s">
        <v>122</v>
      </c>
      <c r="H411" s="6"/>
      <c r="I411" s="20" t="s">
        <v>33</v>
      </c>
      <c r="J411" s="78">
        <v>303549</v>
      </c>
      <c r="K411" s="27">
        <v>44652</v>
      </c>
      <c r="L411" s="20" t="s">
        <v>507</v>
      </c>
      <c r="M411" s="38">
        <v>12000</v>
      </c>
      <c r="N411" s="139">
        <v>0.19500000000000001</v>
      </c>
      <c r="O411" s="31">
        <f t="shared" si="46"/>
        <v>2340</v>
      </c>
      <c r="P411" s="31">
        <v>2151</v>
      </c>
      <c r="Q411" s="35">
        <f t="shared" si="34"/>
        <v>16491</v>
      </c>
      <c r="R411" s="109">
        <v>0.03</v>
      </c>
      <c r="S411" s="34">
        <v>-430</v>
      </c>
      <c r="T411" s="110"/>
      <c r="U411" s="35"/>
      <c r="V411" s="32">
        <f t="shared" si="41"/>
        <v>16061</v>
      </c>
      <c r="W411" s="35" t="s">
        <v>35</v>
      </c>
      <c r="X411" s="35" t="s">
        <v>102</v>
      </c>
      <c r="Y411" s="37" t="s">
        <v>508</v>
      </c>
      <c r="Z411" s="152" t="s">
        <v>33</v>
      </c>
      <c r="AA411" s="138">
        <v>0</v>
      </c>
    </row>
    <row r="412" spans="1:28" ht="15" x14ac:dyDescent="0.25">
      <c r="A412" s="344"/>
      <c r="B412" s="345"/>
      <c r="C412" s="346"/>
      <c r="D412" s="347">
        <v>44746</v>
      </c>
      <c r="E412" s="348" t="s">
        <v>893</v>
      </c>
      <c r="F412" s="348" t="s">
        <v>893</v>
      </c>
      <c r="G412" s="344"/>
      <c r="H412" s="6"/>
      <c r="I412" s="344"/>
      <c r="J412" s="349"/>
      <c r="K412" s="350"/>
      <c r="L412" s="344"/>
      <c r="M412" s="351"/>
      <c r="N412" s="426"/>
      <c r="O412" s="353"/>
      <c r="P412" s="353"/>
      <c r="Q412" s="354">
        <v>77100000</v>
      </c>
      <c r="R412" s="355"/>
      <c r="S412" s="356"/>
      <c r="T412" s="357"/>
      <c r="U412" s="358"/>
      <c r="V412" s="359">
        <f t="shared" si="41"/>
        <v>77100000</v>
      </c>
      <c r="W412" s="358"/>
      <c r="X412" s="358" t="s">
        <v>222</v>
      </c>
      <c r="Y412" s="360">
        <v>54303447</v>
      </c>
      <c r="Z412" s="361"/>
      <c r="AA412" s="362"/>
      <c r="AB412" s="1" t="s">
        <v>867</v>
      </c>
    </row>
    <row r="413" spans="1:28" ht="15" x14ac:dyDescent="0.25">
      <c r="A413" s="344"/>
      <c r="B413" s="345"/>
      <c r="C413" s="346"/>
      <c r="D413" s="347">
        <v>44746</v>
      </c>
      <c r="E413" s="348" t="s">
        <v>842</v>
      </c>
      <c r="F413" s="348" t="s">
        <v>842</v>
      </c>
      <c r="G413" s="344"/>
      <c r="H413" s="6"/>
      <c r="I413" s="344"/>
      <c r="J413" s="349"/>
      <c r="K413" s="350"/>
      <c r="L413" s="344"/>
      <c r="M413" s="351"/>
      <c r="N413" s="426"/>
      <c r="O413" s="353"/>
      <c r="P413" s="353"/>
      <c r="Q413" s="354">
        <v>33430</v>
      </c>
      <c r="R413" s="355"/>
      <c r="S413" s="356"/>
      <c r="T413" s="357"/>
      <c r="U413" s="358"/>
      <c r="V413" s="359">
        <f t="shared" si="41"/>
        <v>33430</v>
      </c>
      <c r="W413" s="358"/>
      <c r="X413" s="358" t="s">
        <v>222</v>
      </c>
      <c r="Y413" s="360">
        <v>54303444</v>
      </c>
      <c r="Z413" s="361"/>
      <c r="AA413" s="362"/>
      <c r="AB413" s="1" t="s">
        <v>867</v>
      </c>
    </row>
    <row r="414" spans="1:28" ht="15" x14ac:dyDescent="0.25">
      <c r="A414" s="344"/>
      <c r="B414" s="345"/>
      <c r="C414" s="346"/>
      <c r="D414" s="347">
        <v>44746</v>
      </c>
      <c r="E414" s="348" t="s">
        <v>918</v>
      </c>
      <c r="F414" s="348" t="s">
        <v>918</v>
      </c>
      <c r="G414" s="344"/>
      <c r="H414" s="6"/>
      <c r="I414" s="344"/>
      <c r="J414" s="349"/>
      <c r="K414" s="350"/>
      <c r="L414" s="344"/>
      <c r="M414" s="351"/>
      <c r="N414" s="426"/>
      <c r="O414" s="353"/>
      <c r="P414" s="353"/>
      <c r="Q414" s="354">
        <v>619687.82999999996</v>
      </c>
      <c r="R414" s="355"/>
      <c r="S414" s="356"/>
      <c r="T414" s="357"/>
      <c r="U414" s="358"/>
      <c r="V414" s="359">
        <f t="shared" si="41"/>
        <v>619687.82999999996</v>
      </c>
      <c r="W414" s="358"/>
      <c r="X414" s="358" t="s">
        <v>222</v>
      </c>
      <c r="Y414" s="360"/>
      <c r="Z414" s="361"/>
      <c r="AA414" s="362"/>
      <c r="AB414" s="1" t="s">
        <v>867</v>
      </c>
    </row>
    <row r="415" spans="1:28" ht="15" x14ac:dyDescent="0.25">
      <c r="A415" s="344"/>
      <c r="B415" s="345"/>
      <c r="C415" s="346"/>
      <c r="D415" s="347">
        <v>44746</v>
      </c>
      <c r="E415" s="348" t="s">
        <v>917</v>
      </c>
      <c r="F415" s="348" t="s">
        <v>917</v>
      </c>
      <c r="G415" s="344"/>
      <c r="H415" s="6"/>
      <c r="I415" s="344"/>
      <c r="J415" s="349"/>
      <c r="K415" s="350"/>
      <c r="L415" s="344"/>
      <c r="M415" s="351"/>
      <c r="N415" s="426"/>
      <c r="O415" s="353"/>
      <c r="P415" s="353"/>
      <c r="Q415" s="354">
        <v>5136.96</v>
      </c>
      <c r="R415" s="355"/>
      <c r="S415" s="356"/>
      <c r="T415" s="357"/>
      <c r="U415" s="358"/>
      <c r="V415" s="359">
        <f t="shared" si="41"/>
        <v>5136.96</v>
      </c>
      <c r="W415" s="358"/>
      <c r="X415" s="358" t="s">
        <v>222</v>
      </c>
      <c r="Y415" s="360"/>
      <c r="Z415" s="361"/>
      <c r="AA415" s="362"/>
      <c r="AB415" s="1" t="s">
        <v>867</v>
      </c>
    </row>
    <row r="416" spans="1:28" ht="15" x14ac:dyDescent="0.25">
      <c r="A416" s="344"/>
      <c r="B416" s="345"/>
      <c r="C416" s="346"/>
      <c r="D416" s="347">
        <v>44746</v>
      </c>
      <c r="E416" s="348" t="s">
        <v>918</v>
      </c>
      <c r="F416" s="348" t="s">
        <v>918</v>
      </c>
      <c r="G416" s="344"/>
      <c r="H416" s="6"/>
      <c r="I416" s="344"/>
      <c r="J416" s="349"/>
      <c r="K416" s="350"/>
      <c r="L416" s="344"/>
      <c r="M416" s="351"/>
      <c r="N416" s="426"/>
      <c r="O416" s="353"/>
      <c r="P416" s="353"/>
      <c r="Q416" s="354">
        <v>343405</v>
      </c>
      <c r="R416" s="355"/>
      <c r="S416" s="356"/>
      <c r="T416" s="357"/>
      <c r="U416" s="358"/>
      <c r="V416" s="359">
        <f t="shared" si="41"/>
        <v>343405</v>
      </c>
      <c r="W416" s="358"/>
      <c r="X416" s="358" t="s">
        <v>222</v>
      </c>
      <c r="Y416" s="360"/>
      <c r="Z416" s="361"/>
      <c r="AA416" s="362"/>
      <c r="AB416" s="1" t="s">
        <v>867</v>
      </c>
    </row>
    <row r="417" spans="1:28" ht="15" x14ac:dyDescent="0.25">
      <c r="A417" s="344"/>
      <c r="B417" s="345"/>
      <c r="C417" s="346"/>
      <c r="D417" s="347">
        <v>44746</v>
      </c>
      <c r="E417" s="348" t="s">
        <v>917</v>
      </c>
      <c r="F417" s="348" t="s">
        <v>917</v>
      </c>
      <c r="G417" s="344"/>
      <c r="H417" s="6"/>
      <c r="I417" s="344"/>
      <c r="J417" s="349"/>
      <c r="K417" s="350"/>
      <c r="L417" s="344"/>
      <c r="M417" s="351"/>
      <c r="N417" s="426"/>
      <c r="O417" s="353"/>
      <c r="P417" s="353"/>
      <c r="Q417" s="354">
        <v>84142.18</v>
      </c>
      <c r="R417" s="355"/>
      <c r="S417" s="356"/>
      <c r="T417" s="357"/>
      <c r="U417" s="358"/>
      <c r="V417" s="359">
        <f t="shared" si="41"/>
        <v>84142.18</v>
      </c>
      <c r="W417" s="358"/>
      <c r="X417" s="358" t="s">
        <v>222</v>
      </c>
      <c r="Y417" s="360"/>
      <c r="Z417" s="361"/>
      <c r="AA417" s="362"/>
      <c r="AB417" s="1" t="s">
        <v>867</v>
      </c>
    </row>
    <row r="418" spans="1:28" ht="15" x14ac:dyDescent="0.25">
      <c r="A418" s="344"/>
      <c r="B418" s="345"/>
      <c r="C418" s="346"/>
      <c r="D418" s="347">
        <v>44746</v>
      </c>
      <c r="E418" s="348" t="s">
        <v>918</v>
      </c>
      <c r="F418" s="348" t="s">
        <v>918</v>
      </c>
      <c r="G418" s="344"/>
      <c r="H418" s="6"/>
      <c r="I418" s="344"/>
      <c r="J418" s="349"/>
      <c r="K418" s="350"/>
      <c r="L418" s="344"/>
      <c r="M418" s="351"/>
      <c r="N418" s="426"/>
      <c r="O418" s="353"/>
      <c r="P418" s="353"/>
      <c r="Q418" s="354">
        <v>5624889</v>
      </c>
      <c r="R418" s="355"/>
      <c r="S418" s="356"/>
      <c r="T418" s="357"/>
      <c r="U418" s="358"/>
      <c r="V418" s="359">
        <f t="shared" si="41"/>
        <v>5624889</v>
      </c>
      <c r="W418" s="358"/>
      <c r="X418" s="358" t="s">
        <v>222</v>
      </c>
      <c r="Y418" s="360"/>
      <c r="Z418" s="361"/>
      <c r="AA418" s="362"/>
      <c r="AB418" s="1" t="s">
        <v>867</v>
      </c>
    </row>
    <row r="419" spans="1:28" ht="15" x14ac:dyDescent="0.25">
      <c r="A419" s="344"/>
      <c r="B419" s="345"/>
      <c r="C419" s="346"/>
      <c r="D419" s="347">
        <v>44746</v>
      </c>
      <c r="E419" s="348" t="s">
        <v>917</v>
      </c>
      <c r="F419" s="348" t="s">
        <v>917</v>
      </c>
      <c r="G419" s="344"/>
      <c r="H419" s="6"/>
      <c r="I419" s="344"/>
      <c r="J419" s="349"/>
      <c r="K419" s="350"/>
      <c r="L419" s="344"/>
      <c r="M419" s="351"/>
      <c r="N419" s="426"/>
      <c r="O419" s="353"/>
      <c r="P419" s="353"/>
      <c r="Q419" s="354">
        <v>5869.78</v>
      </c>
      <c r="R419" s="355"/>
      <c r="S419" s="356"/>
      <c r="T419" s="357"/>
      <c r="U419" s="358"/>
      <c r="V419" s="359">
        <f t="shared" si="41"/>
        <v>5869.78</v>
      </c>
      <c r="W419" s="358"/>
      <c r="X419" s="358" t="s">
        <v>222</v>
      </c>
      <c r="Y419" s="360"/>
      <c r="Z419" s="361"/>
      <c r="AA419" s="362"/>
      <c r="AB419" s="1" t="s">
        <v>867</v>
      </c>
    </row>
    <row r="420" spans="1:28" ht="15" x14ac:dyDescent="0.25">
      <c r="A420" s="344"/>
      <c r="B420" s="345"/>
      <c r="C420" s="346"/>
      <c r="D420" s="347">
        <v>44746</v>
      </c>
      <c r="E420" s="348" t="s">
        <v>918</v>
      </c>
      <c r="F420" s="348" t="s">
        <v>918</v>
      </c>
      <c r="G420" s="344"/>
      <c r="H420" s="6"/>
      <c r="I420" s="344"/>
      <c r="J420" s="349"/>
      <c r="K420" s="350"/>
      <c r="L420" s="344"/>
      <c r="M420" s="351"/>
      <c r="N420" s="426"/>
      <c r="O420" s="353"/>
      <c r="P420" s="353"/>
      <c r="Q420" s="354">
        <v>392395</v>
      </c>
      <c r="R420" s="355"/>
      <c r="S420" s="356"/>
      <c r="T420" s="357"/>
      <c r="U420" s="358"/>
      <c r="V420" s="359">
        <f t="shared" si="41"/>
        <v>392395</v>
      </c>
      <c r="W420" s="358"/>
      <c r="X420" s="358" t="s">
        <v>222</v>
      </c>
      <c r="Y420" s="360"/>
      <c r="Z420" s="361"/>
      <c r="AA420" s="362"/>
      <c r="AB420" s="1" t="s">
        <v>867</v>
      </c>
    </row>
    <row r="421" spans="1:28" ht="15" x14ac:dyDescent="0.25">
      <c r="A421" s="344"/>
      <c r="B421" s="345"/>
      <c r="C421" s="346"/>
      <c r="D421" s="347">
        <v>44746</v>
      </c>
      <c r="E421" s="348" t="s">
        <v>917</v>
      </c>
      <c r="F421" s="348" t="s">
        <v>917</v>
      </c>
      <c r="G421" s="344"/>
      <c r="H421" s="6"/>
      <c r="I421" s="344"/>
      <c r="J421" s="349"/>
      <c r="K421" s="350"/>
      <c r="L421" s="344"/>
      <c r="M421" s="351"/>
      <c r="N421" s="426"/>
      <c r="O421" s="353"/>
      <c r="P421" s="353"/>
      <c r="Q421" s="354">
        <v>20909.259999999998</v>
      </c>
      <c r="R421" s="355"/>
      <c r="S421" s="356"/>
      <c r="T421" s="357"/>
      <c r="U421" s="358"/>
      <c r="V421" s="359">
        <f t="shared" si="41"/>
        <v>20909.259999999998</v>
      </c>
      <c r="W421" s="358"/>
      <c r="X421" s="358" t="s">
        <v>222</v>
      </c>
      <c r="Y421" s="360"/>
      <c r="Z421" s="361"/>
      <c r="AA421" s="362"/>
      <c r="AB421" s="1" t="s">
        <v>867</v>
      </c>
    </row>
    <row r="422" spans="1:28" ht="15" x14ac:dyDescent="0.25">
      <c r="A422" s="344"/>
      <c r="B422" s="345"/>
      <c r="C422" s="346"/>
      <c r="D422" s="347">
        <v>44746</v>
      </c>
      <c r="E422" s="348" t="s">
        <v>918</v>
      </c>
      <c r="F422" s="348" t="s">
        <v>918</v>
      </c>
      <c r="G422" s="344"/>
      <c r="H422" s="6"/>
      <c r="I422" s="344"/>
      <c r="J422" s="349"/>
      <c r="K422" s="350"/>
      <c r="L422" s="344"/>
      <c r="M422" s="351"/>
      <c r="N422" s="426"/>
      <c r="O422" s="353"/>
      <c r="P422" s="353"/>
      <c r="Q422" s="354">
        <v>1397781</v>
      </c>
      <c r="R422" s="355"/>
      <c r="S422" s="356"/>
      <c r="T422" s="357"/>
      <c r="U422" s="358"/>
      <c r="V422" s="359">
        <f t="shared" si="41"/>
        <v>1397781</v>
      </c>
      <c r="W422" s="358"/>
      <c r="X422" s="358" t="s">
        <v>222</v>
      </c>
      <c r="Y422" s="360"/>
      <c r="Z422" s="361"/>
      <c r="AA422" s="362"/>
      <c r="AB422" s="1" t="s">
        <v>867</v>
      </c>
    </row>
    <row r="423" spans="1:28" ht="15" x14ac:dyDescent="0.25">
      <c r="A423" s="344"/>
      <c r="B423" s="345"/>
      <c r="C423" s="346"/>
      <c r="D423" s="347">
        <v>44746</v>
      </c>
      <c r="E423" s="348" t="s">
        <v>917</v>
      </c>
      <c r="F423" s="348" t="s">
        <v>917</v>
      </c>
      <c r="G423" s="344"/>
      <c r="H423" s="6"/>
      <c r="I423" s="344"/>
      <c r="J423" s="349"/>
      <c r="K423" s="350"/>
      <c r="L423" s="344"/>
      <c r="M423" s="351"/>
      <c r="N423" s="426"/>
      <c r="O423" s="353"/>
      <c r="P423" s="353"/>
      <c r="Q423" s="354">
        <v>25400.95</v>
      </c>
      <c r="R423" s="355"/>
      <c r="S423" s="356"/>
      <c r="T423" s="357"/>
      <c r="U423" s="358"/>
      <c r="V423" s="359">
        <f t="shared" si="41"/>
        <v>25400.95</v>
      </c>
      <c r="W423" s="358"/>
      <c r="X423" s="358" t="s">
        <v>222</v>
      </c>
      <c r="Y423" s="360"/>
      <c r="Z423" s="361"/>
      <c r="AA423" s="362"/>
      <c r="AB423" s="1" t="s">
        <v>867</v>
      </c>
    </row>
    <row r="424" spans="1:28" ht="15" x14ac:dyDescent="0.25">
      <c r="A424" s="344"/>
      <c r="B424" s="345"/>
      <c r="C424" s="346"/>
      <c r="D424" s="347">
        <v>44746</v>
      </c>
      <c r="E424" s="348" t="s">
        <v>918</v>
      </c>
      <c r="F424" s="348" t="s">
        <v>918</v>
      </c>
      <c r="G424" s="344"/>
      <c r="H424" s="6"/>
      <c r="I424" s="344"/>
      <c r="J424" s="349"/>
      <c r="K424" s="350"/>
      <c r="L424" s="344"/>
      <c r="M424" s="351"/>
      <c r="N424" s="426"/>
      <c r="O424" s="353"/>
      <c r="P424" s="353"/>
      <c r="Q424" s="354">
        <v>1698049</v>
      </c>
      <c r="R424" s="355"/>
      <c r="S424" s="356"/>
      <c r="T424" s="357"/>
      <c r="U424" s="358"/>
      <c r="V424" s="359">
        <f t="shared" si="41"/>
        <v>1698049</v>
      </c>
      <c r="W424" s="358"/>
      <c r="X424" s="358" t="s">
        <v>222</v>
      </c>
      <c r="Y424" s="360"/>
      <c r="Z424" s="361"/>
      <c r="AA424" s="362"/>
      <c r="AB424" s="1" t="s">
        <v>867</v>
      </c>
    </row>
    <row r="425" spans="1:28" ht="15" x14ac:dyDescent="0.25">
      <c r="A425" s="344"/>
      <c r="B425" s="345"/>
      <c r="C425" s="346"/>
      <c r="D425" s="347">
        <v>44756</v>
      </c>
      <c r="E425" s="348" t="s">
        <v>1091</v>
      </c>
      <c r="F425" s="348" t="s">
        <v>1091</v>
      </c>
      <c r="G425" s="344"/>
      <c r="H425" s="6"/>
      <c r="I425" s="344"/>
      <c r="J425" s="349"/>
      <c r="K425" s="350"/>
      <c r="L425" s="344"/>
      <c r="M425" s="351"/>
      <c r="N425" s="426"/>
      <c r="O425" s="353"/>
      <c r="P425" s="353"/>
      <c r="Q425" s="354">
        <v>8833092</v>
      </c>
      <c r="R425" s="355"/>
      <c r="S425" s="356"/>
      <c r="T425" s="357"/>
      <c r="U425" s="358"/>
      <c r="V425" s="359">
        <f t="shared" si="41"/>
        <v>8833092</v>
      </c>
      <c r="W425" s="358"/>
      <c r="X425" s="358" t="s">
        <v>222</v>
      </c>
      <c r="Y425" s="360">
        <v>54303448</v>
      </c>
      <c r="Z425" s="361"/>
      <c r="AA425" s="362"/>
      <c r="AB425" s="1" t="s">
        <v>867</v>
      </c>
    </row>
    <row r="426" spans="1:28" ht="15" x14ac:dyDescent="0.25">
      <c r="A426" s="344"/>
      <c r="B426" s="345"/>
      <c r="C426" s="346"/>
      <c r="D426" s="347">
        <v>44756</v>
      </c>
      <c r="E426" s="348" t="s">
        <v>901</v>
      </c>
      <c r="F426" s="348" t="s">
        <v>901</v>
      </c>
      <c r="G426" s="344"/>
      <c r="H426" s="6"/>
      <c r="I426" s="344"/>
      <c r="J426" s="349"/>
      <c r="K426" s="350"/>
      <c r="L426" s="344"/>
      <c r="M426" s="351"/>
      <c r="N426" s="426"/>
      <c r="O426" s="353"/>
      <c r="P426" s="353"/>
      <c r="Q426" s="354">
        <v>304038</v>
      </c>
      <c r="R426" s="355"/>
      <c r="S426" s="356"/>
      <c r="T426" s="357"/>
      <c r="U426" s="358"/>
      <c r="V426" s="359">
        <f t="shared" si="41"/>
        <v>304038</v>
      </c>
      <c r="W426" s="358"/>
      <c r="X426" s="358" t="s">
        <v>222</v>
      </c>
      <c r="Y426" s="360">
        <v>54303449</v>
      </c>
      <c r="Z426" s="361"/>
      <c r="AA426" s="362"/>
      <c r="AB426" s="1" t="s">
        <v>867</v>
      </c>
    </row>
    <row r="427" spans="1:28" ht="23.25" x14ac:dyDescent="0.25">
      <c r="A427" s="344"/>
      <c r="B427" s="345"/>
      <c r="C427" s="346"/>
      <c r="D427" s="347">
        <v>44757</v>
      </c>
      <c r="E427" s="348" t="s">
        <v>1104</v>
      </c>
      <c r="F427" s="348" t="s">
        <v>1104</v>
      </c>
      <c r="G427" s="344"/>
      <c r="H427" s="6"/>
      <c r="I427" s="344"/>
      <c r="J427" s="349"/>
      <c r="K427" s="350"/>
      <c r="L427" s="344"/>
      <c r="M427" s="351"/>
      <c r="N427" s="426"/>
      <c r="O427" s="353"/>
      <c r="P427" s="353"/>
      <c r="Q427" s="389">
        <v>100</v>
      </c>
      <c r="R427" s="355"/>
      <c r="S427" s="356"/>
      <c r="T427" s="357"/>
      <c r="U427" s="358"/>
      <c r="V427" s="359">
        <f t="shared" si="41"/>
        <v>100</v>
      </c>
      <c r="W427" s="358"/>
      <c r="X427" s="358" t="s">
        <v>222</v>
      </c>
      <c r="Y427" s="360"/>
      <c r="Z427" s="361"/>
      <c r="AA427" s="362"/>
      <c r="AB427" s="1" t="s">
        <v>867</v>
      </c>
    </row>
    <row r="428" spans="1:28" ht="23.25" x14ac:dyDescent="0.25">
      <c r="A428" s="344"/>
      <c r="B428" s="345"/>
      <c r="C428" s="346"/>
      <c r="D428" s="347">
        <v>44757</v>
      </c>
      <c r="E428" s="348" t="s">
        <v>1105</v>
      </c>
      <c r="F428" s="348" t="s">
        <v>1105</v>
      </c>
      <c r="G428" s="344"/>
      <c r="H428" s="6"/>
      <c r="I428" s="344"/>
      <c r="J428" s="349"/>
      <c r="K428" s="350"/>
      <c r="L428" s="344"/>
      <c r="M428" s="351"/>
      <c r="N428" s="426"/>
      <c r="O428" s="353"/>
      <c r="P428" s="353"/>
      <c r="Q428" s="354">
        <v>1000000</v>
      </c>
      <c r="R428" s="355"/>
      <c r="S428" s="356"/>
      <c r="T428" s="357"/>
      <c r="U428" s="358"/>
      <c r="V428" s="359">
        <f t="shared" si="41"/>
        <v>1000000</v>
      </c>
      <c r="W428" s="358"/>
      <c r="X428" s="358" t="s">
        <v>222</v>
      </c>
      <c r="Y428" s="360"/>
      <c r="Z428" s="361"/>
      <c r="AA428" s="362"/>
      <c r="AB428" s="1" t="s">
        <v>867</v>
      </c>
    </row>
    <row r="429" spans="1:28" ht="23.25" x14ac:dyDescent="0.25">
      <c r="A429" s="344"/>
      <c r="B429" s="345"/>
      <c r="C429" s="346"/>
      <c r="D429" s="347">
        <v>44757</v>
      </c>
      <c r="E429" s="348" t="s">
        <v>1106</v>
      </c>
      <c r="F429" s="348" t="s">
        <v>1106</v>
      </c>
      <c r="G429" s="344"/>
      <c r="H429" s="6"/>
      <c r="I429" s="344"/>
      <c r="J429" s="349"/>
      <c r="K429" s="350"/>
      <c r="L429" s="344"/>
      <c r="M429" s="351"/>
      <c r="N429" s="426"/>
      <c r="O429" s="353"/>
      <c r="P429" s="353"/>
      <c r="Q429" s="354">
        <v>1000000</v>
      </c>
      <c r="R429" s="355"/>
      <c r="S429" s="356"/>
      <c r="T429" s="357"/>
      <c r="U429" s="358"/>
      <c r="V429" s="359">
        <f t="shared" si="41"/>
        <v>1000000</v>
      </c>
      <c r="W429" s="358"/>
      <c r="X429" s="358" t="s">
        <v>222</v>
      </c>
      <c r="Y429" s="360"/>
      <c r="Z429" s="361"/>
      <c r="AA429" s="362"/>
      <c r="AB429" s="1" t="s">
        <v>867</v>
      </c>
    </row>
    <row r="430" spans="1:28" ht="23.25" x14ac:dyDescent="0.25">
      <c r="A430" s="344"/>
      <c r="B430" s="345"/>
      <c r="C430" s="346"/>
      <c r="D430" s="347">
        <v>44757</v>
      </c>
      <c r="E430" s="348" t="s">
        <v>1107</v>
      </c>
      <c r="F430" s="348" t="s">
        <v>1107</v>
      </c>
      <c r="G430" s="344"/>
      <c r="H430" s="6"/>
      <c r="I430" s="344"/>
      <c r="J430" s="349"/>
      <c r="K430" s="350"/>
      <c r="L430" s="344"/>
      <c r="M430" s="351"/>
      <c r="N430" s="426"/>
      <c r="O430" s="353"/>
      <c r="P430" s="353"/>
      <c r="Q430" s="354">
        <v>1000000</v>
      </c>
      <c r="R430" s="355"/>
      <c r="S430" s="356"/>
      <c r="T430" s="357"/>
      <c r="U430" s="358"/>
      <c r="V430" s="359">
        <f t="shared" si="41"/>
        <v>1000000</v>
      </c>
      <c r="W430" s="358"/>
      <c r="X430" s="358" t="s">
        <v>222</v>
      </c>
      <c r="Y430" s="360"/>
      <c r="Z430" s="361"/>
      <c r="AA430" s="362"/>
      <c r="AB430" s="1" t="s">
        <v>867</v>
      </c>
    </row>
    <row r="431" spans="1:28" ht="23.25" x14ac:dyDescent="0.25">
      <c r="A431" s="344"/>
      <c r="B431" s="345"/>
      <c r="C431" s="346"/>
      <c r="D431" s="347">
        <v>44757</v>
      </c>
      <c r="E431" s="348" t="s">
        <v>1108</v>
      </c>
      <c r="F431" s="348" t="s">
        <v>1108</v>
      </c>
      <c r="G431" s="344"/>
      <c r="H431" s="6"/>
      <c r="I431" s="344"/>
      <c r="J431" s="349"/>
      <c r="K431" s="350"/>
      <c r="L431" s="344"/>
      <c r="M431" s="351"/>
      <c r="N431" s="426"/>
      <c r="O431" s="353"/>
      <c r="P431" s="353"/>
      <c r="Q431" s="354">
        <v>1000000</v>
      </c>
      <c r="R431" s="355"/>
      <c r="S431" s="356"/>
      <c r="T431" s="357"/>
      <c r="U431" s="358"/>
      <c r="V431" s="359">
        <f t="shared" si="41"/>
        <v>1000000</v>
      </c>
      <c r="W431" s="358"/>
      <c r="X431" s="358" t="s">
        <v>222</v>
      </c>
      <c r="Y431" s="360"/>
      <c r="Z431" s="361"/>
      <c r="AA431" s="362"/>
      <c r="AB431" s="1" t="s">
        <v>867</v>
      </c>
    </row>
    <row r="432" spans="1:28" ht="23.25" x14ac:dyDescent="0.25">
      <c r="A432" s="344"/>
      <c r="B432" s="345"/>
      <c r="C432" s="346"/>
      <c r="D432" s="347">
        <v>44757</v>
      </c>
      <c r="E432" s="348" t="s">
        <v>1109</v>
      </c>
      <c r="F432" s="348" t="s">
        <v>1109</v>
      </c>
      <c r="G432" s="344"/>
      <c r="H432" s="6"/>
      <c r="I432" s="344"/>
      <c r="J432" s="349"/>
      <c r="K432" s="350"/>
      <c r="L432" s="344"/>
      <c r="M432" s="351"/>
      <c r="N432" s="426"/>
      <c r="O432" s="353"/>
      <c r="P432" s="353"/>
      <c r="Q432" s="354">
        <v>1000000</v>
      </c>
      <c r="R432" s="355"/>
      <c r="S432" s="356"/>
      <c r="T432" s="357"/>
      <c r="U432" s="358"/>
      <c r="V432" s="359">
        <f t="shared" si="41"/>
        <v>1000000</v>
      </c>
      <c r="W432" s="358"/>
      <c r="X432" s="358" t="s">
        <v>222</v>
      </c>
      <c r="Y432" s="360"/>
      <c r="Z432" s="361"/>
      <c r="AA432" s="362"/>
      <c r="AB432" s="1" t="s">
        <v>867</v>
      </c>
    </row>
    <row r="433" spans="1:28" ht="23.25" x14ac:dyDescent="0.25">
      <c r="A433" s="344"/>
      <c r="B433" s="345"/>
      <c r="C433" s="346"/>
      <c r="D433" s="347">
        <v>44757</v>
      </c>
      <c r="E433" s="348" t="s">
        <v>1110</v>
      </c>
      <c r="F433" s="348" t="s">
        <v>1110</v>
      </c>
      <c r="G433" s="344"/>
      <c r="H433" s="6"/>
      <c r="I433" s="344"/>
      <c r="J433" s="349"/>
      <c r="K433" s="350"/>
      <c r="L433" s="344"/>
      <c r="M433" s="351"/>
      <c r="N433" s="426"/>
      <c r="O433" s="353"/>
      <c r="P433" s="353"/>
      <c r="Q433" s="354">
        <v>241167</v>
      </c>
      <c r="R433" s="355"/>
      <c r="S433" s="356"/>
      <c r="T433" s="357"/>
      <c r="U433" s="358"/>
      <c r="V433" s="359">
        <f t="shared" si="41"/>
        <v>241167</v>
      </c>
      <c r="W433" s="358"/>
      <c r="X433" s="358" t="s">
        <v>222</v>
      </c>
      <c r="Y433" s="360"/>
      <c r="Z433" s="361"/>
      <c r="AA433" s="362"/>
      <c r="AB433" s="1" t="s">
        <v>867</v>
      </c>
    </row>
    <row r="434" spans="1:28" ht="15" x14ac:dyDescent="0.25">
      <c r="A434" s="344"/>
      <c r="B434" s="345"/>
      <c r="C434" s="346"/>
      <c r="D434" s="347">
        <v>44757</v>
      </c>
      <c r="E434" s="348" t="s">
        <v>1111</v>
      </c>
      <c r="F434" s="348" t="s">
        <v>1111</v>
      </c>
      <c r="G434" s="344"/>
      <c r="H434" s="6"/>
      <c r="I434" s="344"/>
      <c r="J434" s="349"/>
      <c r="K434" s="350"/>
      <c r="L434" s="344"/>
      <c r="M434" s="351"/>
      <c r="N434" s="426"/>
      <c r="O434" s="353"/>
      <c r="P434" s="353"/>
      <c r="Q434" s="354">
        <v>1000000</v>
      </c>
      <c r="R434" s="355"/>
      <c r="S434" s="356"/>
      <c r="T434" s="357"/>
      <c r="U434" s="358"/>
      <c r="V434" s="359">
        <f t="shared" si="41"/>
        <v>1000000</v>
      </c>
      <c r="W434" s="358"/>
      <c r="X434" s="358" t="s">
        <v>222</v>
      </c>
      <c r="Y434" s="360"/>
      <c r="Z434" s="361"/>
      <c r="AA434" s="362"/>
      <c r="AB434" s="1" t="s">
        <v>867</v>
      </c>
    </row>
    <row r="435" spans="1:28" ht="15" x14ac:dyDescent="0.25">
      <c r="A435" s="344"/>
      <c r="B435" s="345"/>
      <c r="C435" s="346"/>
      <c r="D435" s="347">
        <v>44757</v>
      </c>
      <c r="E435" s="348" t="s">
        <v>1111</v>
      </c>
      <c r="F435" s="348" t="s">
        <v>1111</v>
      </c>
      <c r="G435" s="344"/>
      <c r="H435" s="6"/>
      <c r="I435" s="344"/>
      <c r="J435" s="349"/>
      <c r="K435" s="350"/>
      <c r="L435" s="344"/>
      <c r="M435" s="351"/>
      <c r="N435" s="426"/>
      <c r="O435" s="353"/>
      <c r="P435" s="353"/>
      <c r="Q435" s="354">
        <v>1000000</v>
      </c>
      <c r="R435" s="355"/>
      <c r="S435" s="356"/>
      <c r="T435" s="357"/>
      <c r="U435" s="358"/>
      <c r="V435" s="359">
        <f t="shared" si="41"/>
        <v>1000000</v>
      </c>
      <c r="W435" s="358"/>
      <c r="X435" s="358" t="s">
        <v>222</v>
      </c>
      <c r="Y435" s="360"/>
      <c r="Z435" s="361"/>
      <c r="AA435" s="362"/>
      <c r="AB435" s="1" t="s">
        <v>867</v>
      </c>
    </row>
    <row r="436" spans="1:28" ht="15" x14ac:dyDescent="0.25">
      <c r="A436" s="344"/>
      <c r="B436" s="345"/>
      <c r="C436" s="346"/>
      <c r="D436" s="347">
        <v>44757</v>
      </c>
      <c r="E436" s="348" t="s">
        <v>905</v>
      </c>
      <c r="F436" s="348" t="s">
        <v>905</v>
      </c>
      <c r="G436" s="344"/>
      <c r="H436" s="6"/>
      <c r="I436" s="344"/>
      <c r="J436" s="349"/>
      <c r="K436" s="350"/>
      <c r="L436" s="344"/>
      <c r="M436" s="351"/>
      <c r="N436" s="426"/>
      <c r="O436" s="353"/>
      <c r="P436" s="353"/>
      <c r="Q436" s="354">
        <v>3714681.64</v>
      </c>
      <c r="R436" s="355"/>
      <c r="S436" s="356"/>
      <c r="T436" s="357"/>
      <c r="U436" s="358"/>
      <c r="V436" s="359">
        <f t="shared" si="41"/>
        <v>3714681.64</v>
      </c>
      <c r="W436" s="358"/>
      <c r="X436" s="358" t="s">
        <v>222</v>
      </c>
      <c r="Y436" s="360"/>
      <c r="Z436" s="361"/>
      <c r="AA436" s="362"/>
      <c r="AB436" s="1" t="s">
        <v>867</v>
      </c>
    </row>
    <row r="437" spans="1:28" ht="15" x14ac:dyDescent="0.25">
      <c r="A437" s="344"/>
      <c r="B437" s="345"/>
      <c r="C437" s="346"/>
      <c r="D437" s="347">
        <v>44761</v>
      </c>
      <c r="E437" s="348" t="s">
        <v>1112</v>
      </c>
      <c r="F437" s="348" t="s">
        <v>1112</v>
      </c>
      <c r="G437" s="344"/>
      <c r="H437" s="6"/>
      <c r="I437" s="344"/>
      <c r="J437" s="349"/>
      <c r="K437" s="350"/>
      <c r="L437" s="344"/>
      <c r="M437" s="351"/>
      <c r="N437" s="426"/>
      <c r="O437" s="353"/>
      <c r="P437" s="353"/>
      <c r="Q437" s="389">
        <v>100</v>
      </c>
      <c r="R437" s="355"/>
      <c r="S437" s="356"/>
      <c r="T437" s="357"/>
      <c r="U437" s="358"/>
      <c r="V437" s="359">
        <f t="shared" si="41"/>
        <v>100</v>
      </c>
      <c r="W437" s="358"/>
      <c r="X437" s="358" t="s">
        <v>222</v>
      </c>
      <c r="Y437" s="360"/>
      <c r="Z437" s="361"/>
      <c r="AA437" s="362"/>
      <c r="AB437" s="1" t="s">
        <v>867</v>
      </c>
    </row>
    <row r="438" spans="1:28" ht="15" x14ac:dyDescent="0.25">
      <c r="A438" s="344"/>
      <c r="B438" s="345"/>
      <c r="C438" s="346"/>
      <c r="D438" s="347">
        <v>44761</v>
      </c>
      <c r="E438" s="348" t="s">
        <v>1113</v>
      </c>
      <c r="F438" s="348" t="s">
        <v>1113</v>
      </c>
      <c r="G438" s="344"/>
      <c r="H438" s="6"/>
      <c r="I438" s="344"/>
      <c r="J438" s="349"/>
      <c r="K438" s="350"/>
      <c r="L438" s="344"/>
      <c r="M438" s="351"/>
      <c r="N438" s="426"/>
      <c r="O438" s="353"/>
      <c r="P438" s="353"/>
      <c r="Q438" s="354">
        <v>16380</v>
      </c>
      <c r="R438" s="355"/>
      <c r="S438" s="356"/>
      <c r="T438" s="357"/>
      <c r="U438" s="358"/>
      <c r="V438" s="359">
        <f t="shared" si="41"/>
        <v>16380</v>
      </c>
      <c r="W438" s="358"/>
      <c r="X438" s="358" t="s">
        <v>222</v>
      </c>
      <c r="Y438" s="360"/>
      <c r="Z438" s="361"/>
      <c r="AA438" s="362"/>
      <c r="AB438" s="1" t="s">
        <v>867</v>
      </c>
    </row>
    <row r="439" spans="1:28" ht="15" x14ac:dyDescent="0.25">
      <c r="A439" s="344"/>
      <c r="B439" s="345"/>
      <c r="C439" s="346"/>
      <c r="D439" s="347">
        <v>44761</v>
      </c>
      <c r="E439" s="348" t="s">
        <v>1114</v>
      </c>
      <c r="F439" s="348" t="s">
        <v>1114</v>
      </c>
      <c r="G439" s="344"/>
      <c r="H439" s="6"/>
      <c r="I439" s="344"/>
      <c r="J439" s="349"/>
      <c r="K439" s="350"/>
      <c r="L439" s="344"/>
      <c r="M439" s="351"/>
      <c r="N439" s="426"/>
      <c r="O439" s="353"/>
      <c r="P439" s="353"/>
      <c r="Q439" s="354">
        <v>126000</v>
      </c>
      <c r="R439" s="355"/>
      <c r="S439" s="356"/>
      <c r="T439" s="357"/>
      <c r="U439" s="358"/>
      <c r="V439" s="359">
        <f t="shared" si="41"/>
        <v>126000</v>
      </c>
      <c r="W439" s="358"/>
      <c r="X439" s="358" t="s">
        <v>222</v>
      </c>
      <c r="Y439" s="360"/>
      <c r="Z439" s="361"/>
      <c r="AA439" s="362"/>
      <c r="AB439" s="1" t="s">
        <v>867</v>
      </c>
    </row>
    <row r="440" spans="1:28" ht="15" x14ac:dyDescent="0.25">
      <c r="A440" s="344"/>
      <c r="B440" s="345"/>
      <c r="C440" s="346"/>
      <c r="D440" s="347">
        <v>44761</v>
      </c>
      <c r="E440" s="348" t="s">
        <v>1113</v>
      </c>
      <c r="F440" s="348" t="s">
        <v>1113</v>
      </c>
      <c r="G440" s="344"/>
      <c r="H440" s="6"/>
      <c r="I440" s="344"/>
      <c r="J440" s="349"/>
      <c r="K440" s="350"/>
      <c r="L440" s="344"/>
      <c r="M440" s="351"/>
      <c r="N440" s="426"/>
      <c r="O440" s="353"/>
      <c r="P440" s="353"/>
      <c r="Q440" s="389">
        <v>468</v>
      </c>
      <c r="R440" s="355"/>
      <c r="S440" s="356"/>
      <c r="T440" s="357"/>
      <c r="U440" s="358"/>
      <c r="V440" s="359">
        <f t="shared" si="41"/>
        <v>468</v>
      </c>
      <c r="W440" s="358"/>
      <c r="X440" s="358" t="s">
        <v>222</v>
      </c>
      <c r="Y440" s="360"/>
      <c r="Z440" s="361"/>
      <c r="AA440" s="362"/>
      <c r="AB440" s="1" t="s">
        <v>867</v>
      </c>
    </row>
    <row r="441" spans="1:28" ht="15" x14ac:dyDescent="0.25">
      <c r="A441" s="344"/>
      <c r="B441" s="345"/>
      <c r="C441" s="346"/>
      <c r="D441" s="347">
        <v>44761</v>
      </c>
      <c r="E441" s="348" t="s">
        <v>1114</v>
      </c>
      <c r="F441" s="348" t="s">
        <v>1114</v>
      </c>
      <c r="G441" s="344"/>
      <c r="H441" s="6"/>
      <c r="I441" s="344"/>
      <c r="J441" s="349"/>
      <c r="K441" s="350"/>
      <c r="L441" s="344"/>
      <c r="M441" s="351"/>
      <c r="N441" s="426"/>
      <c r="O441" s="353"/>
      <c r="P441" s="353"/>
      <c r="Q441" s="354">
        <v>3600</v>
      </c>
      <c r="R441" s="355"/>
      <c r="S441" s="356"/>
      <c r="T441" s="357"/>
      <c r="U441" s="358"/>
      <c r="V441" s="359">
        <f t="shared" si="41"/>
        <v>3600</v>
      </c>
      <c r="W441" s="358"/>
      <c r="X441" s="358" t="s">
        <v>222</v>
      </c>
      <c r="Y441" s="360"/>
      <c r="Z441" s="361"/>
      <c r="AA441" s="362"/>
      <c r="AB441" s="1" t="s">
        <v>867</v>
      </c>
    </row>
    <row r="442" spans="1:28" ht="15" x14ac:dyDescent="0.25">
      <c r="A442" s="344"/>
      <c r="B442" s="345"/>
      <c r="C442" s="346"/>
      <c r="D442" s="347">
        <v>44764</v>
      </c>
      <c r="E442" s="348" t="s">
        <v>1115</v>
      </c>
      <c r="F442" s="348" t="s">
        <v>1115</v>
      </c>
      <c r="G442" s="344"/>
      <c r="H442" s="6"/>
      <c r="I442" s="344"/>
      <c r="J442" s="349"/>
      <c r="K442" s="350"/>
      <c r="L442" s="344"/>
      <c r="M442" s="351"/>
      <c r="N442" s="426"/>
      <c r="O442" s="353"/>
      <c r="P442" s="353"/>
      <c r="Q442" s="354">
        <v>3506</v>
      </c>
      <c r="R442" s="355"/>
      <c r="S442" s="356"/>
      <c r="T442" s="357"/>
      <c r="U442" s="358"/>
      <c r="V442" s="359">
        <f t="shared" si="41"/>
        <v>3506</v>
      </c>
      <c r="W442" s="358"/>
      <c r="X442" s="358" t="s">
        <v>222</v>
      </c>
      <c r="Y442" s="360"/>
      <c r="Z442" s="361"/>
      <c r="AA442" s="362"/>
      <c r="AB442" s="1" t="s">
        <v>867</v>
      </c>
    </row>
    <row r="443" spans="1:28" ht="15" x14ac:dyDescent="0.25">
      <c r="A443" s="344"/>
      <c r="B443" s="345"/>
      <c r="C443" s="346"/>
      <c r="D443" s="347">
        <v>44764</v>
      </c>
      <c r="E443" s="348" t="s">
        <v>1116</v>
      </c>
      <c r="F443" s="348" t="s">
        <v>1116</v>
      </c>
      <c r="G443" s="344"/>
      <c r="H443" s="6"/>
      <c r="I443" s="344"/>
      <c r="J443" s="349"/>
      <c r="K443" s="350"/>
      <c r="L443" s="344"/>
      <c r="M443" s="351"/>
      <c r="N443" s="426"/>
      <c r="O443" s="353"/>
      <c r="P443" s="353"/>
      <c r="Q443" s="354">
        <v>26437</v>
      </c>
      <c r="R443" s="355"/>
      <c r="S443" s="356"/>
      <c r="T443" s="357"/>
      <c r="U443" s="358"/>
      <c r="V443" s="359">
        <f t="shared" si="41"/>
        <v>26437</v>
      </c>
      <c r="W443" s="358"/>
      <c r="X443" s="358" t="s">
        <v>222</v>
      </c>
      <c r="Y443" s="360"/>
      <c r="Z443" s="361"/>
      <c r="AA443" s="362"/>
      <c r="AB443" s="1" t="s">
        <v>867</v>
      </c>
    </row>
    <row r="444" spans="1:28" ht="15" x14ac:dyDescent="0.25">
      <c r="A444" s="344"/>
      <c r="B444" s="345"/>
      <c r="C444" s="346"/>
      <c r="D444" s="347">
        <v>44764</v>
      </c>
      <c r="E444" s="348" t="s">
        <v>1117</v>
      </c>
      <c r="F444" s="348" t="s">
        <v>1117</v>
      </c>
      <c r="G444" s="344"/>
      <c r="H444" s="6"/>
      <c r="I444" s="344"/>
      <c r="J444" s="349"/>
      <c r="K444" s="350"/>
      <c r="L444" s="344"/>
      <c r="M444" s="351"/>
      <c r="N444" s="426"/>
      <c r="O444" s="353"/>
      <c r="P444" s="353"/>
      <c r="Q444" s="354">
        <v>101151</v>
      </c>
      <c r="R444" s="355"/>
      <c r="S444" s="356"/>
      <c r="T444" s="357"/>
      <c r="U444" s="358"/>
      <c r="V444" s="359">
        <f t="shared" si="41"/>
        <v>101151</v>
      </c>
      <c r="W444" s="358"/>
      <c r="X444" s="358" t="s">
        <v>222</v>
      </c>
      <c r="Y444" s="360"/>
      <c r="Z444" s="361"/>
      <c r="AA444" s="362"/>
      <c r="AB444" s="1" t="s">
        <v>867</v>
      </c>
    </row>
    <row r="445" spans="1:28" ht="15" x14ac:dyDescent="0.25">
      <c r="A445" s="344"/>
      <c r="B445" s="345"/>
      <c r="C445" s="346"/>
      <c r="D445" s="347">
        <v>44764</v>
      </c>
      <c r="E445" s="348" t="s">
        <v>1118</v>
      </c>
      <c r="F445" s="348" t="s">
        <v>1118</v>
      </c>
      <c r="G445" s="344"/>
      <c r="H445" s="6"/>
      <c r="I445" s="344"/>
      <c r="J445" s="349"/>
      <c r="K445" s="350"/>
      <c r="L445" s="344"/>
      <c r="M445" s="351"/>
      <c r="N445" s="426"/>
      <c r="O445" s="353"/>
      <c r="P445" s="353"/>
      <c r="Q445" s="354">
        <v>53860</v>
      </c>
      <c r="R445" s="355"/>
      <c r="S445" s="356"/>
      <c r="T445" s="357"/>
      <c r="U445" s="358"/>
      <c r="V445" s="359">
        <f t="shared" si="41"/>
        <v>53860</v>
      </c>
      <c r="W445" s="358"/>
      <c r="X445" s="358" t="s">
        <v>222</v>
      </c>
      <c r="Y445" s="360"/>
      <c r="Z445" s="361"/>
      <c r="AA445" s="362"/>
      <c r="AB445" s="1" t="s">
        <v>867</v>
      </c>
    </row>
    <row r="446" spans="1:28" ht="15" x14ac:dyDescent="0.25">
      <c r="A446" s="344"/>
      <c r="B446" s="345"/>
      <c r="C446" s="346"/>
      <c r="D446" s="347">
        <v>44764</v>
      </c>
      <c r="E446" s="348" t="s">
        <v>1119</v>
      </c>
      <c r="F446" s="348" t="s">
        <v>1119</v>
      </c>
      <c r="G446" s="344"/>
      <c r="H446" s="6"/>
      <c r="I446" s="344"/>
      <c r="J446" s="349"/>
      <c r="K446" s="350"/>
      <c r="L446" s="344"/>
      <c r="M446" s="351"/>
      <c r="N446" s="426"/>
      <c r="O446" s="353"/>
      <c r="P446" s="353"/>
      <c r="Q446" s="354">
        <v>17913</v>
      </c>
      <c r="R446" s="355"/>
      <c r="S446" s="356"/>
      <c r="T446" s="357"/>
      <c r="U446" s="358"/>
      <c r="V446" s="359">
        <f t="shared" si="41"/>
        <v>17913</v>
      </c>
      <c r="W446" s="358"/>
      <c r="X446" s="358" t="s">
        <v>222</v>
      </c>
      <c r="Y446" s="360"/>
      <c r="Z446" s="361"/>
      <c r="AA446" s="362"/>
      <c r="AB446" s="1" t="s">
        <v>867</v>
      </c>
    </row>
    <row r="447" spans="1:28" ht="15" x14ac:dyDescent="0.25">
      <c r="A447" s="344"/>
      <c r="B447" s="345"/>
      <c r="C447" s="346"/>
      <c r="D447" s="347">
        <v>44764</v>
      </c>
      <c r="E447" s="348" t="s">
        <v>1120</v>
      </c>
      <c r="F447" s="348" t="s">
        <v>1120</v>
      </c>
      <c r="G447" s="344"/>
      <c r="H447" s="6"/>
      <c r="I447" s="344"/>
      <c r="J447" s="349"/>
      <c r="K447" s="350"/>
      <c r="L447" s="344"/>
      <c r="M447" s="351"/>
      <c r="N447" s="426"/>
      <c r="O447" s="353"/>
      <c r="P447" s="353"/>
      <c r="Q447" s="389">
        <v>624</v>
      </c>
      <c r="R447" s="355"/>
      <c r="S447" s="356"/>
      <c r="T447" s="357"/>
      <c r="U447" s="358"/>
      <c r="V447" s="359">
        <f t="shared" si="41"/>
        <v>624</v>
      </c>
      <c r="W447" s="358"/>
      <c r="X447" s="358" t="s">
        <v>222</v>
      </c>
      <c r="Y447" s="360"/>
      <c r="Z447" s="361"/>
      <c r="AA447" s="362"/>
      <c r="AB447" s="1" t="s">
        <v>867</v>
      </c>
    </row>
    <row r="448" spans="1:28" ht="23.25" x14ac:dyDescent="0.25">
      <c r="A448" s="344"/>
      <c r="B448" s="345"/>
      <c r="C448" s="346"/>
      <c r="D448" s="347">
        <v>44764</v>
      </c>
      <c r="E448" s="348" t="s">
        <v>1121</v>
      </c>
      <c r="F448" s="348" t="s">
        <v>1121</v>
      </c>
      <c r="G448" s="344"/>
      <c r="H448" s="6"/>
      <c r="I448" s="344"/>
      <c r="J448" s="349"/>
      <c r="K448" s="350"/>
      <c r="L448" s="344"/>
      <c r="M448" s="351"/>
      <c r="N448" s="426"/>
      <c r="O448" s="353"/>
      <c r="P448" s="353"/>
      <c r="Q448" s="354">
        <v>110545</v>
      </c>
      <c r="R448" s="355"/>
      <c r="S448" s="356"/>
      <c r="T448" s="357"/>
      <c r="U448" s="358"/>
      <c r="V448" s="359">
        <f t="shared" si="41"/>
        <v>110545</v>
      </c>
      <c r="W448" s="358"/>
      <c r="X448" s="358" t="s">
        <v>222</v>
      </c>
      <c r="Y448" s="360"/>
      <c r="Z448" s="361"/>
      <c r="AA448" s="362"/>
      <c r="AB448" s="1" t="s">
        <v>867</v>
      </c>
    </row>
    <row r="449" spans="1:28" ht="15" x14ac:dyDescent="0.25">
      <c r="A449" s="344"/>
      <c r="B449" s="345"/>
      <c r="C449" s="346"/>
      <c r="D449" s="347">
        <v>44764</v>
      </c>
      <c r="E449" s="348" t="s">
        <v>1122</v>
      </c>
      <c r="F449" s="348" t="s">
        <v>1122</v>
      </c>
      <c r="G449" s="344"/>
      <c r="H449" s="6"/>
      <c r="I449" s="344"/>
      <c r="J449" s="349"/>
      <c r="K449" s="350"/>
      <c r="L449" s="344"/>
      <c r="M449" s="351"/>
      <c r="N449" s="426"/>
      <c r="O449" s="353"/>
      <c r="P449" s="353"/>
      <c r="Q449" s="354">
        <v>7902</v>
      </c>
      <c r="R449" s="355"/>
      <c r="S449" s="356"/>
      <c r="T449" s="357"/>
      <c r="U449" s="358"/>
      <c r="V449" s="359">
        <f t="shared" si="41"/>
        <v>7902</v>
      </c>
      <c r="W449" s="358"/>
      <c r="X449" s="358" t="s">
        <v>222</v>
      </c>
      <c r="Y449" s="360"/>
      <c r="Z449" s="361"/>
      <c r="AA449" s="362"/>
      <c r="AB449" s="1" t="s">
        <v>867</v>
      </c>
    </row>
    <row r="450" spans="1:28" ht="15" x14ac:dyDescent="0.25">
      <c r="A450" s="344"/>
      <c r="B450" s="345"/>
      <c r="C450" s="346"/>
      <c r="D450" s="347">
        <v>44764</v>
      </c>
      <c r="E450" s="348" t="s">
        <v>1123</v>
      </c>
      <c r="F450" s="348" t="s">
        <v>1123</v>
      </c>
      <c r="G450" s="344"/>
      <c r="H450" s="6"/>
      <c r="I450" s="344"/>
      <c r="J450" s="349"/>
      <c r="K450" s="350"/>
      <c r="L450" s="344"/>
      <c r="M450" s="351"/>
      <c r="N450" s="426"/>
      <c r="O450" s="353"/>
      <c r="P450" s="353"/>
      <c r="Q450" s="354">
        <v>111565</v>
      </c>
      <c r="R450" s="355"/>
      <c r="S450" s="356"/>
      <c r="T450" s="357"/>
      <c r="U450" s="358"/>
      <c r="V450" s="359">
        <f t="shared" si="41"/>
        <v>111565</v>
      </c>
      <c r="W450" s="358"/>
      <c r="X450" s="358" t="s">
        <v>222</v>
      </c>
      <c r="Y450" s="360"/>
      <c r="Z450" s="361"/>
      <c r="AA450" s="362"/>
      <c r="AB450" s="1" t="s">
        <v>867</v>
      </c>
    </row>
    <row r="451" spans="1:28" ht="15" x14ac:dyDescent="0.25">
      <c r="A451" s="344"/>
      <c r="B451" s="345"/>
      <c r="C451" s="346"/>
      <c r="D451" s="347">
        <v>44764</v>
      </c>
      <c r="E451" s="348" t="s">
        <v>1124</v>
      </c>
      <c r="F451" s="348" t="s">
        <v>1124</v>
      </c>
      <c r="G451" s="344"/>
      <c r="H451" s="6"/>
      <c r="I451" s="344"/>
      <c r="J451" s="349"/>
      <c r="K451" s="350"/>
      <c r="L451" s="344"/>
      <c r="M451" s="351"/>
      <c r="N451" s="426"/>
      <c r="O451" s="353"/>
      <c r="P451" s="353"/>
      <c r="Q451" s="354">
        <v>63925</v>
      </c>
      <c r="R451" s="355"/>
      <c r="S451" s="356"/>
      <c r="T451" s="357"/>
      <c r="U451" s="358"/>
      <c r="V451" s="359">
        <f t="shared" si="41"/>
        <v>63925</v>
      </c>
      <c r="W451" s="358"/>
      <c r="X451" s="358" t="s">
        <v>222</v>
      </c>
      <c r="Y451" s="360"/>
      <c r="Z451" s="361"/>
      <c r="AA451" s="362"/>
      <c r="AB451" s="1" t="s">
        <v>867</v>
      </c>
    </row>
    <row r="452" spans="1:28" ht="15" x14ac:dyDescent="0.25">
      <c r="A452" s="344"/>
      <c r="B452" s="345"/>
      <c r="C452" s="346"/>
      <c r="D452" s="347">
        <v>44764</v>
      </c>
      <c r="E452" s="348" t="s">
        <v>1125</v>
      </c>
      <c r="F452" s="348" t="s">
        <v>1125</v>
      </c>
      <c r="G452" s="344"/>
      <c r="H452" s="6"/>
      <c r="I452" s="344"/>
      <c r="J452" s="349"/>
      <c r="K452" s="350"/>
      <c r="L452" s="344"/>
      <c r="M452" s="351"/>
      <c r="N452" s="426"/>
      <c r="O452" s="353"/>
      <c r="P452" s="353"/>
      <c r="Q452" s="354">
        <v>258447</v>
      </c>
      <c r="R452" s="355"/>
      <c r="S452" s="356"/>
      <c r="T452" s="357"/>
      <c r="U452" s="358"/>
      <c r="V452" s="359">
        <f t="shared" si="41"/>
        <v>258447</v>
      </c>
      <c r="W452" s="358"/>
      <c r="X452" s="358" t="s">
        <v>222</v>
      </c>
      <c r="Y452" s="360"/>
      <c r="Z452" s="361"/>
      <c r="AA452" s="362"/>
      <c r="AB452" s="1" t="s">
        <v>867</v>
      </c>
    </row>
    <row r="453" spans="1:28" ht="23.25" x14ac:dyDescent="0.25">
      <c r="A453" s="344"/>
      <c r="B453" s="345"/>
      <c r="C453" s="346"/>
      <c r="D453" s="347">
        <v>44771</v>
      </c>
      <c r="E453" s="348" t="s">
        <v>1126</v>
      </c>
      <c r="F453" s="348" t="s">
        <v>1126</v>
      </c>
      <c r="G453" s="344"/>
      <c r="H453" s="6"/>
      <c r="I453" s="344"/>
      <c r="J453" s="349"/>
      <c r="K453" s="350"/>
      <c r="L453" s="344"/>
      <c r="M453" s="351"/>
      <c r="N453" s="426"/>
      <c r="O453" s="353"/>
      <c r="P453" s="353"/>
      <c r="Q453" s="389">
        <v>19.5</v>
      </c>
      <c r="R453" s="355"/>
      <c r="S453" s="356"/>
      <c r="T453" s="357"/>
      <c r="U453" s="358"/>
      <c r="V453" s="359">
        <f t="shared" si="41"/>
        <v>19.5</v>
      </c>
      <c r="W453" s="358"/>
      <c r="X453" s="358" t="s">
        <v>222</v>
      </c>
      <c r="Y453" s="360"/>
      <c r="Z453" s="361"/>
      <c r="AA453" s="362"/>
      <c r="AB453" s="1" t="s">
        <v>867</v>
      </c>
    </row>
    <row r="454" spans="1:28" ht="15" x14ac:dyDescent="0.25">
      <c r="A454" s="344"/>
      <c r="B454" s="345"/>
      <c r="C454" s="346"/>
      <c r="D454" s="347">
        <v>44771</v>
      </c>
      <c r="E454" s="348" t="s">
        <v>1127</v>
      </c>
      <c r="F454" s="348" t="s">
        <v>1127</v>
      </c>
      <c r="G454" s="344"/>
      <c r="H454" s="6"/>
      <c r="I454" s="344"/>
      <c r="J454" s="349"/>
      <c r="K454" s="350"/>
      <c r="L454" s="344"/>
      <c r="M454" s="351"/>
      <c r="N454" s="426"/>
      <c r="O454" s="353"/>
      <c r="P454" s="353"/>
      <c r="Q454" s="389">
        <v>150</v>
      </c>
      <c r="R454" s="355"/>
      <c r="S454" s="356"/>
      <c r="T454" s="357"/>
      <c r="U454" s="358"/>
      <c r="V454" s="359">
        <f t="shared" si="41"/>
        <v>150</v>
      </c>
      <c r="W454" s="358"/>
      <c r="X454" s="358" t="s">
        <v>222</v>
      </c>
      <c r="Y454" s="360"/>
      <c r="Z454" s="361"/>
      <c r="AA454" s="362"/>
      <c r="AB454" s="1" t="s">
        <v>867</v>
      </c>
    </row>
    <row r="455" spans="1:28" ht="15" x14ac:dyDescent="0.25">
      <c r="A455" s="344"/>
      <c r="B455" s="345"/>
      <c r="C455" s="346"/>
      <c r="D455" s="401">
        <v>44772</v>
      </c>
      <c r="E455" s="402" t="s">
        <v>1094</v>
      </c>
      <c r="F455" s="402" t="s">
        <v>1094</v>
      </c>
      <c r="G455" s="344"/>
      <c r="H455" s="6"/>
      <c r="I455" s="344"/>
      <c r="J455" s="349"/>
      <c r="K455" s="350"/>
      <c r="L455" s="344"/>
      <c r="M455" s="351"/>
      <c r="N455" s="426"/>
      <c r="O455" s="353"/>
      <c r="P455" s="353"/>
      <c r="Q455" s="403">
        <v>29228.84</v>
      </c>
      <c r="R455" s="355"/>
      <c r="S455" s="356"/>
      <c r="T455" s="357"/>
      <c r="U455" s="358"/>
      <c r="V455" s="359">
        <f t="shared" si="41"/>
        <v>29228.84</v>
      </c>
      <c r="W455" s="358"/>
      <c r="X455" s="358" t="s">
        <v>222</v>
      </c>
      <c r="Y455" s="360"/>
      <c r="Z455" s="361"/>
      <c r="AA455" s="362"/>
      <c r="AB455" s="1" t="s">
        <v>867</v>
      </c>
    </row>
    <row r="456" spans="1:28" x14ac:dyDescent="0.2">
      <c r="A456" s="20">
        <v>235</v>
      </c>
      <c r="B456" s="21">
        <v>44764</v>
      </c>
      <c r="C456" s="22">
        <v>44749</v>
      </c>
      <c r="D456" s="246">
        <v>44749</v>
      </c>
      <c r="E456" s="23" t="s">
        <v>61</v>
      </c>
      <c r="F456" s="23" t="s">
        <v>536</v>
      </c>
      <c r="G456" s="24" t="s">
        <v>537</v>
      </c>
      <c r="H456" s="6"/>
      <c r="I456" s="26" t="s">
        <v>33</v>
      </c>
      <c r="J456" s="26" t="s">
        <v>239</v>
      </c>
      <c r="K456" s="108" t="s">
        <v>538</v>
      </c>
      <c r="L456" s="26" t="s">
        <v>539</v>
      </c>
      <c r="M456" s="29">
        <v>110000</v>
      </c>
      <c r="N456" s="132">
        <v>0.1</v>
      </c>
      <c r="O456" s="31">
        <v>2800</v>
      </c>
      <c r="P456" s="31">
        <v>0</v>
      </c>
      <c r="Q456" s="35">
        <f t="shared" si="34"/>
        <v>112800</v>
      </c>
      <c r="R456" s="109">
        <v>0.03</v>
      </c>
      <c r="S456" s="34">
        <f>Q456*-R456</f>
        <v>-3384</v>
      </c>
      <c r="T456" s="110">
        <v>0.2</v>
      </c>
      <c r="U456" s="35">
        <f t="shared" ref="U456:U468" si="48">IFERROR(O456*-T456,0)</f>
        <v>-560</v>
      </c>
      <c r="V456" s="32">
        <f t="shared" si="41"/>
        <v>108856</v>
      </c>
      <c r="W456" s="35" t="s">
        <v>59</v>
      </c>
      <c r="X456" s="35" t="s">
        <v>222</v>
      </c>
      <c r="Y456" s="37"/>
      <c r="Z456" s="152" t="s">
        <v>33</v>
      </c>
      <c r="AA456" s="148">
        <v>0</v>
      </c>
    </row>
    <row r="457" spans="1:28" x14ac:dyDescent="0.2">
      <c r="A457" s="20">
        <v>236</v>
      </c>
      <c r="B457" s="21">
        <v>44764</v>
      </c>
      <c r="C457" s="22">
        <v>44749</v>
      </c>
      <c r="D457" s="246">
        <v>44749</v>
      </c>
      <c r="E457" s="23" t="s">
        <v>31</v>
      </c>
      <c r="F457" s="23" t="s">
        <v>540</v>
      </c>
      <c r="G457" s="26" t="s">
        <v>541</v>
      </c>
      <c r="I457" s="26" t="s">
        <v>33</v>
      </c>
      <c r="J457" s="26">
        <v>303652</v>
      </c>
      <c r="K457" s="108">
        <v>44784</v>
      </c>
      <c r="L457" s="24" t="s">
        <v>33</v>
      </c>
      <c r="M457" s="29">
        <v>322043.08</v>
      </c>
      <c r="N457" s="132">
        <v>0</v>
      </c>
      <c r="O457" s="31">
        <f t="shared" ref="O457:O464" si="49">M457*N457</f>
        <v>0</v>
      </c>
      <c r="P457" s="31">
        <v>0</v>
      </c>
      <c r="Q457" s="35">
        <f t="shared" si="34"/>
        <v>322043.08</v>
      </c>
      <c r="R457" s="109"/>
      <c r="S457" s="34">
        <f>Q457*-R457</f>
        <v>0</v>
      </c>
      <c r="T457" s="110"/>
      <c r="U457" s="35">
        <f t="shared" si="48"/>
        <v>0</v>
      </c>
      <c r="V457" s="32">
        <f t="shared" si="41"/>
        <v>322043.08</v>
      </c>
      <c r="W457" s="36" t="s">
        <v>59</v>
      </c>
      <c r="X457" s="36" t="s">
        <v>222</v>
      </c>
      <c r="Y457" s="220"/>
      <c r="Z457" s="133" t="s">
        <v>33</v>
      </c>
      <c r="AA457" s="39">
        <v>0</v>
      </c>
    </row>
    <row r="458" spans="1:28" x14ac:dyDescent="0.2">
      <c r="A458" s="20">
        <v>238</v>
      </c>
      <c r="B458" s="21">
        <v>44764</v>
      </c>
      <c r="C458" s="22">
        <v>44749</v>
      </c>
      <c r="D458" s="246">
        <v>44749</v>
      </c>
      <c r="E458" s="23" t="s">
        <v>236</v>
      </c>
      <c r="F458" s="23" t="s">
        <v>543</v>
      </c>
      <c r="G458" s="26" t="s">
        <v>544</v>
      </c>
      <c r="I458" s="26" t="s">
        <v>33</v>
      </c>
      <c r="J458" s="26" t="s">
        <v>239</v>
      </c>
      <c r="K458" s="27" t="s">
        <v>545</v>
      </c>
      <c r="L458" s="424" t="s">
        <v>546</v>
      </c>
      <c r="M458" s="29">
        <v>38738</v>
      </c>
      <c r="N458" s="132">
        <v>0.17</v>
      </c>
      <c r="O458" s="31">
        <f t="shared" si="49"/>
        <v>6585.46</v>
      </c>
      <c r="P458" s="31">
        <v>0</v>
      </c>
      <c r="Q458" s="35">
        <f t="shared" si="34"/>
        <v>45323.46</v>
      </c>
      <c r="R458" s="109">
        <v>0.03</v>
      </c>
      <c r="S458" s="34">
        <v>-1645</v>
      </c>
      <c r="T458" s="110"/>
      <c r="U458" s="35">
        <f t="shared" si="48"/>
        <v>0</v>
      </c>
      <c r="V458" s="32">
        <f t="shared" si="41"/>
        <v>43678.46</v>
      </c>
      <c r="W458" s="225" t="s">
        <v>59</v>
      </c>
      <c r="X458" s="225" t="s">
        <v>222</v>
      </c>
      <c r="Y458" s="378"/>
      <c r="Z458" s="133" t="s">
        <v>33</v>
      </c>
      <c r="AA458" s="379">
        <f>V458+V459</f>
        <v>70925.041599999997</v>
      </c>
    </row>
    <row r="459" spans="1:28" x14ac:dyDescent="0.2">
      <c r="A459" s="20">
        <v>239</v>
      </c>
      <c r="B459" s="21">
        <v>44764</v>
      </c>
      <c r="C459" s="22">
        <v>44749</v>
      </c>
      <c r="D459" s="246">
        <v>44749</v>
      </c>
      <c r="E459" s="23" t="s">
        <v>236</v>
      </c>
      <c r="F459" s="23" t="s">
        <v>547</v>
      </c>
      <c r="G459" s="26" t="s">
        <v>544</v>
      </c>
      <c r="I459" s="26" t="s">
        <v>33</v>
      </c>
      <c r="J459" s="26" t="s">
        <v>239</v>
      </c>
      <c r="K459" s="27" t="s">
        <v>545</v>
      </c>
      <c r="L459" s="26" t="s">
        <v>546</v>
      </c>
      <c r="M459" s="29">
        <v>26881</v>
      </c>
      <c r="N459" s="132">
        <v>0.13</v>
      </c>
      <c r="O459" s="31">
        <f t="shared" si="49"/>
        <v>3494.53</v>
      </c>
      <c r="P459" s="31">
        <v>0</v>
      </c>
      <c r="Q459" s="35">
        <f t="shared" si="34"/>
        <v>30375.53</v>
      </c>
      <c r="R459" s="109">
        <v>0.08</v>
      </c>
      <c r="S459" s="34">
        <f>Q459*-R459</f>
        <v>-2430.0423999999998</v>
      </c>
      <c r="T459" s="110">
        <v>0.2</v>
      </c>
      <c r="U459" s="35">
        <f t="shared" si="48"/>
        <v>-698.90600000000006</v>
      </c>
      <c r="V459" s="32">
        <f t="shared" si="41"/>
        <v>27246.581600000001</v>
      </c>
      <c r="W459" s="181" t="s">
        <v>59</v>
      </c>
      <c r="X459" s="181" t="s">
        <v>222</v>
      </c>
      <c r="Y459" s="425"/>
      <c r="Z459" s="133" t="s">
        <v>33</v>
      </c>
      <c r="AA459" s="379"/>
    </row>
    <row r="460" spans="1:28" x14ac:dyDescent="0.2">
      <c r="A460" s="20">
        <v>240</v>
      </c>
      <c r="B460" s="21">
        <v>44764</v>
      </c>
      <c r="C460" s="22">
        <v>44749</v>
      </c>
      <c r="D460" s="246">
        <v>44749</v>
      </c>
      <c r="E460" s="23" t="s">
        <v>548</v>
      </c>
      <c r="F460" s="23" t="s">
        <v>549</v>
      </c>
      <c r="G460" s="26" t="s">
        <v>550</v>
      </c>
      <c r="I460" s="26">
        <v>1905</v>
      </c>
      <c r="J460" s="26" t="s">
        <v>239</v>
      </c>
      <c r="K460" s="27" t="s">
        <v>551</v>
      </c>
      <c r="L460" s="24" t="s">
        <v>552</v>
      </c>
      <c r="M460" s="29">
        <v>90000</v>
      </c>
      <c r="N460" s="132">
        <v>0.13</v>
      </c>
      <c r="O460" s="31">
        <f t="shared" si="49"/>
        <v>11700</v>
      </c>
      <c r="P460" s="31">
        <v>0</v>
      </c>
      <c r="Q460" s="35">
        <f t="shared" si="34"/>
        <v>101700</v>
      </c>
      <c r="R460" s="109">
        <v>0.03</v>
      </c>
      <c r="S460" s="34">
        <f>Q460*-R460</f>
        <v>-3051</v>
      </c>
      <c r="T460" s="110">
        <v>0.2</v>
      </c>
      <c r="U460" s="35">
        <f t="shared" si="48"/>
        <v>-2340</v>
      </c>
      <c r="V460" s="32">
        <f t="shared" si="41"/>
        <v>96309</v>
      </c>
      <c r="W460" s="35" t="s">
        <v>59</v>
      </c>
      <c r="X460" s="35" t="s">
        <v>222</v>
      </c>
      <c r="Y460" s="48"/>
      <c r="Z460" s="133" t="s">
        <v>33</v>
      </c>
      <c r="AA460" s="39">
        <v>0</v>
      </c>
    </row>
    <row r="461" spans="1:28" x14ac:dyDescent="0.2">
      <c r="A461" s="20">
        <v>242</v>
      </c>
      <c r="B461" s="21">
        <v>44764</v>
      </c>
      <c r="C461" s="22">
        <v>44749</v>
      </c>
      <c r="D461" s="246">
        <v>44749</v>
      </c>
      <c r="E461" s="23" t="s">
        <v>350</v>
      </c>
      <c r="F461" s="23" t="s">
        <v>554</v>
      </c>
      <c r="G461" s="26" t="s">
        <v>555</v>
      </c>
      <c r="I461" s="26" t="s">
        <v>33</v>
      </c>
      <c r="J461" s="26" t="s">
        <v>239</v>
      </c>
      <c r="K461" s="27" t="s">
        <v>556</v>
      </c>
      <c r="L461" s="24">
        <v>68</v>
      </c>
      <c r="M461" s="29">
        <v>155500</v>
      </c>
      <c r="N461" s="132">
        <v>0.15</v>
      </c>
      <c r="O461" s="31">
        <f t="shared" si="49"/>
        <v>23325</v>
      </c>
      <c r="P461" s="31">
        <v>0</v>
      </c>
      <c r="Q461" s="35">
        <f t="shared" ref="Q461:Q579" si="50">M461+O461+P461</f>
        <v>178825</v>
      </c>
      <c r="R461" s="109">
        <v>0.03</v>
      </c>
      <c r="S461" s="34">
        <f>Q461*-R461</f>
        <v>-5364.75</v>
      </c>
      <c r="T461" s="110">
        <v>0.2</v>
      </c>
      <c r="U461" s="35">
        <f t="shared" si="48"/>
        <v>-4665</v>
      </c>
      <c r="V461" s="32">
        <f t="shared" si="41"/>
        <v>168795.25</v>
      </c>
      <c r="W461" s="35" t="s">
        <v>59</v>
      </c>
      <c r="X461" s="35" t="s">
        <v>222</v>
      </c>
      <c r="Y461" s="37"/>
      <c r="Z461" s="133" t="s">
        <v>33</v>
      </c>
      <c r="AA461" s="39">
        <v>0</v>
      </c>
    </row>
    <row r="462" spans="1:28" x14ac:dyDescent="0.2">
      <c r="A462" s="20">
        <v>244</v>
      </c>
      <c r="B462" s="21">
        <v>44764</v>
      </c>
      <c r="C462" s="22">
        <v>44749</v>
      </c>
      <c r="D462" s="246">
        <v>44749</v>
      </c>
      <c r="E462" s="23" t="s">
        <v>61</v>
      </c>
      <c r="F462" s="23" t="s">
        <v>559</v>
      </c>
      <c r="G462" s="136" t="s">
        <v>62</v>
      </c>
      <c r="I462" s="26" t="s">
        <v>33</v>
      </c>
      <c r="J462" s="136" t="s">
        <v>239</v>
      </c>
      <c r="K462" s="27">
        <v>44614</v>
      </c>
      <c r="L462" s="24" t="s">
        <v>560</v>
      </c>
      <c r="M462" s="29">
        <v>778333</v>
      </c>
      <c r="N462" s="132">
        <v>0.15</v>
      </c>
      <c r="O462" s="31">
        <f t="shared" si="49"/>
        <v>116749.95</v>
      </c>
      <c r="P462" s="31">
        <v>0</v>
      </c>
      <c r="Q462" s="35">
        <f t="shared" si="50"/>
        <v>895082.95</v>
      </c>
      <c r="R462" s="109">
        <v>0.03</v>
      </c>
      <c r="S462" s="34">
        <f>Q462*-R462</f>
        <v>-26852.488499999996</v>
      </c>
      <c r="T462" s="110">
        <v>0.2</v>
      </c>
      <c r="U462" s="35">
        <f t="shared" si="48"/>
        <v>-23349.99</v>
      </c>
      <c r="V462" s="32">
        <f t="shared" si="41"/>
        <v>844880.47149999999</v>
      </c>
      <c r="W462" s="137" t="s">
        <v>59</v>
      </c>
      <c r="X462" s="137" t="s">
        <v>222</v>
      </c>
      <c r="Y462" s="48"/>
      <c r="Z462" s="133" t="s">
        <v>33</v>
      </c>
      <c r="AA462" s="148">
        <v>0</v>
      </c>
    </row>
    <row r="463" spans="1:28" x14ac:dyDescent="0.2">
      <c r="A463" s="20">
        <v>246</v>
      </c>
      <c r="B463" s="21">
        <v>44764</v>
      </c>
      <c r="C463" s="22">
        <v>44749</v>
      </c>
      <c r="D463" s="246">
        <v>44749</v>
      </c>
      <c r="E463" s="23" t="s">
        <v>42</v>
      </c>
      <c r="F463" s="23" t="s">
        <v>483</v>
      </c>
      <c r="G463" s="136" t="s">
        <v>44</v>
      </c>
      <c r="I463" s="26" t="s">
        <v>33</v>
      </c>
      <c r="J463" s="136" t="s">
        <v>239</v>
      </c>
      <c r="K463" s="27">
        <v>44614</v>
      </c>
      <c r="L463" s="24" t="s">
        <v>564</v>
      </c>
      <c r="M463" s="29">
        <v>16848</v>
      </c>
      <c r="N463" s="132">
        <v>0.15</v>
      </c>
      <c r="O463" s="31">
        <f t="shared" si="49"/>
        <v>2527.1999999999998</v>
      </c>
      <c r="P463" s="31">
        <v>105300</v>
      </c>
      <c r="Q463" s="35">
        <f t="shared" si="50"/>
        <v>124675.2</v>
      </c>
      <c r="R463" s="109">
        <v>0.03</v>
      </c>
      <c r="S463" s="34">
        <v>-581</v>
      </c>
      <c r="T463" s="110">
        <v>0.2</v>
      </c>
      <c r="U463" s="35">
        <f t="shared" si="48"/>
        <v>-505.44</v>
      </c>
      <c r="V463" s="32">
        <f t="shared" si="41"/>
        <v>123588.76</v>
      </c>
      <c r="W463" s="137" t="s">
        <v>59</v>
      </c>
      <c r="X463" s="137" t="s">
        <v>222</v>
      </c>
      <c r="Y463" s="48"/>
      <c r="Z463" s="133" t="s">
        <v>33</v>
      </c>
      <c r="AA463" s="148">
        <v>0</v>
      </c>
    </row>
    <row r="464" spans="1:28" x14ac:dyDescent="0.2">
      <c r="A464" s="20">
        <v>237</v>
      </c>
      <c r="B464" s="21">
        <v>44764</v>
      </c>
      <c r="C464" s="22">
        <v>44749</v>
      </c>
      <c r="D464" s="246">
        <v>44764</v>
      </c>
      <c r="E464" s="43" t="s">
        <v>346</v>
      </c>
      <c r="F464" s="23" t="s">
        <v>542</v>
      </c>
      <c r="G464" s="136" t="s">
        <v>348</v>
      </c>
      <c r="I464" s="136" t="s">
        <v>33</v>
      </c>
      <c r="J464" s="136" t="s">
        <v>239</v>
      </c>
      <c r="K464" s="27">
        <v>44682</v>
      </c>
      <c r="L464" s="24">
        <v>50</v>
      </c>
      <c r="M464" s="177">
        <v>50000</v>
      </c>
      <c r="N464" s="132">
        <v>0.15</v>
      </c>
      <c r="O464" s="31">
        <f t="shared" si="49"/>
        <v>7500</v>
      </c>
      <c r="P464" s="31">
        <v>0</v>
      </c>
      <c r="Q464" s="35">
        <f t="shared" si="50"/>
        <v>57500</v>
      </c>
      <c r="R464" s="109">
        <v>0.03</v>
      </c>
      <c r="S464" s="34">
        <f>Q464*-R464</f>
        <v>-1725</v>
      </c>
      <c r="T464" s="110">
        <v>0.2</v>
      </c>
      <c r="U464" s="35">
        <f t="shared" si="48"/>
        <v>-1500</v>
      </c>
      <c r="V464" s="32">
        <f t="shared" si="41"/>
        <v>54275</v>
      </c>
      <c r="W464" s="137" t="s">
        <v>59</v>
      </c>
      <c r="X464" s="137" t="s">
        <v>222</v>
      </c>
      <c r="Y464" s="48"/>
      <c r="Z464" s="133" t="s">
        <v>33</v>
      </c>
      <c r="AA464" s="148">
        <v>0</v>
      </c>
    </row>
    <row r="465" spans="1:28" x14ac:dyDescent="0.2">
      <c r="A465" s="20">
        <v>243</v>
      </c>
      <c r="B465" s="21">
        <v>44764</v>
      </c>
      <c r="C465" s="22">
        <v>44749</v>
      </c>
      <c r="D465" s="246">
        <v>44764</v>
      </c>
      <c r="E465" s="23" t="s">
        <v>61</v>
      </c>
      <c r="F465" s="23" t="s">
        <v>557</v>
      </c>
      <c r="G465" s="136" t="s">
        <v>273</v>
      </c>
      <c r="I465" s="136" t="s">
        <v>33</v>
      </c>
      <c r="J465" s="136" t="s">
        <v>239</v>
      </c>
      <c r="K465" s="27">
        <v>44740</v>
      </c>
      <c r="L465" s="135" t="s">
        <v>558</v>
      </c>
      <c r="M465" s="29">
        <v>66769</v>
      </c>
      <c r="N465" s="132">
        <v>0.13</v>
      </c>
      <c r="O465" s="31">
        <v>585</v>
      </c>
      <c r="P465" s="31">
        <v>0</v>
      </c>
      <c r="Q465" s="35">
        <f t="shared" si="50"/>
        <v>67354</v>
      </c>
      <c r="R465" s="109">
        <v>0.03</v>
      </c>
      <c r="S465" s="34">
        <v>-153</v>
      </c>
      <c r="T465" s="110">
        <v>0.2</v>
      </c>
      <c r="U465" s="35">
        <f t="shared" si="48"/>
        <v>-117</v>
      </c>
      <c r="V465" s="32">
        <f t="shared" si="41"/>
        <v>67084</v>
      </c>
      <c r="W465" s="137" t="s">
        <v>59</v>
      </c>
      <c r="X465" s="137" t="s">
        <v>222</v>
      </c>
      <c r="Y465" s="48"/>
      <c r="Z465" s="133" t="s">
        <v>33</v>
      </c>
      <c r="AA465" s="148">
        <v>0</v>
      </c>
    </row>
    <row r="466" spans="1:28" x14ac:dyDescent="0.2">
      <c r="A466" s="20">
        <v>245</v>
      </c>
      <c r="B466" s="21">
        <v>44764</v>
      </c>
      <c r="C466" s="22">
        <v>44749</v>
      </c>
      <c r="D466" s="246">
        <v>44764</v>
      </c>
      <c r="E466" s="23" t="s">
        <v>92</v>
      </c>
      <c r="F466" s="23" t="s">
        <v>93</v>
      </c>
      <c r="G466" s="136" t="s">
        <v>561</v>
      </c>
      <c r="I466" s="26" t="s">
        <v>33</v>
      </c>
      <c r="J466" s="136" t="s">
        <v>239</v>
      </c>
      <c r="K466" s="27" t="s">
        <v>562</v>
      </c>
      <c r="L466" s="135" t="s">
        <v>563</v>
      </c>
      <c r="M466" s="29">
        <v>2540</v>
      </c>
      <c r="N466" s="132">
        <v>0.13</v>
      </c>
      <c r="O466" s="31">
        <f>M466*N466</f>
        <v>330.2</v>
      </c>
      <c r="P466" s="31">
        <v>0</v>
      </c>
      <c r="Q466" s="35">
        <f t="shared" si="50"/>
        <v>2870.2</v>
      </c>
      <c r="R466" s="109">
        <v>0.03</v>
      </c>
      <c r="S466" s="34">
        <f>Q466*-R466</f>
        <v>-86.105999999999995</v>
      </c>
      <c r="T466" s="110"/>
      <c r="U466" s="35">
        <f t="shared" si="48"/>
        <v>0</v>
      </c>
      <c r="V466" s="32">
        <f t="shared" si="41"/>
        <v>2784.0940000000001</v>
      </c>
      <c r="W466" s="137" t="s">
        <v>59</v>
      </c>
      <c r="X466" s="137" t="s">
        <v>222</v>
      </c>
      <c r="Y466" s="37"/>
      <c r="Z466" s="133" t="s">
        <v>33</v>
      </c>
      <c r="AA466" s="148">
        <v>0</v>
      </c>
    </row>
    <row r="467" spans="1:28" hidden="1" x14ac:dyDescent="0.2">
      <c r="A467" s="20">
        <v>250</v>
      </c>
      <c r="B467" s="21">
        <v>44774</v>
      </c>
      <c r="C467" s="97">
        <v>44776</v>
      </c>
      <c r="D467" s="246">
        <v>44764</v>
      </c>
      <c r="E467" s="23" t="s">
        <v>575</v>
      </c>
      <c r="F467" s="23" t="s">
        <v>576</v>
      </c>
      <c r="G467" s="26" t="s">
        <v>33</v>
      </c>
      <c r="I467" s="24" t="s">
        <v>33</v>
      </c>
      <c r="J467" s="136">
        <v>303625</v>
      </c>
      <c r="K467" s="27">
        <v>44776</v>
      </c>
      <c r="L467" s="135" t="s">
        <v>33</v>
      </c>
      <c r="M467" s="29">
        <v>474378</v>
      </c>
      <c r="N467" s="132">
        <v>0</v>
      </c>
      <c r="O467" s="31">
        <f>M467*N467</f>
        <v>0</v>
      </c>
      <c r="P467" s="31">
        <v>0</v>
      </c>
      <c r="Q467" s="35">
        <f t="shared" si="50"/>
        <v>474378</v>
      </c>
      <c r="R467" s="33"/>
      <c r="S467" s="34">
        <f>-Q467*R467</f>
        <v>0</v>
      </c>
      <c r="T467" s="33"/>
      <c r="U467" s="35">
        <f t="shared" si="48"/>
        <v>0</v>
      </c>
      <c r="V467" s="32">
        <f t="shared" si="41"/>
        <v>474378</v>
      </c>
      <c r="W467" s="135" t="s">
        <v>35</v>
      </c>
      <c r="X467" s="135" t="s">
        <v>102</v>
      </c>
      <c r="Y467" s="24">
        <v>82029680</v>
      </c>
      <c r="Z467" s="133" t="s">
        <v>33</v>
      </c>
      <c r="AA467" s="148">
        <v>0</v>
      </c>
    </row>
    <row r="468" spans="1:28" hidden="1" x14ac:dyDescent="0.2">
      <c r="A468" s="20">
        <v>256</v>
      </c>
      <c r="B468" s="21">
        <v>44774</v>
      </c>
      <c r="C468" s="97">
        <v>44796</v>
      </c>
      <c r="D468" s="246">
        <v>44764</v>
      </c>
      <c r="E468" s="23" t="s">
        <v>148</v>
      </c>
      <c r="F468" s="23" t="s">
        <v>583</v>
      </c>
      <c r="G468" s="212" t="s">
        <v>150</v>
      </c>
      <c r="I468" s="212" t="s">
        <v>33</v>
      </c>
      <c r="J468" s="26">
        <v>303640</v>
      </c>
      <c r="K468" s="27">
        <v>44796</v>
      </c>
      <c r="L468" s="26">
        <v>22029</v>
      </c>
      <c r="M468" s="29">
        <v>454904.19</v>
      </c>
      <c r="N468" s="132">
        <v>0</v>
      </c>
      <c r="O468" s="31">
        <v>0</v>
      </c>
      <c r="P468" s="31">
        <v>0</v>
      </c>
      <c r="Q468" s="35">
        <f t="shared" si="50"/>
        <v>454904.19</v>
      </c>
      <c r="R468" s="33"/>
      <c r="S468" s="34">
        <v>0</v>
      </c>
      <c r="T468" s="33"/>
      <c r="U468" s="35">
        <f t="shared" si="48"/>
        <v>0</v>
      </c>
      <c r="V468" s="32">
        <f t="shared" si="41"/>
        <v>454904.19</v>
      </c>
      <c r="W468" s="226" t="s">
        <v>35</v>
      </c>
      <c r="X468" s="226" t="s">
        <v>102</v>
      </c>
      <c r="Y468" s="226">
        <v>82029681</v>
      </c>
      <c r="Z468" s="133" t="s">
        <v>33</v>
      </c>
      <c r="AA468" s="148">
        <v>0</v>
      </c>
    </row>
    <row r="469" spans="1:28" hidden="1" x14ac:dyDescent="0.2">
      <c r="A469" s="20">
        <v>258</v>
      </c>
      <c r="B469" s="21">
        <v>44774</v>
      </c>
      <c r="C469" s="97">
        <v>44796</v>
      </c>
      <c r="D469" s="246">
        <v>44768</v>
      </c>
      <c r="E469" s="43" t="s">
        <v>179</v>
      </c>
      <c r="F469" s="23" t="s">
        <v>585</v>
      </c>
      <c r="G469" s="211" t="s">
        <v>33</v>
      </c>
      <c r="I469" s="212" t="s">
        <v>33</v>
      </c>
      <c r="J469" s="211">
        <v>303644</v>
      </c>
      <c r="K469" s="27">
        <v>44796</v>
      </c>
      <c r="L469" s="211" t="s">
        <v>33</v>
      </c>
      <c r="M469" s="29">
        <v>42523</v>
      </c>
      <c r="N469" s="132">
        <v>0</v>
      </c>
      <c r="O469" s="31">
        <v>0</v>
      </c>
      <c r="P469" s="31">
        <v>0</v>
      </c>
      <c r="Q469" s="35">
        <f t="shared" si="50"/>
        <v>42523</v>
      </c>
      <c r="R469" s="33"/>
      <c r="S469" s="34">
        <v>0</v>
      </c>
      <c r="T469" s="33"/>
      <c r="U469" s="35">
        <v>0</v>
      </c>
      <c r="V469" s="32">
        <f t="shared" si="41"/>
        <v>42523</v>
      </c>
      <c r="W469" s="226" t="s">
        <v>35</v>
      </c>
      <c r="X469" s="226" t="s">
        <v>102</v>
      </c>
      <c r="Y469" s="226">
        <v>82029696</v>
      </c>
      <c r="Z469" s="133" t="s">
        <v>33</v>
      </c>
      <c r="AA469" s="148">
        <v>0</v>
      </c>
    </row>
    <row r="470" spans="1:28" ht="15" hidden="1" x14ac:dyDescent="0.25">
      <c r="A470" s="344"/>
      <c r="B470" s="363"/>
      <c r="C470" s="364"/>
      <c r="D470" s="347">
        <v>44713</v>
      </c>
      <c r="E470" s="348" t="s">
        <v>837</v>
      </c>
      <c r="F470" s="348" t="s">
        <v>837</v>
      </c>
      <c r="G470" s="365"/>
      <c r="I470" s="366"/>
      <c r="J470" s="365"/>
      <c r="K470" s="350"/>
      <c r="L470" s="365"/>
      <c r="M470" s="367"/>
      <c r="N470" s="352"/>
      <c r="O470" s="353"/>
      <c r="P470" s="353"/>
      <c r="Q470" s="354">
        <v>4810</v>
      </c>
      <c r="R470" s="368"/>
      <c r="S470" s="356"/>
      <c r="T470" s="368"/>
      <c r="U470" s="358"/>
      <c r="V470" s="359">
        <f t="shared" si="41"/>
        <v>4810</v>
      </c>
      <c r="W470" s="366"/>
      <c r="X470" s="369" t="s">
        <v>36</v>
      </c>
      <c r="Y470" s="360">
        <v>56590739</v>
      </c>
      <c r="Z470" s="361"/>
      <c r="AA470" s="370"/>
      <c r="AB470" s="1" t="s">
        <v>867</v>
      </c>
    </row>
    <row r="471" spans="1:28" ht="15" hidden="1" x14ac:dyDescent="0.25">
      <c r="A471" s="344"/>
      <c r="B471" s="363"/>
      <c r="C471" s="364"/>
      <c r="D471" s="347">
        <v>44719</v>
      </c>
      <c r="E471" s="348" t="s">
        <v>954</v>
      </c>
      <c r="F471" s="348" t="s">
        <v>954</v>
      </c>
      <c r="G471" s="365"/>
      <c r="I471" s="366"/>
      <c r="J471" s="365"/>
      <c r="K471" s="350"/>
      <c r="L471" s="365"/>
      <c r="M471" s="367"/>
      <c r="N471" s="352"/>
      <c r="O471" s="353"/>
      <c r="P471" s="353"/>
      <c r="Q471" s="354">
        <v>72325</v>
      </c>
      <c r="R471" s="368"/>
      <c r="S471" s="356"/>
      <c r="T471" s="368"/>
      <c r="U471" s="358"/>
      <c r="V471" s="359">
        <f t="shared" si="41"/>
        <v>72325</v>
      </c>
      <c r="W471" s="366"/>
      <c r="X471" s="369" t="s">
        <v>36</v>
      </c>
      <c r="Y471" s="360">
        <v>56590729</v>
      </c>
      <c r="Z471" s="361"/>
      <c r="AA471" s="370"/>
      <c r="AB471" s="1" t="s">
        <v>867</v>
      </c>
    </row>
    <row r="472" spans="1:28" ht="15" hidden="1" x14ac:dyDescent="0.25">
      <c r="A472" s="344"/>
      <c r="B472" s="363"/>
      <c r="C472" s="364"/>
      <c r="D472" s="347">
        <v>44720</v>
      </c>
      <c r="E472" s="348" t="s">
        <v>953</v>
      </c>
      <c r="F472" s="348" t="s">
        <v>953</v>
      </c>
      <c r="G472" s="365"/>
      <c r="I472" s="366"/>
      <c r="J472" s="365"/>
      <c r="K472" s="350"/>
      <c r="L472" s="365"/>
      <c r="M472" s="367"/>
      <c r="N472" s="352"/>
      <c r="O472" s="353"/>
      <c r="P472" s="353"/>
      <c r="Q472" s="354">
        <v>1761487</v>
      </c>
      <c r="R472" s="368"/>
      <c r="S472" s="356"/>
      <c r="T472" s="368"/>
      <c r="U472" s="358"/>
      <c r="V472" s="359">
        <f t="shared" si="41"/>
        <v>1761487</v>
      </c>
      <c r="W472" s="366"/>
      <c r="X472" s="369" t="s">
        <v>36</v>
      </c>
      <c r="Y472" s="360">
        <v>56590705</v>
      </c>
      <c r="Z472" s="361"/>
      <c r="AA472" s="370"/>
      <c r="AB472" s="1" t="s">
        <v>867</v>
      </c>
    </row>
    <row r="473" spans="1:28" ht="15" hidden="1" x14ac:dyDescent="0.25">
      <c r="A473" s="344"/>
      <c r="B473" s="363"/>
      <c r="C473" s="364"/>
      <c r="D473" s="347">
        <v>44722</v>
      </c>
      <c r="E473" s="348" t="s">
        <v>954</v>
      </c>
      <c r="F473" s="348" t="s">
        <v>954</v>
      </c>
      <c r="G473" s="365"/>
      <c r="I473" s="366"/>
      <c r="J473" s="365"/>
      <c r="K473" s="350"/>
      <c r="L473" s="365"/>
      <c r="M473" s="367"/>
      <c r="N473" s="352"/>
      <c r="O473" s="353"/>
      <c r="P473" s="353"/>
      <c r="Q473" s="354">
        <v>1922</v>
      </c>
      <c r="R473" s="368"/>
      <c r="S473" s="356"/>
      <c r="T473" s="368"/>
      <c r="U473" s="358"/>
      <c r="V473" s="359">
        <f t="shared" si="41"/>
        <v>1922</v>
      </c>
      <c r="W473" s="366"/>
      <c r="X473" s="369" t="s">
        <v>36</v>
      </c>
      <c r="Y473" s="360">
        <v>56590720</v>
      </c>
      <c r="Z473" s="361"/>
      <c r="AA473" s="370"/>
      <c r="AB473" s="1" t="s">
        <v>867</v>
      </c>
    </row>
    <row r="474" spans="1:28" ht="15" hidden="1" x14ac:dyDescent="0.25">
      <c r="A474" s="344"/>
      <c r="B474" s="363"/>
      <c r="C474" s="364"/>
      <c r="D474" s="347">
        <v>44722</v>
      </c>
      <c r="E474" s="348" t="s">
        <v>932</v>
      </c>
      <c r="F474" s="348" t="s">
        <v>932</v>
      </c>
      <c r="G474" s="365"/>
      <c r="I474" s="366"/>
      <c r="J474" s="365"/>
      <c r="K474" s="350"/>
      <c r="L474" s="365"/>
      <c r="M474" s="367"/>
      <c r="N474" s="352"/>
      <c r="O474" s="353"/>
      <c r="P474" s="353"/>
      <c r="Q474" s="354">
        <v>1597000</v>
      </c>
      <c r="R474" s="368"/>
      <c r="S474" s="356"/>
      <c r="T474" s="368"/>
      <c r="U474" s="358"/>
      <c r="V474" s="359">
        <f t="shared" si="41"/>
        <v>1597000</v>
      </c>
      <c r="W474" s="366"/>
      <c r="X474" s="369" t="s">
        <v>36</v>
      </c>
      <c r="Y474" s="360">
        <v>56590748</v>
      </c>
      <c r="Z474" s="361"/>
      <c r="AA474" s="370"/>
      <c r="AB474" s="1" t="s">
        <v>867</v>
      </c>
    </row>
    <row r="475" spans="1:28" ht="15" hidden="1" x14ac:dyDescent="0.25">
      <c r="A475" s="344"/>
      <c r="B475" s="363"/>
      <c r="C475" s="364"/>
      <c r="D475" s="347">
        <v>44726</v>
      </c>
      <c r="E475" s="348" t="s">
        <v>837</v>
      </c>
      <c r="F475" s="348" t="s">
        <v>837</v>
      </c>
      <c r="G475" s="365"/>
      <c r="I475" s="366"/>
      <c r="J475" s="365"/>
      <c r="K475" s="350"/>
      <c r="L475" s="365"/>
      <c r="M475" s="367"/>
      <c r="N475" s="352"/>
      <c r="O475" s="353"/>
      <c r="P475" s="353"/>
      <c r="Q475" s="354">
        <v>206871</v>
      </c>
      <c r="R475" s="368"/>
      <c r="S475" s="356"/>
      <c r="T475" s="368"/>
      <c r="U475" s="358"/>
      <c r="V475" s="359">
        <f t="shared" si="41"/>
        <v>206871</v>
      </c>
      <c r="W475" s="366"/>
      <c r="X475" s="369" t="s">
        <v>36</v>
      </c>
      <c r="Y475" s="360">
        <v>56590743</v>
      </c>
      <c r="Z475" s="361"/>
      <c r="AA475" s="370"/>
      <c r="AB475" s="1" t="s">
        <v>867</v>
      </c>
    </row>
    <row r="476" spans="1:28" ht="15" hidden="1" x14ac:dyDescent="0.25">
      <c r="A476" s="344"/>
      <c r="B476" s="363"/>
      <c r="C476" s="364"/>
      <c r="D476" s="347">
        <v>44727</v>
      </c>
      <c r="E476" s="348" t="s">
        <v>955</v>
      </c>
      <c r="F476" s="348" t="s">
        <v>955</v>
      </c>
      <c r="G476" s="365"/>
      <c r="I476" s="366"/>
      <c r="J476" s="365"/>
      <c r="K476" s="350"/>
      <c r="L476" s="365"/>
      <c r="M476" s="367"/>
      <c r="N476" s="352"/>
      <c r="O476" s="353"/>
      <c r="P476" s="353"/>
      <c r="Q476" s="354">
        <v>69893</v>
      </c>
      <c r="R476" s="368"/>
      <c r="S476" s="356"/>
      <c r="T476" s="368"/>
      <c r="U476" s="358"/>
      <c r="V476" s="359">
        <f t="shared" si="41"/>
        <v>69893</v>
      </c>
      <c r="W476" s="366"/>
      <c r="X476" s="369" t="s">
        <v>36</v>
      </c>
      <c r="Y476" s="360">
        <v>56590749</v>
      </c>
      <c r="Z476" s="361"/>
      <c r="AA476" s="370"/>
      <c r="AB476" s="1" t="s">
        <v>867</v>
      </c>
    </row>
    <row r="477" spans="1:28" ht="23.25" hidden="1" x14ac:dyDescent="0.25">
      <c r="A477" s="344"/>
      <c r="B477" s="363"/>
      <c r="C477" s="364"/>
      <c r="D477" s="347">
        <v>44728</v>
      </c>
      <c r="E477" s="348" t="s">
        <v>956</v>
      </c>
      <c r="F477" s="348" t="s">
        <v>956</v>
      </c>
      <c r="G477" s="365"/>
      <c r="I477" s="366"/>
      <c r="J477" s="365"/>
      <c r="K477" s="350"/>
      <c r="L477" s="365"/>
      <c r="M477" s="367"/>
      <c r="N477" s="352"/>
      <c r="O477" s="353"/>
      <c r="P477" s="353"/>
      <c r="Q477" s="354">
        <v>900000</v>
      </c>
      <c r="R477" s="368"/>
      <c r="S477" s="356"/>
      <c r="T477" s="368"/>
      <c r="U477" s="358"/>
      <c r="V477" s="359">
        <f t="shared" si="41"/>
        <v>900000</v>
      </c>
      <c r="W477" s="366"/>
      <c r="X477" s="369" t="s">
        <v>36</v>
      </c>
      <c r="Y477" s="360"/>
      <c r="Z477" s="361"/>
      <c r="AA477" s="370"/>
      <c r="AB477" s="1" t="s">
        <v>867</v>
      </c>
    </row>
    <row r="478" spans="1:28" ht="23.25" hidden="1" x14ac:dyDescent="0.25">
      <c r="A478" s="344"/>
      <c r="B478" s="363"/>
      <c r="C478" s="364"/>
      <c r="D478" s="347">
        <v>44728</v>
      </c>
      <c r="E478" s="348" t="s">
        <v>957</v>
      </c>
      <c r="F478" s="348" t="s">
        <v>957</v>
      </c>
      <c r="G478" s="365"/>
      <c r="I478" s="366"/>
      <c r="J478" s="365"/>
      <c r="K478" s="350"/>
      <c r="L478" s="365"/>
      <c r="M478" s="367"/>
      <c r="N478" s="352"/>
      <c r="O478" s="353"/>
      <c r="P478" s="353"/>
      <c r="Q478" s="354">
        <v>700000</v>
      </c>
      <c r="R478" s="368"/>
      <c r="S478" s="356"/>
      <c r="T478" s="368"/>
      <c r="U478" s="358"/>
      <c r="V478" s="359">
        <f t="shared" si="41"/>
        <v>700000</v>
      </c>
      <c r="W478" s="366"/>
      <c r="X478" s="369" t="s">
        <v>36</v>
      </c>
      <c r="Y478" s="360"/>
      <c r="Z478" s="361"/>
      <c r="AA478" s="370"/>
      <c r="AB478" s="1" t="s">
        <v>867</v>
      </c>
    </row>
    <row r="479" spans="1:28" ht="23.25" hidden="1" x14ac:dyDescent="0.25">
      <c r="A479" s="344"/>
      <c r="B479" s="363"/>
      <c r="C479" s="364"/>
      <c r="D479" s="347">
        <v>44728</v>
      </c>
      <c r="E479" s="348" t="s">
        <v>958</v>
      </c>
      <c r="F479" s="348" t="s">
        <v>958</v>
      </c>
      <c r="G479" s="365"/>
      <c r="I479" s="366"/>
      <c r="J479" s="365"/>
      <c r="K479" s="350"/>
      <c r="L479" s="365"/>
      <c r="M479" s="367"/>
      <c r="N479" s="352"/>
      <c r="O479" s="353"/>
      <c r="P479" s="353"/>
      <c r="Q479" s="354">
        <v>900000</v>
      </c>
      <c r="R479" s="368"/>
      <c r="S479" s="356"/>
      <c r="T479" s="368"/>
      <c r="U479" s="358"/>
      <c r="V479" s="359">
        <f t="shared" si="41"/>
        <v>900000</v>
      </c>
      <c r="W479" s="366"/>
      <c r="X479" s="369" t="s">
        <v>36</v>
      </c>
      <c r="Y479" s="360"/>
      <c r="Z479" s="361"/>
      <c r="AA479" s="370"/>
      <c r="AB479" s="1" t="s">
        <v>867</v>
      </c>
    </row>
    <row r="480" spans="1:28" ht="15" hidden="1" x14ac:dyDescent="0.25">
      <c r="A480" s="344"/>
      <c r="B480" s="363"/>
      <c r="C480" s="364"/>
      <c r="D480" s="347">
        <v>44729</v>
      </c>
      <c r="E480" s="348" t="s">
        <v>959</v>
      </c>
      <c r="F480" s="348" t="s">
        <v>959</v>
      </c>
      <c r="G480" s="365"/>
      <c r="I480" s="366"/>
      <c r="J480" s="365"/>
      <c r="K480" s="350"/>
      <c r="L480" s="365"/>
      <c r="M480" s="367"/>
      <c r="N480" s="352"/>
      <c r="O480" s="353"/>
      <c r="P480" s="353"/>
      <c r="Q480" s="354">
        <v>980432</v>
      </c>
      <c r="R480" s="368"/>
      <c r="S480" s="356"/>
      <c r="T480" s="368"/>
      <c r="U480" s="358"/>
      <c r="V480" s="359">
        <f t="shared" si="41"/>
        <v>980432</v>
      </c>
      <c r="W480" s="366"/>
      <c r="X480" s="369" t="s">
        <v>36</v>
      </c>
      <c r="Y480" s="360">
        <v>56590752</v>
      </c>
      <c r="Z480" s="361"/>
      <c r="AA480" s="370"/>
      <c r="AB480" s="1" t="s">
        <v>867</v>
      </c>
    </row>
    <row r="481" spans="1:28" ht="15" hidden="1" x14ac:dyDescent="0.25">
      <c r="A481" s="344"/>
      <c r="B481" s="363"/>
      <c r="C481" s="364"/>
      <c r="D481" s="347">
        <v>44732</v>
      </c>
      <c r="E481" s="348" t="s">
        <v>960</v>
      </c>
      <c r="F481" s="348" t="s">
        <v>960</v>
      </c>
      <c r="G481" s="365"/>
      <c r="I481" s="366"/>
      <c r="J481" s="365"/>
      <c r="K481" s="350"/>
      <c r="L481" s="365"/>
      <c r="M481" s="367"/>
      <c r="N481" s="352"/>
      <c r="O481" s="353"/>
      <c r="P481" s="353"/>
      <c r="Q481" s="354">
        <v>48500</v>
      </c>
      <c r="R481" s="368"/>
      <c r="S481" s="356"/>
      <c r="T481" s="368"/>
      <c r="U481" s="358"/>
      <c r="V481" s="359">
        <f t="shared" si="41"/>
        <v>48500</v>
      </c>
      <c r="W481" s="366"/>
      <c r="X481" s="369" t="s">
        <v>36</v>
      </c>
      <c r="Y481" s="360">
        <v>56590747</v>
      </c>
      <c r="Z481" s="361"/>
      <c r="AA481" s="370"/>
      <c r="AB481" s="1" t="s">
        <v>867</v>
      </c>
    </row>
    <row r="482" spans="1:28" ht="15" hidden="1" x14ac:dyDescent="0.25">
      <c r="A482" s="344"/>
      <c r="B482" s="363"/>
      <c r="C482" s="364"/>
      <c r="D482" s="347">
        <v>44732</v>
      </c>
      <c r="E482" s="348" t="s">
        <v>917</v>
      </c>
      <c r="F482" s="348" t="s">
        <v>917</v>
      </c>
      <c r="G482" s="365"/>
      <c r="I482" s="366"/>
      <c r="J482" s="365"/>
      <c r="K482" s="350"/>
      <c r="L482" s="365"/>
      <c r="M482" s="367"/>
      <c r="N482" s="352"/>
      <c r="O482" s="353"/>
      <c r="P482" s="353"/>
      <c r="Q482" s="354">
        <v>107004.71</v>
      </c>
      <c r="R482" s="368"/>
      <c r="S482" s="356"/>
      <c r="T482" s="368"/>
      <c r="U482" s="358"/>
      <c r="V482" s="359">
        <f t="shared" si="41"/>
        <v>107004.71</v>
      </c>
      <c r="W482" s="366"/>
      <c r="X482" s="369" t="s">
        <v>36</v>
      </c>
      <c r="Y482" s="360"/>
      <c r="Z482" s="361"/>
      <c r="AA482" s="370"/>
      <c r="AB482" s="1" t="s">
        <v>867</v>
      </c>
    </row>
    <row r="483" spans="1:28" ht="15" hidden="1" x14ac:dyDescent="0.25">
      <c r="A483" s="344"/>
      <c r="B483" s="363"/>
      <c r="C483" s="364"/>
      <c r="D483" s="347">
        <v>44732</v>
      </c>
      <c r="E483" s="348" t="s">
        <v>918</v>
      </c>
      <c r="F483" s="348" t="s">
        <v>918</v>
      </c>
      <c r="G483" s="365"/>
      <c r="I483" s="366"/>
      <c r="J483" s="365"/>
      <c r="K483" s="350"/>
      <c r="L483" s="365"/>
      <c r="M483" s="367"/>
      <c r="N483" s="352"/>
      <c r="O483" s="353"/>
      <c r="P483" s="353"/>
      <c r="Q483" s="354">
        <v>302770.62</v>
      </c>
      <c r="R483" s="368"/>
      <c r="S483" s="356"/>
      <c r="T483" s="368"/>
      <c r="U483" s="358"/>
      <c r="V483" s="359">
        <f t="shared" si="41"/>
        <v>302770.62</v>
      </c>
      <c r="W483" s="366"/>
      <c r="X483" s="369" t="s">
        <v>36</v>
      </c>
      <c r="Y483" s="360"/>
      <c r="Z483" s="361"/>
      <c r="AA483" s="370"/>
      <c r="AB483" s="1" t="s">
        <v>867</v>
      </c>
    </row>
    <row r="484" spans="1:28" ht="15" hidden="1" x14ac:dyDescent="0.25">
      <c r="A484" s="344"/>
      <c r="B484" s="363"/>
      <c r="C484" s="364"/>
      <c r="D484" s="347">
        <v>44733</v>
      </c>
      <c r="E484" s="348" t="s">
        <v>893</v>
      </c>
      <c r="F484" s="348" t="s">
        <v>893</v>
      </c>
      <c r="G484" s="365"/>
      <c r="I484" s="366"/>
      <c r="J484" s="365"/>
      <c r="K484" s="350"/>
      <c r="L484" s="365"/>
      <c r="M484" s="367"/>
      <c r="N484" s="352"/>
      <c r="O484" s="353"/>
      <c r="P484" s="353"/>
      <c r="Q484" s="354">
        <v>2284077</v>
      </c>
      <c r="R484" s="368"/>
      <c r="S484" s="356"/>
      <c r="T484" s="368"/>
      <c r="U484" s="358"/>
      <c r="V484" s="359">
        <f t="shared" si="41"/>
        <v>2284077</v>
      </c>
      <c r="W484" s="366"/>
      <c r="X484" s="369" t="s">
        <v>36</v>
      </c>
      <c r="Y484" s="360">
        <v>56590750</v>
      </c>
      <c r="Z484" s="361"/>
      <c r="AA484" s="370"/>
      <c r="AB484" s="1" t="s">
        <v>867</v>
      </c>
    </row>
    <row r="485" spans="1:28" ht="15" hidden="1" x14ac:dyDescent="0.25">
      <c r="A485" s="344"/>
      <c r="B485" s="363"/>
      <c r="C485" s="364"/>
      <c r="D485" s="347">
        <v>44736</v>
      </c>
      <c r="E485" s="348" t="s">
        <v>961</v>
      </c>
      <c r="F485" s="348" t="s">
        <v>961</v>
      </c>
      <c r="G485" s="365"/>
      <c r="I485" s="366"/>
      <c r="J485" s="365"/>
      <c r="K485" s="350"/>
      <c r="L485" s="365"/>
      <c r="M485" s="367"/>
      <c r="N485" s="352"/>
      <c r="O485" s="353"/>
      <c r="P485" s="353"/>
      <c r="Q485" s="354">
        <v>201872</v>
      </c>
      <c r="R485" s="368"/>
      <c r="S485" s="356"/>
      <c r="T485" s="368"/>
      <c r="U485" s="358"/>
      <c r="V485" s="359">
        <f t="shared" si="41"/>
        <v>201872</v>
      </c>
      <c r="W485" s="366"/>
      <c r="X485" s="369" t="s">
        <v>36</v>
      </c>
      <c r="Y485" s="360">
        <v>56590751</v>
      </c>
      <c r="Z485" s="361"/>
      <c r="AA485" s="370"/>
      <c r="AB485" s="1" t="s">
        <v>867</v>
      </c>
    </row>
    <row r="486" spans="1:28" ht="15" hidden="1" x14ac:dyDescent="0.25">
      <c r="A486" s="344"/>
      <c r="B486" s="363"/>
      <c r="C486" s="364"/>
      <c r="D486" s="347">
        <v>44740</v>
      </c>
      <c r="E486" s="348" t="s">
        <v>962</v>
      </c>
      <c r="F486" s="348" t="s">
        <v>962</v>
      </c>
      <c r="G486" s="365"/>
      <c r="I486" s="366"/>
      <c r="J486" s="365"/>
      <c r="K486" s="350"/>
      <c r="L486" s="365"/>
      <c r="M486" s="367"/>
      <c r="N486" s="352"/>
      <c r="O486" s="353"/>
      <c r="P486" s="353"/>
      <c r="Q486" s="354">
        <v>500949</v>
      </c>
      <c r="R486" s="368"/>
      <c r="S486" s="356"/>
      <c r="T486" s="368"/>
      <c r="U486" s="358"/>
      <c r="V486" s="359">
        <f t="shared" si="41"/>
        <v>500949</v>
      </c>
      <c r="W486" s="366"/>
      <c r="X486" s="369" t="s">
        <v>36</v>
      </c>
      <c r="Y486" s="360">
        <v>56590755</v>
      </c>
      <c r="Z486" s="361"/>
      <c r="AA486" s="370"/>
      <c r="AB486" s="1" t="s">
        <v>867</v>
      </c>
    </row>
    <row r="487" spans="1:28" ht="15" hidden="1" x14ac:dyDescent="0.25">
      <c r="A487" s="344"/>
      <c r="B487" s="363"/>
      <c r="C487" s="364"/>
      <c r="D487" s="347">
        <v>44740</v>
      </c>
      <c r="E487" s="348" t="s">
        <v>949</v>
      </c>
      <c r="F487" s="348" t="s">
        <v>949</v>
      </c>
      <c r="G487" s="365"/>
      <c r="I487" s="366"/>
      <c r="J487" s="365"/>
      <c r="K487" s="350"/>
      <c r="L487" s="365"/>
      <c r="M487" s="367"/>
      <c r="N487" s="352"/>
      <c r="O487" s="353"/>
      <c r="P487" s="353"/>
      <c r="Q487" s="354">
        <v>64000000</v>
      </c>
      <c r="R487" s="368"/>
      <c r="S487" s="356"/>
      <c r="T487" s="368"/>
      <c r="U487" s="358"/>
      <c r="V487" s="359">
        <f t="shared" si="41"/>
        <v>64000000</v>
      </c>
      <c r="W487" s="366"/>
      <c r="X487" s="369" t="s">
        <v>36</v>
      </c>
      <c r="Y487" s="360">
        <v>56590757</v>
      </c>
      <c r="Z487" s="361"/>
      <c r="AA487" s="370"/>
      <c r="AB487" s="1" t="s">
        <v>867</v>
      </c>
    </row>
    <row r="488" spans="1:28" ht="15" hidden="1" x14ac:dyDescent="0.25">
      <c r="A488" s="344"/>
      <c r="B488" s="363"/>
      <c r="C488" s="364"/>
      <c r="D488" s="347">
        <v>44742</v>
      </c>
      <c r="E488" s="348" t="s">
        <v>837</v>
      </c>
      <c r="F488" s="348" t="s">
        <v>837</v>
      </c>
      <c r="G488" s="365"/>
      <c r="I488" s="366"/>
      <c r="J488" s="365"/>
      <c r="K488" s="350"/>
      <c r="L488" s="365"/>
      <c r="M488" s="367"/>
      <c r="N488" s="352"/>
      <c r="O488" s="353"/>
      <c r="P488" s="353"/>
      <c r="Q488" s="354">
        <v>50000000</v>
      </c>
      <c r="R488" s="368"/>
      <c r="S488" s="356"/>
      <c r="T488" s="368"/>
      <c r="U488" s="358"/>
      <c r="V488" s="359">
        <f t="shared" si="41"/>
        <v>50000000</v>
      </c>
      <c r="W488" s="366"/>
      <c r="X488" s="369" t="s">
        <v>36</v>
      </c>
      <c r="Y488" s="360">
        <v>56590758</v>
      </c>
      <c r="Z488" s="361"/>
      <c r="AA488" s="370"/>
      <c r="AB488" s="1" t="s">
        <v>867</v>
      </c>
    </row>
    <row r="489" spans="1:28" ht="15" hidden="1" x14ac:dyDescent="0.25">
      <c r="A489" s="344"/>
      <c r="B489" s="363"/>
      <c r="C489" s="364"/>
      <c r="D489" s="347">
        <v>44742</v>
      </c>
      <c r="E489" s="348" t="s">
        <v>949</v>
      </c>
      <c r="F489" s="348" t="s">
        <v>949</v>
      </c>
      <c r="G489" s="365"/>
      <c r="I489" s="366"/>
      <c r="J489" s="365"/>
      <c r="K489" s="350"/>
      <c r="L489" s="365"/>
      <c r="M489" s="367"/>
      <c r="N489" s="352"/>
      <c r="O489" s="353"/>
      <c r="P489" s="353"/>
      <c r="Q489" s="354">
        <v>50000000</v>
      </c>
      <c r="R489" s="368"/>
      <c r="S489" s="356"/>
      <c r="T489" s="368"/>
      <c r="U489" s="358"/>
      <c r="V489" s="359">
        <f t="shared" si="41"/>
        <v>50000000</v>
      </c>
      <c r="W489" s="366"/>
      <c r="X489" s="369" t="s">
        <v>36</v>
      </c>
      <c r="Y489" s="360">
        <v>58372106</v>
      </c>
      <c r="Z489" s="361"/>
      <c r="AA489" s="370"/>
      <c r="AB489" s="1" t="s">
        <v>867</v>
      </c>
    </row>
    <row r="490" spans="1:28" ht="15" hidden="1" x14ac:dyDescent="0.25">
      <c r="A490" s="344"/>
      <c r="B490" s="363"/>
      <c r="C490" s="364"/>
      <c r="D490" s="347">
        <v>44744</v>
      </c>
      <c r="E490" s="348" t="s">
        <v>895</v>
      </c>
      <c r="F490" s="348" t="s">
        <v>895</v>
      </c>
      <c r="G490" s="365"/>
      <c r="I490" s="371"/>
      <c r="J490" s="372"/>
      <c r="K490" s="350"/>
      <c r="L490" s="373"/>
      <c r="M490" s="367"/>
      <c r="N490" s="352"/>
      <c r="O490" s="353"/>
      <c r="P490" s="353"/>
      <c r="Q490" s="354">
        <v>26451.07</v>
      </c>
      <c r="R490" s="368"/>
      <c r="S490" s="356"/>
      <c r="T490" s="368"/>
      <c r="U490" s="358"/>
      <c r="V490" s="359">
        <f t="shared" si="41"/>
        <v>26451.07</v>
      </c>
      <c r="W490" s="374"/>
      <c r="X490" s="369" t="s">
        <v>36</v>
      </c>
      <c r="Y490" s="348"/>
      <c r="Z490" s="375"/>
      <c r="AA490" s="370"/>
      <c r="AB490" s="1" t="s">
        <v>867</v>
      </c>
    </row>
    <row r="491" spans="1:28" ht="15" hidden="1" x14ac:dyDescent="0.25">
      <c r="A491" s="344"/>
      <c r="B491" s="363"/>
      <c r="C491" s="364"/>
      <c r="D491" s="347">
        <v>44744</v>
      </c>
      <c r="E491" s="348" t="s">
        <v>896</v>
      </c>
      <c r="F491" s="348" t="s">
        <v>896</v>
      </c>
      <c r="G491" s="365"/>
      <c r="I491" s="371"/>
      <c r="J491" s="372"/>
      <c r="K491" s="350"/>
      <c r="L491" s="373"/>
      <c r="M491" s="367"/>
      <c r="N491" s="352"/>
      <c r="O491" s="353"/>
      <c r="P491" s="353"/>
      <c r="Q491" s="354">
        <v>1148562.17</v>
      </c>
      <c r="R491" s="368"/>
      <c r="S491" s="356"/>
      <c r="T491" s="368"/>
      <c r="U491" s="358"/>
      <c r="V491" s="359">
        <f t="shared" si="41"/>
        <v>1148562.17</v>
      </c>
      <c r="W491" s="374"/>
      <c r="X491" s="369" t="s">
        <v>36</v>
      </c>
      <c r="Y491" s="348"/>
      <c r="Z491" s="375"/>
      <c r="AA491" s="370"/>
      <c r="AB491" s="1" t="s">
        <v>867</v>
      </c>
    </row>
    <row r="492" spans="1:28" ht="15" hidden="1" x14ac:dyDescent="0.25">
      <c r="A492" s="344"/>
      <c r="B492" s="363"/>
      <c r="C492" s="364"/>
      <c r="D492" s="347">
        <v>44757</v>
      </c>
      <c r="E492" s="348" t="s">
        <v>960</v>
      </c>
      <c r="F492" s="348" t="s">
        <v>960</v>
      </c>
      <c r="G492" s="365"/>
      <c r="I492" s="371"/>
      <c r="J492" s="372"/>
      <c r="K492" s="350"/>
      <c r="L492" s="373"/>
      <c r="M492" s="367"/>
      <c r="N492" s="352"/>
      <c r="O492" s="353"/>
      <c r="P492" s="353"/>
      <c r="Q492" s="354">
        <v>20417</v>
      </c>
      <c r="R492" s="368"/>
      <c r="S492" s="356"/>
      <c r="T492" s="368"/>
      <c r="U492" s="358"/>
      <c r="V492" s="359">
        <f t="shared" si="41"/>
        <v>20417</v>
      </c>
      <c r="W492" s="374"/>
      <c r="X492" s="369" t="s">
        <v>36</v>
      </c>
      <c r="Y492" s="376">
        <v>56590741</v>
      </c>
      <c r="Z492" s="375"/>
      <c r="AA492" s="370"/>
      <c r="AB492" s="1" t="s">
        <v>867</v>
      </c>
    </row>
    <row r="493" spans="1:28" hidden="1" x14ac:dyDescent="0.2">
      <c r="A493" s="20">
        <v>259</v>
      </c>
      <c r="B493" s="21">
        <v>44795</v>
      </c>
      <c r="C493" s="22">
        <v>44728</v>
      </c>
      <c r="D493" s="246">
        <v>44775</v>
      </c>
      <c r="E493" s="23" t="s">
        <v>63</v>
      </c>
      <c r="F493" s="23" t="s">
        <v>586</v>
      </c>
      <c r="G493" s="211" t="s">
        <v>33</v>
      </c>
      <c r="I493" s="135" t="s">
        <v>33</v>
      </c>
      <c r="J493" s="136" t="s">
        <v>239</v>
      </c>
      <c r="K493" s="99">
        <v>44728</v>
      </c>
      <c r="L493" s="211" t="s">
        <v>33</v>
      </c>
      <c r="M493" s="29">
        <v>177132</v>
      </c>
      <c r="N493" s="132">
        <v>0</v>
      </c>
      <c r="O493" s="31">
        <f t="shared" ref="O493:O505" si="51">M493*N493</f>
        <v>0</v>
      </c>
      <c r="P493" s="31">
        <v>0</v>
      </c>
      <c r="Q493" s="35">
        <f t="shared" si="50"/>
        <v>177132</v>
      </c>
      <c r="R493" s="33"/>
      <c r="S493" s="34">
        <f t="shared" ref="S493:S497" si="52">-Q493*R493</f>
        <v>0</v>
      </c>
      <c r="T493" s="33"/>
      <c r="U493" s="35">
        <f t="shared" ref="U493:U500" si="53">IFERROR(O493*-T493,0)</f>
        <v>0</v>
      </c>
      <c r="V493" s="32">
        <f t="shared" si="41"/>
        <v>177132</v>
      </c>
      <c r="W493" s="137" t="s">
        <v>59</v>
      </c>
      <c r="X493" s="46" t="s">
        <v>36</v>
      </c>
      <c r="Y493" s="48"/>
      <c r="Z493" s="133" t="s">
        <v>33</v>
      </c>
      <c r="AA493" s="148">
        <v>0</v>
      </c>
    </row>
    <row r="494" spans="1:28" hidden="1" x14ac:dyDescent="0.2">
      <c r="A494" s="20">
        <v>251</v>
      </c>
      <c r="B494" s="21">
        <v>44774</v>
      </c>
      <c r="C494" s="97">
        <v>44777</v>
      </c>
      <c r="D494" s="246">
        <v>44778</v>
      </c>
      <c r="E494" s="23" t="s">
        <v>575</v>
      </c>
      <c r="F494" s="23" t="s">
        <v>577</v>
      </c>
      <c r="G494" s="211" t="s">
        <v>33</v>
      </c>
      <c r="I494" s="135" t="s">
        <v>33</v>
      </c>
      <c r="J494" s="136">
        <v>303633</v>
      </c>
      <c r="K494" s="99">
        <v>44777</v>
      </c>
      <c r="L494" s="212" t="s">
        <v>33</v>
      </c>
      <c r="M494" s="29">
        <v>540584</v>
      </c>
      <c r="N494" s="132">
        <v>0</v>
      </c>
      <c r="O494" s="31">
        <f t="shared" si="51"/>
        <v>0</v>
      </c>
      <c r="P494" s="31">
        <v>0</v>
      </c>
      <c r="Q494" s="35">
        <f t="shared" si="50"/>
        <v>540584</v>
      </c>
      <c r="R494" s="33"/>
      <c r="S494" s="34">
        <f t="shared" si="52"/>
        <v>0</v>
      </c>
      <c r="T494" s="33"/>
      <c r="U494" s="35">
        <f t="shared" si="53"/>
        <v>0</v>
      </c>
      <c r="V494" s="32">
        <f t="shared" si="41"/>
        <v>540584</v>
      </c>
      <c r="W494" s="135" t="s">
        <v>35</v>
      </c>
      <c r="X494" s="46" t="s">
        <v>36</v>
      </c>
      <c r="Y494" s="135">
        <v>58372115</v>
      </c>
      <c r="Z494" s="133" t="s">
        <v>33</v>
      </c>
      <c r="AA494" s="148">
        <v>0</v>
      </c>
    </row>
    <row r="495" spans="1:28" hidden="1" x14ac:dyDescent="0.2">
      <c r="A495" s="20">
        <v>261</v>
      </c>
      <c r="B495" s="21">
        <v>44795</v>
      </c>
      <c r="C495" s="22">
        <v>44776</v>
      </c>
      <c r="D495" s="246">
        <v>44778</v>
      </c>
      <c r="E495" s="23" t="s">
        <v>81</v>
      </c>
      <c r="F495" s="23" t="s">
        <v>375</v>
      </c>
      <c r="G495" s="136" t="s">
        <v>33</v>
      </c>
      <c r="I495" s="135" t="s">
        <v>33</v>
      </c>
      <c r="J495" s="135">
        <v>303622</v>
      </c>
      <c r="K495" s="27">
        <v>44716</v>
      </c>
      <c r="L495" s="99" t="s">
        <v>33</v>
      </c>
      <c r="M495" s="54">
        <v>30352</v>
      </c>
      <c r="N495" s="132">
        <v>0</v>
      </c>
      <c r="O495" s="31">
        <f t="shared" si="51"/>
        <v>0</v>
      </c>
      <c r="P495" s="31">
        <v>0</v>
      </c>
      <c r="Q495" s="35">
        <f t="shared" si="50"/>
        <v>30352</v>
      </c>
      <c r="R495" s="33"/>
      <c r="S495" s="34">
        <f t="shared" si="52"/>
        <v>0</v>
      </c>
      <c r="T495" s="33"/>
      <c r="U495" s="35">
        <f t="shared" si="53"/>
        <v>0</v>
      </c>
      <c r="V495" s="32">
        <f t="shared" si="41"/>
        <v>30352</v>
      </c>
      <c r="W495" s="137" t="s">
        <v>59</v>
      </c>
      <c r="X495" s="46" t="s">
        <v>36</v>
      </c>
      <c r="Y495" s="48"/>
      <c r="Z495" s="133" t="s">
        <v>33</v>
      </c>
      <c r="AA495" s="148">
        <v>0</v>
      </c>
    </row>
    <row r="496" spans="1:28" hidden="1" x14ac:dyDescent="0.2">
      <c r="A496" s="20">
        <v>262</v>
      </c>
      <c r="B496" s="21">
        <v>44795</v>
      </c>
      <c r="C496" s="22">
        <v>44776</v>
      </c>
      <c r="D496" s="246">
        <v>44778</v>
      </c>
      <c r="E496" s="23" t="s">
        <v>241</v>
      </c>
      <c r="F496" s="23" t="s">
        <v>375</v>
      </c>
      <c r="G496" s="136" t="s">
        <v>33</v>
      </c>
      <c r="I496" s="135" t="s">
        <v>33</v>
      </c>
      <c r="J496" s="135">
        <v>303623</v>
      </c>
      <c r="K496" s="27">
        <v>44740</v>
      </c>
      <c r="L496" s="135" t="s">
        <v>33</v>
      </c>
      <c r="M496" s="29">
        <v>58716</v>
      </c>
      <c r="N496" s="132">
        <v>0</v>
      </c>
      <c r="O496" s="31">
        <f t="shared" si="51"/>
        <v>0</v>
      </c>
      <c r="P496" s="31">
        <v>0</v>
      </c>
      <c r="Q496" s="35">
        <f t="shared" si="50"/>
        <v>58716</v>
      </c>
      <c r="R496" s="33">
        <v>4.4999999999999998E-2</v>
      </c>
      <c r="S496" s="34">
        <f t="shared" si="52"/>
        <v>-2642.22</v>
      </c>
      <c r="T496" s="33"/>
      <c r="U496" s="35">
        <f t="shared" si="53"/>
        <v>0</v>
      </c>
      <c r="V496" s="32">
        <f t="shared" si="41"/>
        <v>56073.78</v>
      </c>
      <c r="W496" s="137" t="s">
        <v>59</v>
      </c>
      <c r="X496" s="46" t="s">
        <v>36</v>
      </c>
      <c r="Y496" s="48"/>
      <c r="Z496" s="133" t="s">
        <v>33</v>
      </c>
      <c r="AA496" s="148">
        <v>0</v>
      </c>
    </row>
    <row r="497" spans="1:27" hidden="1" x14ac:dyDescent="0.2">
      <c r="A497" s="20">
        <v>264</v>
      </c>
      <c r="B497" s="21">
        <v>44795</v>
      </c>
      <c r="C497" s="22">
        <v>44777</v>
      </c>
      <c r="D497" s="246">
        <v>44778</v>
      </c>
      <c r="E497" s="23" t="s">
        <v>234</v>
      </c>
      <c r="F497" s="43" t="s">
        <v>591</v>
      </c>
      <c r="G497" s="136" t="s">
        <v>235</v>
      </c>
      <c r="I497" s="24" t="s">
        <v>33</v>
      </c>
      <c r="J497" s="26">
        <v>303631</v>
      </c>
      <c r="K497" s="27">
        <v>44760</v>
      </c>
      <c r="L497" s="24" t="s">
        <v>592</v>
      </c>
      <c r="M497" s="29">
        <v>2200</v>
      </c>
      <c r="N497" s="132">
        <v>0.1</v>
      </c>
      <c r="O497" s="31">
        <f t="shared" si="51"/>
        <v>220</v>
      </c>
      <c r="P497" s="31">
        <v>0</v>
      </c>
      <c r="Q497" s="35">
        <f t="shared" si="50"/>
        <v>2420</v>
      </c>
      <c r="R497" s="33">
        <v>0.03</v>
      </c>
      <c r="S497" s="34">
        <f t="shared" si="52"/>
        <v>-72.599999999999994</v>
      </c>
      <c r="T497" s="33">
        <v>0.2</v>
      </c>
      <c r="U497" s="35">
        <f t="shared" si="53"/>
        <v>-44</v>
      </c>
      <c r="V497" s="32">
        <f t="shared" si="41"/>
        <v>2303.4</v>
      </c>
      <c r="W497" s="137" t="s">
        <v>59</v>
      </c>
      <c r="X497" s="46" t="s">
        <v>36</v>
      </c>
      <c r="Y497" s="48"/>
      <c r="Z497" s="133" t="s">
        <v>33</v>
      </c>
      <c r="AA497" s="148">
        <v>0</v>
      </c>
    </row>
    <row r="498" spans="1:27" hidden="1" x14ac:dyDescent="0.2">
      <c r="A498" s="20">
        <v>252</v>
      </c>
      <c r="B498" s="21">
        <v>44774</v>
      </c>
      <c r="C498" s="97">
        <v>44789</v>
      </c>
      <c r="D498" s="246">
        <v>44789</v>
      </c>
      <c r="E498" s="23" t="s">
        <v>578</v>
      </c>
      <c r="F498" s="23" t="s">
        <v>579</v>
      </c>
      <c r="G498" s="26" t="s">
        <v>33</v>
      </c>
      <c r="I498" s="24" t="s">
        <v>33</v>
      </c>
      <c r="J498" s="26">
        <v>303635</v>
      </c>
      <c r="K498" s="27">
        <v>44789</v>
      </c>
      <c r="L498" s="24" t="s">
        <v>33</v>
      </c>
      <c r="M498" s="29">
        <v>6200000</v>
      </c>
      <c r="N498" s="132">
        <v>0</v>
      </c>
      <c r="O498" s="31">
        <f t="shared" si="51"/>
        <v>0</v>
      </c>
      <c r="P498" s="31">
        <v>0</v>
      </c>
      <c r="Q498" s="35">
        <f t="shared" si="50"/>
        <v>6200000</v>
      </c>
      <c r="R498" s="33"/>
      <c r="S498" s="34">
        <v>0</v>
      </c>
      <c r="T498" s="33"/>
      <c r="U498" s="35">
        <f t="shared" si="53"/>
        <v>0</v>
      </c>
      <c r="V498" s="32">
        <f t="shared" si="41"/>
        <v>6200000</v>
      </c>
      <c r="W498" s="222" t="s">
        <v>35</v>
      </c>
      <c r="X498" s="222" t="s">
        <v>102</v>
      </c>
      <c r="Y498" s="222">
        <v>82029692</v>
      </c>
      <c r="Z498" s="133" t="s">
        <v>33</v>
      </c>
      <c r="AA498" s="39">
        <v>0</v>
      </c>
    </row>
    <row r="499" spans="1:27" hidden="1" x14ac:dyDescent="0.2">
      <c r="A499" s="20">
        <v>254</v>
      </c>
      <c r="B499" s="21">
        <v>44774</v>
      </c>
      <c r="C499" s="97">
        <v>44789</v>
      </c>
      <c r="D499" s="246">
        <v>44789</v>
      </c>
      <c r="E499" s="23" t="s">
        <v>578</v>
      </c>
      <c r="F499" s="23" t="s">
        <v>580</v>
      </c>
      <c r="G499" s="26" t="s">
        <v>33</v>
      </c>
      <c r="I499" s="24" t="s">
        <v>33</v>
      </c>
      <c r="J499" s="20">
        <v>303636</v>
      </c>
      <c r="K499" s="103">
        <v>44789</v>
      </c>
      <c r="L499" s="78" t="s">
        <v>33</v>
      </c>
      <c r="M499" s="29">
        <v>30000000</v>
      </c>
      <c r="N499" s="132">
        <v>0</v>
      </c>
      <c r="O499" s="31">
        <f t="shared" si="51"/>
        <v>0</v>
      </c>
      <c r="P499" s="31"/>
      <c r="Q499" s="35">
        <f t="shared" si="50"/>
        <v>30000000</v>
      </c>
      <c r="R499" s="33"/>
      <c r="S499" s="34"/>
      <c r="T499" s="33"/>
      <c r="U499" s="35">
        <f t="shared" si="53"/>
        <v>0</v>
      </c>
      <c r="V499" s="32">
        <v>30000000</v>
      </c>
      <c r="W499" s="222" t="s">
        <v>35</v>
      </c>
      <c r="X499" s="225" t="s">
        <v>36</v>
      </c>
      <c r="Y499" s="222">
        <v>58372122</v>
      </c>
      <c r="Z499" s="133" t="s">
        <v>33</v>
      </c>
      <c r="AA499" s="39">
        <v>0</v>
      </c>
    </row>
    <row r="500" spans="1:27" hidden="1" x14ac:dyDescent="0.2">
      <c r="A500" s="20">
        <v>253</v>
      </c>
      <c r="B500" s="21">
        <v>44774</v>
      </c>
      <c r="C500" s="97">
        <v>44789</v>
      </c>
      <c r="D500" s="246">
        <v>44790</v>
      </c>
      <c r="E500" s="23" t="s">
        <v>578</v>
      </c>
      <c r="F500" s="23" t="s">
        <v>580</v>
      </c>
      <c r="G500" s="26" t="s">
        <v>33</v>
      </c>
      <c r="I500" s="24" t="s">
        <v>33</v>
      </c>
      <c r="J500" s="20">
        <v>303636</v>
      </c>
      <c r="K500" s="103">
        <v>44789</v>
      </c>
      <c r="L500" s="78" t="s">
        <v>33</v>
      </c>
      <c r="M500" s="29">
        <v>50000000</v>
      </c>
      <c r="N500" s="132">
        <v>0</v>
      </c>
      <c r="O500" s="31">
        <f t="shared" si="51"/>
        <v>0</v>
      </c>
      <c r="P500" s="31">
        <v>0</v>
      </c>
      <c r="Q500" s="35">
        <f t="shared" si="50"/>
        <v>50000000</v>
      </c>
      <c r="R500" s="33"/>
      <c r="S500" s="34">
        <v>0</v>
      </c>
      <c r="T500" s="33"/>
      <c r="U500" s="35">
        <f t="shared" si="53"/>
        <v>0</v>
      </c>
      <c r="V500" s="32">
        <f t="shared" ref="V500:V510" si="54">Q500+S500+U500</f>
        <v>50000000</v>
      </c>
      <c r="W500" s="222" t="s">
        <v>35</v>
      </c>
      <c r="X500" s="225" t="s">
        <v>36</v>
      </c>
      <c r="Y500" s="222">
        <v>58372123</v>
      </c>
      <c r="Z500" s="133" t="s">
        <v>33</v>
      </c>
      <c r="AA500" s="39">
        <v>0</v>
      </c>
    </row>
    <row r="501" spans="1:27" hidden="1" x14ac:dyDescent="0.2">
      <c r="A501" s="20">
        <v>128</v>
      </c>
      <c r="B501" s="21">
        <v>44621</v>
      </c>
      <c r="C501" s="97">
        <v>44625</v>
      </c>
      <c r="D501" s="246">
        <v>44795</v>
      </c>
      <c r="E501" s="43" t="s">
        <v>346</v>
      </c>
      <c r="F501" s="43" t="s">
        <v>347</v>
      </c>
      <c r="G501" s="26" t="s">
        <v>348</v>
      </c>
      <c r="H501" s="213" t="s">
        <v>34</v>
      </c>
      <c r="I501" s="24" t="s">
        <v>33</v>
      </c>
      <c r="J501" s="76">
        <v>303418</v>
      </c>
      <c r="K501" s="103">
        <v>44474</v>
      </c>
      <c r="L501" s="78" t="s">
        <v>33</v>
      </c>
      <c r="M501" s="79">
        <v>100000</v>
      </c>
      <c r="N501" s="80">
        <v>0.15</v>
      </c>
      <c r="O501" s="31">
        <f t="shared" si="51"/>
        <v>15000</v>
      </c>
      <c r="P501" s="31">
        <v>0</v>
      </c>
      <c r="Q501" s="32">
        <f t="shared" si="50"/>
        <v>115000</v>
      </c>
      <c r="R501" s="81">
        <v>0.03</v>
      </c>
      <c r="S501" s="34">
        <f>-Q501*R501</f>
        <v>-3450</v>
      </c>
      <c r="T501" s="81">
        <v>0.2</v>
      </c>
      <c r="U501" s="35">
        <f>-O501*T501</f>
        <v>-3000</v>
      </c>
      <c r="V501" s="32">
        <f t="shared" si="54"/>
        <v>108550</v>
      </c>
      <c r="W501" s="221" t="s">
        <v>35</v>
      </c>
      <c r="X501" s="36" t="s">
        <v>102</v>
      </c>
      <c r="Y501" s="220" t="s">
        <v>349</v>
      </c>
      <c r="Z501" s="238" t="s">
        <v>33</v>
      </c>
      <c r="AA501" s="48"/>
    </row>
    <row r="502" spans="1:27" hidden="1" x14ac:dyDescent="0.2">
      <c r="A502" s="20">
        <v>263</v>
      </c>
      <c r="B502" s="21">
        <v>44795</v>
      </c>
      <c r="C502" s="22">
        <v>44777</v>
      </c>
      <c r="D502" s="246">
        <v>44795</v>
      </c>
      <c r="E502" s="23" t="s">
        <v>197</v>
      </c>
      <c r="F502" s="23" t="s">
        <v>589</v>
      </c>
      <c r="G502" s="50" t="s">
        <v>590</v>
      </c>
      <c r="I502" s="26">
        <v>1889</v>
      </c>
      <c r="J502" s="26">
        <v>303630</v>
      </c>
      <c r="K502" s="27">
        <v>44567</v>
      </c>
      <c r="L502" s="24">
        <v>54</v>
      </c>
      <c r="M502" s="29">
        <v>16490</v>
      </c>
      <c r="N502" s="132">
        <v>0</v>
      </c>
      <c r="O502" s="31">
        <f t="shared" si="51"/>
        <v>0</v>
      </c>
      <c r="P502" s="31">
        <v>0</v>
      </c>
      <c r="Q502" s="35">
        <f t="shared" si="50"/>
        <v>16490</v>
      </c>
      <c r="R502" s="33"/>
      <c r="S502" s="34">
        <f>-Q502*R502</f>
        <v>0</v>
      </c>
      <c r="T502" s="33"/>
      <c r="U502" s="35">
        <f t="shared" ref="U502:U508" si="55">IFERROR(O502*-T502,0)</f>
        <v>0</v>
      </c>
      <c r="V502" s="32">
        <f t="shared" si="54"/>
        <v>16490</v>
      </c>
      <c r="W502" s="36" t="s">
        <v>59</v>
      </c>
      <c r="X502" s="225" t="s">
        <v>36</v>
      </c>
      <c r="Y502" s="220"/>
      <c r="Z502" s="133" t="s">
        <v>33</v>
      </c>
      <c r="AA502" s="39">
        <v>0</v>
      </c>
    </row>
    <row r="503" spans="1:27" hidden="1" x14ac:dyDescent="0.2">
      <c r="A503" s="20">
        <v>247</v>
      </c>
      <c r="B503" s="21">
        <v>44764</v>
      </c>
      <c r="C503" s="22">
        <v>44749</v>
      </c>
      <c r="D503" s="246">
        <v>44796</v>
      </c>
      <c r="E503" s="23" t="s">
        <v>42</v>
      </c>
      <c r="F503" s="23" t="s">
        <v>565</v>
      </c>
      <c r="G503" s="26" t="s">
        <v>566</v>
      </c>
      <c r="I503" s="26" t="s">
        <v>567</v>
      </c>
      <c r="J503" s="26" t="s">
        <v>239</v>
      </c>
      <c r="K503" s="108" t="s">
        <v>568</v>
      </c>
      <c r="L503" s="26" t="s">
        <v>569</v>
      </c>
      <c r="M503" s="29">
        <v>684248</v>
      </c>
      <c r="N503" s="150">
        <v>0.17</v>
      </c>
      <c r="O503" s="31">
        <f t="shared" si="51"/>
        <v>116322.16</v>
      </c>
      <c r="P503" s="31">
        <v>0</v>
      </c>
      <c r="Q503" s="35">
        <f t="shared" si="50"/>
        <v>800570.16</v>
      </c>
      <c r="R503" s="109">
        <v>4.4999999999999998E-2</v>
      </c>
      <c r="S503" s="34">
        <f>Q503*-R503</f>
        <v>-36025.657200000001</v>
      </c>
      <c r="T503" s="110">
        <v>0</v>
      </c>
      <c r="U503" s="35">
        <f t="shared" si="55"/>
        <v>0</v>
      </c>
      <c r="V503" s="32">
        <f t="shared" si="54"/>
        <v>764544.50280000002</v>
      </c>
      <c r="W503" s="377" t="s">
        <v>59</v>
      </c>
      <c r="X503" s="377" t="s">
        <v>36</v>
      </c>
      <c r="Y503" s="378"/>
      <c r="Z503" s="133" t="s">
        <v>33</v>
      </c>
      <c r="AA503" s="379">
        <f>V503+V504</f>
        <v>869466.50280000002</v>
      </c>
    </row>
    <row r="504" spans="1:27" hidden="1" x14ac:dyDescent="0.2">
      <c r="A504" s="20">
        <v>248</v>
      </c>
      <c r="B504" s="21">
        <v>44764</v>
      </c>
      <c r="C504" s="22">
        <v>44749</v>
      </c>
      <c r="D504" s="246">
        <v>44796</v>
      </c>
      <c r="E504" s="23" t="s">
        <v>42</v>
      </c>
      <c r="F504" s="23" t="s">
        <v>570</v>
      </c>
      <c r="G504" s="26" t="s">
        <v>566</v>
      </c>
      <c r="I504" s="26" t="s">
        <v>571</v>
      </c>
      <c r="J504" s="26" t="s">
        <v>239</v>
      </c>
      <c r="K504" s="108" t="s">
        <v>572</v>
      </c>
      <c r="L504" s="74" t="s">
        <v>573</v>
      </c>
      <c r="M504" s="29">
        <v>104400</v>
      </c>
      <c r="N504" s="150">
        <v>0.15</v>
      </c>
      <c r="O504" s="31">
        <f t="shared" si="51"/>
        <v>15660</v>
      </c>
      <c r="P504" s="31">
        <v>0</v>
      </c>
      <c r="Q504" s="35">
        <f t="shared" si="50"/>
        <v>120060</v>
      </c>
      <c r="R504" s="109">
        <v>0.1</v>
      </c>
      <c r="S504" s="34">
        <f>Q504*-R504</f>
        <v>-12006</v>
      </c>
      <c r="T504" s="110">
        <v>0.2</v>
      </c>
      <c r="U504" s="35">
        <f t="shared" si="55"/>
        <v>-3132</v>
      </c>
      <c r="V504" s="32">
        <f t="shared" si="54"/>
        <v>104922</v>
      </c>
      <c r="W504" s="377" t="s">
        <v>59</v>
      </c>
      <c r="X504" s="377" t="s">
        <v>36</v>
      </c>
      <c r="Y504" s="378"/>
      <c r="Z504" s="133" t="s">
        <v>33</v>
      </c>
      <c r="AA504" s="380"/>
    </row>
    <row r="505" spans="1:27" hidden="1" x14ac:dyDescent="0.2">
      <c r="A505" s="20">
        <v>266</v>
      </c>
      <c r="B505" s="21">
        <v>44795</v>
      </c>
      <c r="C505" s="22">
        <v>44796</v>
      </c>
      <c r="D505" s="246">
        <v>44796</v>
      </c>
      <c r="E505" s="23" t="s">
        <v>38</v>
      </c>
      <c r="F505" s="23" t="s">
        <v>594</v>
      </c>
      <c r="G505" s="24" t="s">
        <v>40</v>
      </c>
      <c r="I505" s="26" t="s">
        <v>33</v>
      </c>
      <c r="J505" s="26">
        <v>303641</v>
      </c>
      <c r="K505" s="27" t="s">
        <v>33</v>
      </c>
      <c r="L505" s="26" t="s">
        <v>33</v>
      </c>
      <c r="M505" s="29">
        <v>4684</v>
      </c>
      <c r="N505" s="150">
        <v>0</v>
      </c>
      <c r="O505" s="31">
        <f t="shared" si="51"/>
        <v>0</v>
      </c>
      <c r="P505" s="31">
        <v>0</v>
      </c>
      <c r="Q505" s="35">
        <f t="shared" si="50"/>
        <v>4684</v>
      </c>
      <c r="R505" s="33"/>
      <c r="S505" s="34">
        <f>-Q505*R505</f>
        <v>0</v>
      </c>
      <c r="T505" s="33"/>
      <c r="U505" s="35">
        <f t="shared" si="55"/>
        <v>0</v>
      </c>
      <c r="V505" s="32">
        <f t="shared" si="54"/>
        <v>4684</v>
      </c>
      <c r="W505" s="137" t="s">
        <v>59</v>
      </c>
      <c r="X505" s="46" t="s">
        <v>36</v>
      </c>
      <c r="Y505" s="37"/>
      <c r="Z505" s="133" t="s">
        <v>33</v>
      </c>
      <c r="AA505" s="148">
        <v>0</v>
      </c>
    </row>
    <row r="506" spans="1:27" hidden="1" x14ac:dyDescent="0.2">
      <c r="A506" s="20">
        <v>257</v>
      </c>
      <c r="B506" s="21">
        <v>44774</v>
      </c>
      <c r="C506" s="97">
        <v>44796</v>
      </c>
      <c r="D506" s="246">
        <v>44798</v>
      </c>
      <c r="E506" s="23" t="s">
        <v>578</v>
      </c>
      <c r="F506" s="23" t="s">
        <v>584</v>
      </c>
      <c r="G506" s="26" t="s">
        <v>33</v>
      </c>
      <c r="I506" s="24" t="s">
        <v>33</v>
      </c>
      <c r="J506" s="26">
        <v>303642</v>
      </c>
      <c r="K506" s="27">
        <v>44796</v>
      </c>
      <c r="L506" s="26" t="s">
        <v>33</v>
      </c>
      <c r="M506" s="29">
        <v>2900000</v>
      </c>
      <c r="N506" s="132">
        <v>0</v>
      </c>
      <c r="O506" s="31">
        <v>0</v>
      </c>
      <c r="P506" s="31">
        <v>0</v>
      </c>
      <c r="Q506" s="35">
        <f t="shared" si="50"/>
        <v>2900000</v>
      </c>
      <c r="R506" s="33"/>
      <c r="S506" s="34">
        <v>0</v>
      </c>
      <c r="T506" s="33"/>
      <c r="U506" s="35">
        <f t="shared" si="55"/>
        <v>0</v>
      </c>
      <c r="V506" s="32">
        <f t="shared" si="54"/>
        <v>2900000</v>
      </c>
      <c r="W506" s="135" t="s">
        <v>35</v>
      </c>
      <c r="X506" s="135" t="s">
        <v>142</v>
      </c>
      <c r="Y506" s="212">
        <v>55559781</v>
      </c>
      <c r="Z506" s="133" t="s">
        <v>33</v>
      </c>
      <c r="AA506" s="148">
        <v>0</v>
      </c>
    </row>
    <row r="507" spans="1:27" hidden="1" x14ac:dyDescent="0.2">
      <c r="A507" s="20">
        <v>268</v>
      </c>
      <c r="B507" s="21">
        <v>44795</v>
      </c>
      <c r="C507" s="22">
        <v>44796</v>
      </c>
      <c r="D507" s="246">
        <v>44799</v>
      </c>
      <c r="E507" s="23" t="s">
        <v>187</v>
      </c>
      <c r="F507" s="23" t="s">
        <v>596</v>
      </c>
      <c r="G507" s="26" t="s">
        <v>33</v>
      </c>
      <c r="I507" s="26" t="s">
        <v>33</v>
      </c>
      <c r="J507" s="26">
        <v>303645</v>
      </c>
      <c r="K507" s="27">
        <v>44743</v>
      </c>
      <c r="L507" s="26" t="s">
        <v>597</v>
      </c>
      <c r="M507" s="29">
        <v>90000</v>
      </c>
      <c r="N507" s="150">
        <v>0.08</v>
      </c>
      <c r="O507" s="31">
        <f t="shared" ref="O507:O559" si="56">M507*N507</f>
        <v>7200</v>
      </c>
      <c r="P507" s="31">
        <v>0</v>
      </c>
      <c r="Q507" s="35">
        <f t="shared" si="50"/>
        <v>97200</v>
      </c>
      <c r="R507" s="33">
        <v>0.1</v>
      </c>
      <c r="S507" s="34">
        <f>-Q507*R507</f>
        <v>-9720</v>
      </c>
      <c r="T507" s="33">
        <v>0.2</v>
      </c>
      <c r="U507" s="35">
        <f t="shared" si="55"/>
        <v>-1440</v>
      </c>
      <c r="V507" s="32">
        <f t="shared" si="54"/>
        <v>86040</v>
      </c>
      <c r="W507" s="36" t="s">
        <v>59</v>
      </c>
      <c r="X507" s="225" t="s">
        <v>36</v>
      </c>
      <c r="Y507" s="37"/>
      <c r="Z507" s="133" t="s">
        <v>33</v>
      </c>
      <c r="AA507" s="39">
        <v>0</v>
      </c>
    </row>
    <row r="508" spans="1:27" hidden="1" x14ac:dyDescent="0.2">
      <c r="A508" s="20">
        <v>269</v>
      </c>
      <c r="B508" s="21">
        <v>44795</v>
      </c>
      <c r="C508" s="22">
        <v>44798</v>
      </c>
      <c r="D508" s="246">
        <v>44803</v>
      </c>
      <c r="E508" s="23" t="s">
        <v>79</v>
      </c>
      <c r="F508" s="23" t="s">
        <v>598</v>
      </c>
      <c r="G508" s="26" t="s">
        <v>33</v>
      </c>
      <c r="I508" s="26" t="s">
        <v>33</v>
      </c>
      <c r="J508" s="26">
        <v>303646</v>
      </c>
      <c r="K508" s="27" t="s">
        <v>33</v>
      </c>
      <c r="L508" s="26" t="s">
        <v>33</v>
      </c>
      <c r="M508" s="29">
        <v>750000</v>
      </c>
      <c r="N508" s="150">
        <v>0</v>
      </c>
      <c r="O508" s="31">
        <f t="shared" si="56"/>
        <v>0</v>
      </c>
      <c r="P508" s="31">
        <v>0</v>
      </c>
      <c r="Q508" s="35">
        <f t="shared" si="50"/>
        <v>750000</v>
      </c>
      <c r="R508" s="33"/>
      <c r="S508" s="34">
        <f>-Q508*R508</f>
        <v>0</v>
      </c>
      <c r="T508" s="33"/>
      <c r="U508" s="35">
        <f t="shared" si="55"/>
        <v>0</v>
      </c>
      <c r="V508" s="32">
        <f t="shared" si="54"/>
        <v>750000</v>
      </c>
      <c r="W508" s="36" t="s">
        <v>59</v>
      </c>
      <c r="X508" s="225" t="s">
        <v>36</v>
      </c>
      <c r="Y508" s="37"/>
      <c r="Z508" s="133" t="s">
        <v>33</v>
      </c>
      <c r="AA508" s="39">
        <v>0</v>
      </c>
    </row>
    <row r="509" spans="1:27" hidden="1" x14ac:dyDescent="0.2">
      <c r="A509" s="20">
        <v>18</v>
      </c>
      <c r="B509" s="21">
        <v>44583</v>
      </c>
      <c r="C509" s="22">
        <v>44586</v>
      </c>
      <c r="D509" s="246">
        <v>44804</v>
      </c>
      <c r="E509" s="23" t="s">
        <v>79</v>
      </c>
      <c r="F509" s="23" t="s">
        <v>79</v>
      </c>
      <c r="G509" s="24" t="s">
        <v>33</v>
      </c>
      <c r="H509" s="213" t="s">
        <v>34</v>
      </c>
      <c r="I509" s="24" t="s">
        <v>33</v>
      </c>
      <c r="J509" s="26">
        <v>303334</v>
      </c>
      <c r="K509" s="27" t="s">
        <v>33</v>
      </c>
      <c r="L509" s="27" t="s">
        <v>33</v>
      </c>
      <c r="M509" s="38">
        <v>1500000</v>
      </c>
      <c r="N509" s="30">
        <v>0</v>
      </c>
      <c r="O509" s="31">
        <f t="shared" si="56"/>
        <v>0</v>
      </c>
      <c r="P509" s="31">
        <v>0</v>
      </c>
      <c r="Q509" s="32">
        <f t="shared" si="50"/>
        <v>1500000</v>
      </c>
      <c r="R509" s="33">
        <v>0</v>
      </c>
      <c r="S509" s="34">
        <f>-Q509*R509</f>
        <v>0</v>
      </c>
      <c r="T509" s="33">
        <v>0</v>
      </c>
      <c r="U509" s="35">
        <f>-O509*T509</f>
        <v>0</v>
      </c>
      <c r="V509" s="32">
        <f t="shared" si="54"/>
        <v>1500000</v>
      </c>
      <c r="W509" s="36" t="s">
        <v>35</v>
      </c>
      <c r="X509" s="36" t="s">
        <v>36</v>
      </c>
      <c r="Y509" s="38" t="s">
        <v>33</v>
      </c>
      <c r="Z509" s="238" t="s">
        <v>33</v>
      </c>
      <c r="AA509" s="48"/>
    </row>
    <row r="510" spans="1:27" hidden="1" x14ac:dyDescent="0.2">
      <c r="A510" s="20">
        <v>276</v>
      </c>
      <c r="B510" s="21">
        <v>44795</v>
      </c>
      <c r="C510" s="22">
        <v>44804</v>
      </c>
      <c r="D510" s="246">
        <v>44804</v>
      </c>
      <c r="E510" s="23" t="s">
        <v>144</v>
      </c>
      <c r="F510" s="23" t="s">
        <v>607</v>
      </c>
      <c r="G510" s="24" t="s">
        <v>33</v>
      </c>
      <c r="I510" s="26" t="s">
        <v>33</v>
      </c>
      <c r="J510" s="20">
        <v>303654</v>
      </c>
      <c r="K510" s="103" t="s">
        <v>33</v>
      </c>
      <c r="L510" s="20" t="s">
        <v>33</v>
      </c>
      <c r="M510" s="29">
        <v>25000</v>
      </c>
      <c r="N510" s="132">
        <v>0</v>
      </c>
      <c r="O510" s="31">
        <f t="shared" si="56"/>
        <v>0</v>
      </c>
      <c r="P510" s="31">
        <v>0</v>
      </c>
      <c r="Q510" s="35">
        <f t="shared" si="50"/>
        <v>25000</v>
      </c>
      <c r="R510" s="33"/>
      <c r="S510" s="34">
        <f>-Q510*R510</f>
        <v>0</v>
      </c>
      <c r="T510" s="33"/>
      <c r="U510" s="35">
        <f t="shared" ref="U510:U553" si="57">IFERROR(O510*-T510,0)</f>
        <v>0</v>
      </c>
      <c r="V510" s="32">
        <f t="shared" si="54"/>
        <v>25000</v>
      </c>
      <c r="W510" s="137" t="s">
        <v>35</v>
      </c>
      <c r="X510" s="46" t="s">
        <v>36</v>
      </c>
      <c r="Y510" s="37" t="s">
        <v>608</v>
      </c>
      <c r="Z510" s="133" t="s">
        <v>33</v>
      </c>
      <c r="AA510" s="41">
        <f>V510+V511+V512</f>
        <v>3871412</v>
      </c>
    </row>
    <row r="511" spans="1:27" hidden="1" x14ac:dyDescent="0.2">
      <c r="A511" s="249">
        <v>277</v>
      </c>
      <c r="B511" s="250">
        <v>44795</v>
      </c>
      <c r="C511" s="251">
        <v>44804</v>
      </c>
      <c r="D511" s="248">
        <v>44820</v>
      </c>
      <c r="E511" s="252" t="s">
        <v>144</v>
      </c>
      <c r="F511" s="252" t="s">
        <v>607</v>
      </c>
      <c r="G511" s="253" t="s">
        <v>33</v>
      </c>
      <c r="I511" s="254" t="s">
        <v>33</v>
      </c>
      <c r="J511" s="249">
        <v>303654</v>
      </c>
      <c r="K511" s="381" t="s">
        <v>33</v>
      </c>
      <c r="L511" s="249" t="s">
        <v>33</v>
      </c>
      <c r="M511" s="382">
        <v>241773</v>
      </c>
      <c r="N511" s="383">
        <v>0</v>
      </c>
      <c r="O511" s="258">
        <f t="shared" si="56"/>
        <v>0</v>
      </c>
      <c r="P511" s="258"/>
      <c r="Q511" s="262">
        <f t="shared" si="50"/>
        <v>241773</v>
      </c>
      <c r="R511" s="260"/>
      <c r="S511" s="261"/>
      <c r="T511" s="260"/>
      <c r="U511" s="262">
        <f t="shared" si="57"/>
        <v>0</v>
      </c>
      <c r="V511" s="259">
        <v>241773</v>
      </c>
      <c r="W511" s="263" t="s">
        <v>35</v>
      </c>
      <c r="X511" s="384" t="s">
        <v>36</v>
      </c>
      <c r="Y511" s="264" t="s">
        <v>609</v>
      </c>
      <c r="Z511" s="385" t="s">
        <v>33</v>
      </c>
      <c r="AA511" s="386"/>
    </row>
    <row r="512" spans="1:27" hidden="1" x14ac:dyDescent="0.2">
      <c r="A512" s="20">
        <v>278</v>
      </c>
      <c r="B512" s="21">
        <v>44795</v>
      </c>
      <c r="C512" s="22">
        <v>44804</v>
      </c>
      <c r="D512" s="246">
        <v>44804</v>
      </c>
      <c r="E512" s="23" t="s">
        <v>144</v>
      </c>
      <c r="F512" s="23" t="s">
        <v>607</v>
      </c>
      <c r="G512" s="24" t="s">
        <v>33</v>
      </c>
      <c r="I512" s="26" t="s">
        <v>33</v>
      </c>
      <c r="J512" s="20">
        <v>303654</v>
      </c>
      <c r="K512" s="103" t="s">
        <v>33</v>
      </c>
      <c r="L512" s="20" t="s">
        <v>33</v>
      </c>
      <c r="M512" s="29">
        <v>3604639</v>
      </c>
      <c r="N512" s="132">
        <v>0</v>
      </c>
      <c r="O512" s="31">
        <f t="shared" si="56"/>
        <v>0</v>
      </c>
      <c r="P512" s="31"/>
      <c r="Q512" s="35">
        <f t="shared" si="50"/>
        <v>3604639</v>
      </c>
      <c r="R512" s="33"/>
      <c r="S512" s="34"/>
      <c r="T512" s="33"/>
      <c r="U512" s="35">
        <f t="shared" si="57"/>
        <v>0</v>
      </c>
      <c r="V512" s="32">
        <v>3604639</v>
      </c>
      <c r="W512" s="36" t="s">
        <v>35</v>
      </c>
      <c r="X512" s="181" t="s">
        <v>36</v>
      </c>
      <c r="Y512" s="37" t="s">
        <v>610</v>
      </c>
      <c r="Z512" s="133" t="s">
        <v>33</v>
      </c>
      <c r="AA512" s="243"/>
    </row>
    <row r="513" spans="1:28" ht="15" hidden="1" x14ac:dyDescent="0.25">
      <c r="A513" s="344"/>
      <c r="B513" s="363"/>
      <c r="C513" s="346"/>
      <c r="D513" s="347">
        <v>44774</v>
      </c>
      <c r="E513" s="348" t="s">
        <v>963</v>
      </c>
      <c r="F513" s="348" t="s">
        <v>963</v>
      </c>
      <c r="G513" s="366"/>
      <c r="I513" s="365"/>
      <c r="J513" s="344"/>
      <c r="K513" s="387"/>
      <c r="L513" s="344"/>
      <c r="M513" s="367"/>
      <c r="N513" s="352"/>
      <c r="O513" s="353"/>
      <c r="P513" s="353"/>
      <c r="Q513" s="354">
        <v>3697399</v>
      </c>
      <c r="R513" s="368"/>
      <c r="S513" s="356"/>
      <c r="T513" s="368"/>
      <c r="U513" s="358"/>
      <c r="V513" s="354">
        <v>3697399</v>
      </c>
      <c r="W513" s="358"/>
      <c r="X513" s="369" t="s">
        <v>36</v>
      </c>
      <c r="Y513" s="360">
        <v>58372111</v>
      </c>
      <c r="Z513" s="361"/>
      <c r="AA513" s="388"/>
      <c r="AB513" s="1" t="s">
        <v>867</v>
      </c>
    </row>
    <row r="514" spans="1:28" ht="15" hidden="1" x14ac:dyDescent="0.25">
      <c r="A514" s="344"/>
      <c r="B514" s="363"/>
      <c r="C514" s="346"/>
      <c r="D514" s="347">
        <v>44775</v>
      </c>
      <c r="E514" s="348" t="s">
        <v>842</v>
      </c>
      <c r="F514" s="348" t="s">
        <v>842</v>
      </c>
      <c r="G514" s="366"/>
      <c r="I514" s="365"/>
      <c r="J514" s="344"/>
      <c r="K514" s="387"/>
      <c r="L514" s="344"/>
      <c r="M514" s="367"/>
      <c r="N514" s="352"/>
      <c r="O514" s="353"/>
      <c r="P514" s="353"/>
      <c r="Q514" s="354">
        <v>25000</v>
      </c>
      <c r="R514" s="368"/>
      <c r="S514" s="356"/>
      <c r="T514" s="368"/>
      <c r="U514" s="358"/>
      <c r="V514" s="354">
        <v>25000</v>
      </c>
      <c r="W514" s="358"/>
      <c r="X514" s="369" t="s">
        <v>36</v>
      </c>
      <c r="Y514" s="360">
        <v>58372112</v>
      </c>
      <c r="Z514" s="361"/>
      <c r="AA514" s="388"/>
      <c r="AB514" s="1" t="s">
        <v>867</v>
      </c>
    </row>
    <row r="515" spans="1:28" ht="15" hidden="1" x14ac:dyDescent="0.25">
      <c r="A515" s="344"/>
      <c r="B515" s="363"/>
      <c r="C515" s="346"/>
      <c r="D515" s="347">
        <v>44775</v>
      </c>
      <c r="E515" s="348" t="s">
        <v>964</v>
      </c>
      <c r="F515" s="348" t="s">
        <v>964</v>
      </c>
      <c r="G515" s="366"/>
      <c r="I515" s="365"/>
      <c r="J515" s="344"/>
      <c r="K515" s="387"/>
      <c r="L515" s="344"/>
      <c r="M515" s="367"/>
      <c r="N515" s="352"/>
      <c r="O515" s="353"/>
      <c r="P515" s="353"/>
      <c r="Q515" s="354">
        <v>97738</v>
      </c>
      <c r="R515" s="368"/>
      <c r="S515" s="356"/>
      <c r="T515" s="368"/>
      <c r="U515" s="358"/>
      <c r="V515" s="354">
        <v>97738</v>
      </c>
      <c r="W515" s="358"/>
      <c r="X515" s="369" t="s">
        <v>36</v>
      </c>
      <c r="Y515" s="360">
        <v>58372107</v>
      </c>
      <c r="Z515" s="361"/>
      <c r="AA515" s="388"/>
      <c r="AB515" s="1" t="s">
        <v>867</v>
      </c>
    </row>
    <row r="516" spans="1:28" ht="23.25" hidden="1" x14ac:dyDescent="0.25">
      <c r="A516" s="344"/>
      <c r="B516" s="363"/>
      <c r="C516" s="346"/>
      <c r="D516" s="347">
        <v>44775</v>
      </c>
      <c r="E516" s="348" t="s">
        <v>965</v>
      </c>
      <c r="F516" s="348" t="s">
        <v>965</v>
      </c>
      <c r="G516" s="366"/>
      <c r="I516" s="365"/>
      <c r="J516" s="344"/>
      <c r="K516" s="387"/>
      <c r="L516" s="344"/>
      <c r="M516" s="367"/>
      <c r="N516" s="352"/>
      <c r="O516" s="353"/>
      <c r="P516" s="353"/>
      <c r="Q516" s="354">
        <v>1000000</v>
      </c>
      <c r="R516" s="368"/>
      <c r="S516" s="356"/>
      <c r="T516" s="368"/>
      <c r="U516" s="358"/>
      <c r="V516" s="354">
        <v>1000000</v>
      </c>
      <c r="W516" s="358"/>
      <c r="X516" s="369" t="s">
        <v>36</v>
      </c>
      <c r="Y516" s="360"/>
      <c r="Z516" s="361"/>
      <c r="AA516" s="388"/>
      <c r="AB516" s="1" t="s">
        <v>867</v>
      </c>
    </row>
    <row r="517" spans="1:28" ht="15" hidden="1" x14ac:dyDescent="0.25">
      <c r="A517" s="344"/>
      <c r="B517" s="363"/>
      <c r="C517" s="346"/>
      <c r="D517" s="347">
        <v>44776</v>
      </c>
      <c r="E517" s="348" t="s">
        <v>966</v>
      </c>
      <c r="F517" s="348" t="s">
        <v>966</v>
      </c>
      <c r="G517" s="366"/>
      <c r="I517" s="365"/>
      <c r="J517" s="344"/>
      <c r="K517" s="387"/>
      <c r="L517" s="344"/>
      <c r="M517" s="367"/>
      <c r="N517" s="352"/>
      <c r="O517" s="353"/>
      <c r="P517" s="353"/>
      <c r="Q517" s="354">
        <v>78945</v>
      </c>
      <c r="R517" s="368"/>
      <c r="S517" s="356"/>
      <c r="T517" s="368"/>
      <c r="U517" s="358"/>
      <c r="V517" s="354">
        <v>78945</v>
      </c>
      <c r="W517" s="358"/>
      <c r="X517" s="369" t="s">
        <v>36</v>
      </c>
      <c r="Y517" s="360">
        <v>56590759</v>
      </c>
      <c r="Z517" s="361"/>
      <c r="AA517" s="388"/>
      <c r="AB517" s="1" t="s">
        <v>867</v>
      </c>
    </row>
    <row r="518" spans="1:28" ht="15" hidden="1" x14ac:dyDescent="0.25">
      <c r="A518" s="344"/>
      <c r="B518" s="363"/>
      <c r="C518" s="346"/>
      <c r="D518" s="347">
        <v>44776</v>
      </c>
      <c r="E518" s="348" t="s">
        <v>967</v>
      </c>
      <c r="F518" s="348" t="s">
        <v>967</v>
      </c>
      <c r="G518" s="366"/>
      <c r="I518" s="365"/>
      <c r="J518" s="344"/>
      <c r="K518" s="387"/>
      <c r="L518" s="344"/>
      <c r="M518" s="367"/>
      <c r="N518" s="352"/>
      <c r="O518" s="353"/>
      <c r="P518" s="353"/>
      <c r="Q518" s="354">
        <v>330096</v>
      </c>
      <c r="R518" s="368"/>
      <c r="S518" s="356"/>
      <c r="T518" s="368"/>
      <c r="U518" s="358"/>
      <c r="V518" s="354">
        <v>330096</v>
      </c>
      <c r="W518" s="358"/>
      <c r="X518" s="369" t="s">
        <v>36</v>
      </c>
      <c r="Y518" s="360">
        <v>56590760</v>
      </c>
      <c r="Z518" s="361"/>
      <c r="AA518" s="388"/>
      <c r="AB518" s="1" t="s">
        <v>867</v>
      </c>
    </row>
    <row r="519" spans="1:28" ht="15" hidden="1" x14ac:dyDescent="0.25">
      <c r="A519" s="344"/>
      <c r="B519" s="363"/>
      <c r="C519" s="346"/>
      <c r="D519" s="347">
        <v>44777</v>
      </c>
      <c r="E519" s="348" t="s">
        <v>917</v>
      </c>
      <c r="F519" s="348" t="s">
        <v>917</v>
      </c>
      <c r="G519" s="366"/>
      <c r="I519" s="365"/>
      <c r="J519" s="344"/>
      <c r="K519" s="387"/>
      <c r="L519" s="344"/>
      <c r="M519" s="367"/>
      <c r="N519" s="352"/>
      <c r="O519" s="353"/>
      <c r="P519" s="353"/>
      <c r="Q519" s="354">
        <v>101828.69</v>
      </c>
      <c r="R519" s="368"/>
      <c r="S519" s="356"/>
      <c r="T519" s="368"/>
      <c r="U519" s="358"/>
      <c r="V519" s="354">
        <v>101828.69</v>
      </c>
      <c r="W519" s="358"/>
      <c r="X519" s="369" t="s">
        <v>36</v>
      </c>
      <c r="Y519" s="360"/>
      <c r="Z519" s="361"/>
      <c r="AA519" s="388"/>
      <c r="AB519" s="1" t="s">
        <v>867</v>
      </c>
    </row>
    <row r="520" spans="1:28" ht="15" hidden="1" x14ac:dyDescent="0.25">
      <c r="A520" s="344"/>
      <c r="B520" s="363"/>
      <c r="C520" s="346"/>
      <c r="D520" s="347">
        <v>44777</v>
      </c>
      <c r="E520" s="348" t="s">
        <v>918</v>
      </c>
      <c r="F520" s="348" t="s">
        <v>918</v>
      </c>
      <c r="G520" s="366"/>
      <c r="I520" s="365"/>
      <c r="J520" s="344"/>
      <c r="K520" s="387"/>
      <c r="L520" s="344"/>
      <c r="M520" s="367"/>
      <c r="N520" s="352"/>
      <c r="O520" s="353"/>
      <c r="P520" s="353"/>
      <c r="Q520" s="354">
        <v>307345</v>
      </c>
      <c r="R520" s="368"/>
      <c r="S520" s="356"/>
      <c r="T520" s="368"/>
      <c r="U520" s="358"/>
      <c r="V520" s="354">
        <v>307345</v>
      </c>
      <c r="W520" s="358"/>
      <c r="X520" s="369" t="s">
        <v>36</v>
      </c>
      <c r="Y520" s="360"/>
      <c r="Z520" s="361"/>
      <c r="AA520" s="388"/>
      <c r="AB520" s="1" t="s">
        <v>867</v>
      </c>
    </row>
    <row r="521" spans="1:28" ht="23.25" hidden="1" x14ac:dyDescent="0.25">
      <c r="A521" s="344"/>
      <c r="B521" s="363"/>
      <c r="C521" s="346"/>
      <c r="D521" s="347">
        <v>44778</v>
      </c>
      <c r="E521" s="348" t="s">
        <v>968</v>
      </c>
      <c r="F521" s="348" t="s">
        <v>968</v>
      </c>
      <c r="G521" s="366"/>
      <c r="I521" s="365"/>
      <c r="J521" s="344"/>
      <c r="K521" s="387"/>
      <c r="L521" s="344"/>
      <c r="M521" s="367"/>
      <c r="N521" s="352"/>
      <c r="O521" s="353"/>
      <c r="P521" s="353"/>
      <c r="Q521" s="354">
        <v>1000000</v>
      </c>
      <c r="R521" s="368"/>
      <c r="S521" s="356"/>
      <c r="T521" s="368"/>
      <c r="U521" s="358"/>
      <c r="V521" s="354">
        <v>1000000</v>
      </c>
      <c r="W521" s="358"/>
      <c r="X521" s="369" t="s">
        <v>36</v>
      </c>
      <c r="Y521" s="360"/>
      <c r="Z521" s="361"/>
      <c r="AA521" s="388"/>
      <c r="AB521" s="1" t="s">
        <v>867</v>
      </c>
    </row>
    <row r="522" spans="1:28" ht="23.25" hidden="1" x14ac:dyDescent="0.25">
      <c r="A522" s="344"/>
      <c r="B522" s="363"/>
      <c r="C522" s="346"/>
      <c r="D522" s="347">
        <v>44778</v>
      </c>
      <c r="E522" s="348" t="s">
        <v>969</v>
      </c>
      <c r="F522" s="348" t="s">
        <v>969</v>
      </c>
      <c r="G522" s="366"/>
      <c r="I522" s="365"/>
      <c r="J522" s="344"/>
      <c r="K522" s="387"/>
      <c r="L522" s="344"/>
      <c r="M522" s="367"/>
      <c r="N522" s="352"/>
      <c r="O522" s="353"/>
      <c r="P522" s="353"/>
      <c r="Q522" s="354">
        <v>510480</v>
      </c>
      <c r="R522" s="368"/>
      <c r="S522" s="356"/>
      <c r="T522" s="368"/>
      <c r="U522" s="358"/>
      <c r="V522" s="354">
        <v>510480</v>
      </c>
      <c r="W522" s="358"/>
      <c r="X522" s="369" t="s">
        <v>36</v>
      </c>
      <c r="Y522" s="360"/>
      <c r="Z522" s="361"/>
      <c r="AA522" s="388"/>
      <c r="AB522" s="1" t="s">
        <v>867</v>
      </c>
    </row>
    <row r="523" spans="1:28" ht="15" hidden="1" x14ac:dyDescent="0.25">
      <c r="A523" s="344"/>
      <c r="B523" s="363"/>
      <c r="C523" s="346"/>
      <c r="D523" s="347">
        <v>44778</v>
      </c>
      <c r="E523" s="348" t="s">
        <v>844</v>
      </c>
      <c r="F523" s="348" t="s">
        <v>844</v>
      </c>
      <c r="G523" s="366"/>
      <c r="I523" s="365"/>
      <c r="J523" s="344"/>
      <c r="K523" s="387"/>
      <c r="L523" s="344"/>
      <c r="M523" s="367"/>
      <c r="N523" s="352"/>
      <c r="O523" s="353"/>
      <c r="P523" s="353"/>
      <c r="Q523" s="354">
        <v>499914</v>
      </c>
      <c r="R523" s="368"/>
      <c r="S523" s="356"/>
      <c r="T523" s="368"/>
      <c r="U523" s="358"/>
      <c r="V523" s="354">
        <v>499914</v>
      </c>
      <c r="W523" s="358"/>
      <c r="X523" s="369" t="s">
        <v>36</v>
      </c>
      <c r="Y523" s="360">
        <v>58372114</v>
      </c>
      <c r="Z523" s="361"/>
      <c r="AA523" s="388"/>
      <c r="AB523" s="1" t="s">
        <v>867</v>
      </c>
    </row>
    <row r="524" spans="1:28" ht="15" hidden="1" x14ac:dyDescent="0.25">
      <c r="A524" s="344"/>
      <c r="B524" s="363"/>
      <c r="C524" s="346"/>
      <c r="D524" s="347">
        <v>44778</v>
      </c>
      <c r="E524" s="348" t="s">
        <v>970</v>
      </c>
      <c r="F524" s="348" t="s">
        <v>970</v>
      </c>
      <c r="G524" s="366"/>
      <c r="I524" s="365"/>
      <c r="J524" s="344"/>
      <c r="K524" s="387"/>
      <c r="L524" s="344"/>
      <c r="M524" s="367"/>
      <c r="N524" s="352"/>
      <c r="O524" s="353"/>
      <c r="P524" s="353"/>
      <c r="Q524" s="354">
        <v>46750</v>
      </c>
      <c r="R524" s="368"/>
      <c r="S524" s="356"/>
      <c r="T524" s="368"/>
      <c r="U524" s="358"/>
      <c r="V524" s="354">
        <v>46750</v>
      </c>
      <c r="W524" s="358"/>
      <c r="X524" s="369" t="s">
        <v>36</v>
      </c>
      <c r="Y524" s="360">
        <v>58372108</v>
      </c>
      <c r="Z524" s="361"/>
      <c r="AA524" s="388"/>
      <c r="AB524" s="1" t="s">
        <v>867</v>
      </c>
    </row>
    <row r="525" spans="1:28" ht="15" hidden="1" x14ac:dyDescent="0.25">
      <c r="A525" s="344"/>
      <c r="B525" s="363"/>
      <c r="C525" s="346"/>
      <c r="D525" s="347">
        <v>44778</v>
      </c>
      <c r="E525" s="348" t="s">
        <v>971</v>
      </c>
      <c r="F525" s="348" t="s">
        <v>971</v>
      </c>
      <c r="G525" s="366"/>
      <c r="I525" s="365"/>
      <c r="J525" s="344"/>
      <c r="K525" s="387"/>
      <c r="L525" s="344"/>
      <c r="M525" s="367"/>
      <c r="N525" s="352"/>
      <c r="O525" s="353"/>
      <c r="P525" s="353"/>
      <c r="Q525" s="354">
        <v>214745</v>
      </c>
      <c r="R525" s="368"/>
      <c r="S525" s="356"/>
      <c r="T525" s="368"/>
      <c r="U525" s="358"/>
      <c r="V525" s="354">
        <v>214745</v>
      </c>
      <c r="W525" s="358"/>
      <c r="X525" s="369" t="s">
        <v>36</v>
      </c>
      <c r="Y525" s="360">
        <v>58372109</v>
      </c>
      <c r="Z525" s="361"/>
      <c r="AA525" s="388"/>
      <c r="AB525" s="1" t="s">
        <v>867</v>
      </c>
    </row>
    <row r="526" spans="1:28" ht="15" hidden="1" x14ac:dyDescent="0.25">
      <c r="A526" s="344"/>
      <c r="B526" s="363"/>
      <c r="C526" s="346"/>
      <c r="D526" s="347">
        <v>44778</v>
      </c>
      <c r="E526" s="348" t="s">
        <v>972</v>
      </c>
      <c r="F526" s="348" t="s">
        <v>972</v>
      </c>
      <c r="G526" s="366"/>
      <c r="I526" s="365"/>
      <c r="J526" s="344"/>
      <c r="K526" s="387"/>
      <c r="L526" s="344"/>
      <c r="M526" s="367"/>
      <c r="N526" s="352"/>
      <c r="O526" s="353"/>
      <c r="P526" s="353"/>
      <c r="Q526" s="354">
        <v>209266</v>
      </c>
      <c r="R526" s="368"/>
      <c r="S526" s="356"/>
      <c r="T526" s="368"/>
      <c r="U526" s="358"/>
      <c r="V526" s="354">
        <v>209266</v>
      </c>
      <c r="W526" s="358"/>
      <c r="X526" s="369" t="s">
        <v>36</v>
      </c>
      <c r="Y526" s="360">
        <v>58372110</v>
      </c>
      <c r="Z526" s="361"/>
      <c r="AA526" s="388"/>
      <c r="AB526" s="1" t="s">
        <v>867</v>
      </c>
    </row>
    <row r="527" spans="1:28" ht="15" hidden="1" x14ac:dyDescent="0.25">
      <c r="A527" s="344"/>
      <c r="B527" s="363"/>
      <c r="C527" s="346"/>
      <c r="D527" s="347">
        <v>44783</v>
      </c>
      <c r="E527" s="348" t="s">
        <v>837</v>
      </c>
      <c r="F527" s="348" t="s">
        <v>837</v>
      </c>
      <c r="G527" s="366"/>
      <c r="I527" s="365"/>
      <c r="J527" s="344"/>
      <c r="K527" s="387"/>
      <c r="L527" s="344"/>
      <c r="M527" s="367"/>
      <c r="N527" s="352"/>
      <c r="O527" s="353"/>
      <c r="P527" s="353"/>
      <c r="Q527" s="354">
        <v>69542</v>
      </c>
      <c r="R527" s="368"/>
      <c r="S527" s="356"/>
      <c r="T527" s="368"/>
      <c r="U527" s="358"/>
      <c r="V527" s="354">
        <v>69542</v>
      </c>
      <c r="W527" s="358"/>
      <c r="X527" s="369" t="s">
        <v>36</v>
      </c>
      <c r="Y527" s="360">
        <v>58372113</v>
      </c>
      <c r="Z527" s="361"/>
      <c r="AA527" s="388"/>
      <c r="AB527" s="1" t="s">
        <v>867</v>
      </c>
    </row>
    <row r="528" spans="1:28" ht="23.25" hidden="1" x14ac:dyDescent="0.25">
      <c r="A528" s="344"/>
      <c r="B528" s="363"/>
      <c r="C528" s="346"/>
      <c r="D528" s="347">
        <v>44784</v>
      </c>
      <c r="E528" s="348" t="s">
        <v>973</v>
      </c>
      <c r="F528" s="348" t="s">
        <v>973</v>
      </c>
      <c r="G528" s="366"/>
      <c r="I528" s="365"/>
      <c r="J528" s="344"/>
      <c r="K528" s="387"/>
      <c r="L528" s="344"/>
      <c r="M528" s="367"/>
      <c r="N528" s="352"/>
      <c r="O528" s="353"/>
      <c r="P528" s="353"/>
      <c r="Q528" s="354">
        <v>1500</v>
      </c>
      <c r="R528" s="368"/>
      <c r="S528" s="356"/>
      <c r="T528" s="368"/>
      <c r="U528" s="358"/>
      <c r="V528" s="354">
        <v>1500</v>
      </c>
      <c r="W528" s="358"/>
      <c r="X528" s="369" t="s">
        <v>36</v>
      </c>
      <c r="Y528" s="360"/>
      <c r="Z528" s="361"/>
      <c r="AA528" s="388"/>
      <c r="AB528" s="1" t="s">
        <v>867</v>
      </c>
    </row>
    <row r="529" spans="1:28" ht="15" hidden="1" x14ac:dyDescent="0.25">
      <c r="A529" s="344"/>
      <c r="B529" s="363"/>
      <c r="C529" s="346"/>
      <c r="D529" s="347">
        <v>44785</v>
      </c>
      <c r="E529" s="348" t="s">
        <v>974</v>
      </c>
      <c r="F529" s="348" t="s">
        <v>974</v>
      </c>
      <c r="G529" s="366"/>
      <c r="I529" s="365"/>
      <c r="J529" s="344"/>
      <c r="K529" s="387"/>
      <c r="L529" s="344"/>
      <c r="M529" s="367"/>
      <c r="N529" s="352"/>
      <c r="O529" s="353"/>
      <c r="P529" s="353"/>
      <c r="Q529" s="354">
        <v>56848</v>
      </c>
      <c r="R529" s="368"/>
      <c r="S529" s="356"/>
      <c r="T529" s="368"/>
      <c r="U529" s="358"/>
      <c r="V529" s="354">
        <v>56848</v>
      </c>
      <c r="W529" s="358"/>
      <c r="X529" s="369" t="s">
        <v>36</v>
      </c>
      <c r="Y529" s="360">
        <v>58372121</v>
      </c>
      <c r="Z529" s="361"/>
      <c r="AA529" s="388"/>
      <c r="AB529" s="1" t="s">
        <v>867</v>
      </c>
    </row>
    <row r="530" spans="1:28" ht="15" hidden="1" x14ac:dyDescent="0.25">
      <c r="A530" s="344"/>
      <c r="B530" s="363"/>
      <c r="C530" s="346"/>
      <c r="D530" s="347">
        <v>44789</v>
      </c>
      <c r="E530" s="348" t="s">
        <v>868</v>
      </c>
      <c r="F530" s="348" t="s">
        <v>868</v>
      </c>
      <c r="G530" s="366"/>
      <c r="I530" s="365"/>
      <c r="J530" s="344"/>
      <c r="K530" s="387"/>
      <c r="L530" s="344"/>
      <c r="M530" s="367"/>
      <c r="N530" s="352"/>
      <c r="O530" s="353"/>
      <c r="P530" s="353"/>
      <c r="Q530" s="354">
        <v>7800</v>
      </c>
      <c r="R530" s="368"/>
      <c r="S530" s="356"/>
      <c r="T530" s="368"/>
      <c r="U530" s="358"/>
      <c r="V530" s="354">
        <v>7800</v>
      </c>
      <c r="W530" s="358"/>
      <c r="X530" s="369" t="s">
        <v>36</v>
      </c>
      <c r="Y530" s="360" t="s">
        <v>991</v>
      </c>
      <c r="Z530" s="361"/>
      <c r="AA530" s="388"/>
      <c r="AB530" s="1" t="s">
        <v>867</v>
      </c>
    </row>
    <row r="531" spans="1:28" ht="15" hidden="1" x14ac:dyDescent="0.25">
      <c r="A531" s="344"/>
      <c r="B531" s="363"/>
      <c r="C531" s="346"/>
      <c r="D531" s="347">
        <v>44789</v>
      </c>
      <c r="E531" s="348" t="s">
        <v>975</v>
      </c>
      <c r="F531" s="348" t="s">
        <v>975</v>
      </c>
      <c r="G531" s="366"/>
      <c r="I531" s="365"/>
      <c r="J531" s="344"/>
      <c r="K531" s="387"/>
      <c r="L531" s="344"/>
      <c r="M531" s="367"/>
      <c r="N531" s="352"/>
      <c r="O531" s="353"/>
      <c r="P531" s="353"/>
      <c r="Q531" s="354">
        <v>60000</v>
      </c>
      <c r="R531" s="368"/>
      <c r="S531" s="356"/>
      <c r="T531" s="368"/>
      <c r="U531" s="358"/>
      <c r="V531" s="354">
        <v>60000</v>
      </c>
      <c r="W531" s="358"/>
      <c r="X531" s="369" t="s">
        <v>36</v>
      </c>
      <c r="Y531" s="360" t="s">
        <v>991</v>
      </c>
      <c r="Z531" s="361"/>
      <c r="AA531" s="388"/>
      <c r="AB531" s="1" t="s">
        <v>867</v>
      </c>
    </row>
    <row r="532" spans="1:28" ht="15" hidden="1" x14ac:dyDescent="0.25">
      <c r="A532" s="344"/>
      <c r="B532" s="363"/>
      <c r="C532" s="346"/>
      <c r="D532" s="347">
        <v>44792</v>
      </c>
      <c r="E532" s="348" t="s">
        <v>976</v>
      </c>
      <c r="F532" s="348" t="s">
        <v>976</v>
      </c>
      <c r="G532" s="366"/>
      <c r="I532" s="365"/>
      <c r="J532" s="344"/>
      <c r="K532" s="387"/>
      <c r="L532" s="344"/>
      <c r="M532" s="367"/>
      <c r="N532" s="352"/>
      <c r="O532" s="353"/>
      <c r="P532" s="353"/>
      <c r="Q532" s="354">
        <v>500000</v>
      </c>
      <c r="R532" s="368"/>
      <c r="S532" s="356"/>
      <c r="T532" s="368"/>
      <c r="U532" s="358"/>
      <c r="V532" s="354">
        <v>500000</v>
      </c>
      <c r="W532" s="358"/>
      <c r="X532" s="369" t="s">
        <v>36</v>
      </c>
      <c r="Y532" s="360"/>
      <c r="Z532" s="361"/>
      <c r="AA532" s="388"/>
      <c r="AB532" s="1" t="s">
        <v>867</v>
      </c>
    </row>
    <row r="533" spans="1:28" ht="23.25" hidden="1" x14ac:dyDescent="0.25">
      <c r="A533" s="344"/>
      <c r="B533" s="363"/>
      <c r="C533" s="346"/>
      <c r="D533" s="347">
        <v>44796</v>
      </c>
      <c r="E533" s="348" t="s">
        <v>977</v>
      </c>
      <c r="F533" s="348" t="s">
        <v>977</v>
      </c>
      <c r="G533" s="366"/>
      <c r="I533" s="365"/>
      <c r="J533" s="344"/>
      <c r="K533" s="387"/>
      <c r="L533" s="344"/>
      <c r="M533" s="367"/>
      <c r="N533" s="352"/>
      <c r="O533" s="353"/>
      <c r="P533" s="353"/>
      <c r="Q533" s="354">
        <v>155223</v>
      </c>
      <c r="R533" s="368"/>
      <c r="S533" s="356"/>
      <c r="T533" s="368"/>
      <c r="U533" s="358"/>
      <c r="V533" s="354">
        <v>155223</v>
      </c>
      <c r="W533" s="358"/>
      <c r="X533" s="369" t="s">
        <v>36</v>
      </c>
      <c r="Y533" s="360"/>
      <c r="Z533" s="361"/>
      <c r="AA533" s="388"/>
      <c r="AB533" s="1" t="s">
        <v>867</v>
      </c>
    </row>
    <row r="534" spans="1:28" ht="23.25" hidden="1" x14ac:dyDescent="0.25">
      <c r="A534" s="344"/>
      <c r="B534" s="363"/>
      <c r="C534" s="346"/>
      <c r="D534" s="347">
        <v>44796</v>
      </c>
      <c r="E534" s="348" t="s">
        <v>978</v>
      </c>
      <c r="F534" s="348" t="s">
        <v>978</v>
      </c>
      <c r="G534" s="366"/>
      <c r="I534" s="365"/>
      <c r="J534" s="344"/>
      <c r="K534" s="387"/>
      <c r="L534" s="344"/>
      <c r="M534" s="367"/>
      <c r="N534" s="352"/>
      <c r="O534" s="353"/>
      <c r="P534" s="353"/>
      <c r="Q534" s="354">
        <v>388056</v>
      </c>
      <c r="R534" s="368"/>
      <c r="S534" s="356"/>
      <c r="T534" s="368"/>
      <c r="U534" s="358"/>
      <c r="V534" s="354">
        <v>388056</v>
      </c>
      <c r="W534" s="358"/>
      <c r="X534" s="369" t="s">
        <v>36</v>
      </c>
      <c r="Y534" s="360"/>
      <c r="Z534" s="361"/>
      <c r="AA534" s="388"/>
      <c r="AB534" s="1" t="s">
        <v>867</v>
      </c>
    </row>
    <row r="535" spans="1:28" ht="23.25" hidden="1" x14ac:dyDescent="0.25">
      <c r="A535" s="344"/>
      <c r="B535" s="363"/>
      <c r="C535" s="346"/>
      <c r="D535" s="347">
        <v>44796</v>
      </c>
      <c r="E535" s="348" t="s">
        <v>979</v>
      </c>
      <c r="F535" s="348" t="s">
        <v>979</v>
      </c>
      <c r="G535" s="366"/>
      <c r="I535" s="365"/>
      <c r="J535" s="344"/>
      <c r="K535" s="387"/>
      <c r="L535" s="344"/>
      <c r="M535" s="367"/>
      <c r="N535" s="352"/>
      <c r="O535" s="353"/>
      <c r="P535" s="353"/>
      <c r="Q535" s="354">
        <v>1000000</v>
      </c>
      <c r="R535" s="368"/>
      <c r="S535" s="356"/>
      <c r="T535" s="368"/>
      <c r="U535" s="358"/>
      <c r="V535" s="354">
        <v>1000000</v>
      </c>
      <c r="W535" s="358"/>
      <c r="X535" s="369" t="s">
        <v>36</v>
      </c>
      <c r="Y535" s="360"/>
      <c r="Z535" s="361"/>
      <c r="AA535" s="388"/>
      <c r="AB535" s="1" t="s">
        <v>867</v>
      </c>
    </row>
    <row r="536" spans="1:28" ht="23.25" hidden="1" x14ac:dyDescent="0.25">
      <c r="A536" s="344"/>
      <c r="B536" s="363"/>
      <c r="C536" s="346"/>
      <c r="D536" s="347">
        <v>44796</v>
      </c>
      <c r="E536" s="348" t="s">
        <v>980</v>
      </c>
      <c r="F536" s="348" t="s">
        <v>980</v>
      </c>
      <c r="G536" s="366"/>
      <c r="I536" s="365"/>
      <c r="J536" s="344"/>
      <c r="K536" s="387"/>
      <c r="L536" s="344"/>
      <c r="M536" s="367"/>
      <c r="N536" s="352"/>
      <c r="O536" s="353"/>
      <c r="P536" s="353"/>
      <c r="Q536" s="354">
        <v>194028</v>
      </c>
      <c r="R536" s="368"/>
      <c r="S536" s="356"/>
      <c r="T536" s="368"/>
      <c r="U536" s="358"/>
      <c r="V536" s="354">
        <v>194028</v>
      </c>
      <c r="W536" s="358"/>
      <c r="X536" s="369" t="s">
        <v>36</v>
      </c>
      <c r="Y536" s="360"/>
      <c r="Z536" s="361"/>
      <c r="AA536" s="388"/>
      <c r="AB536" s="1" t="s">
        <v>867</v>
      </c>
    </row>
    <row r="537" spans="1:28" ht="23.25" hidden="1" x14ac:dyDescent="0.25">
      <c r="A537" s="344"/>
      <c r="B537" s="363"/>
      <c r="C537" s="346"/>
      <c r="D537" s="347">
        <v>44796</v>
      </c>
      <c r="E537" s="348" t="s">
        <v>981</v>
      </c>
      <c r="F537" s="348" t="s">
        <v>981</v>
      </c>
      <c r="G537" s="366"/>
      <c r="I537" s="365"/>
      <c r="J537" s="344"/>
      <c r="K537" s="387"/>
      <c r="L537" s="344"/>
      <c r="M537" s="367"/>
      <c r="N537" s="352"/>
      <c r="O537" s="353"/>
      <c r="P537" s="353"/>
      <c r="Q537" s="354">
        <v>597402</v>
      </c>
      <c r="R537" s="368"/>
      <c r="S537" s="356"/>
      <c r="T537" s="368"/>
      <c r="U537" s="358"/>
      <c r="V537" s="354">
        <v>597402</v>
      </c>
      <c r="W537" s="358"/>
      <c r="X537" s="369" t="s">
        <v>36</v>
      </c>
      <c r="Y537" s="360"/>
      <c r="Z537" s="361"/>
      <c r="AA537" s="388"/>
      <c r="AB537" s="1" t="s">
        <v>867</v>
      </c>
    </row>
    <row r="538" spans="1:28" ht="23.25" hidden="1" x14ac:dyDescent="0.25">
      <c r="A538" s="344"/>
      <c r="B538" s="363"/>
      <c r="C538" s="346"/>
      <c r="D538" s="347">
        <v>44796</v>
      </c>
      <c r="E538" s="348" t="s">
        <v>982</v>
      </c>
      <c r="F538" s="348" t="s">
        <v>982</v>
      </c>
      <c r="G538" s="366"/>
      <c r="I538" s="365"/>
      <c r="J538" s="344"/>
      <c r="K538" s="387"/>
      <c r="L538" s="344"/>
      <c r="M538" s="367"/>
      <c r="N538" s="352"/>
      <c r="O538" s="353"/>
      <c r="P538" s="353"/>
      <c r="Q538" s="354">
        <v>979135</v>
      </c>
      <c r="R538" s="368"/>
      <c r="S538" s="356"/>
      <c r="T538" s="368"/>
      <c r="U538" s="358"/>
      <c r="V538" s="354">
        <v>979135</v>
      </c>
      <c r="W538" s="358"/>
      <c r="X538" s="369" t="s">
        <v>36</v>
      </c>
      <c r="Y538" s="360"/>
      <c r="Z538" s="361"/>
      <c r="AA538" s="388"/>
      <c r="AB538" s="1" t="s">
        <v>867</v>
      </c>
    </row>
    <row r="539" spans="1:28" ht="23.25" hidden="1" x14ac:dyDescent="0.25">
      <c r="A539" s="344"/>
      <c r="B539" s="363"/>
      <c r="C539" s="346"/>
      <c r="D539" s="347">
        <v>44796</v>
      </c>
      <c r="E539" s="348" t="s">
        <v>983</v>
      </c>
      <c r="F539" s="348" t="s">
        <v>983</v>
      </c>
      <c r="G539" s="366"/>
      <c r="I539" s="365"/>
      <c r="J539" s="344"/>
      <c r="K539" s="387"/>
      <c r="L539" s="344"/>
      <c r="M539" s="367"/>
      <c r="N539" s="352"/>
      <c r="O539" s="353"/>
      <c r="P539" s="353"/>
      <c r="Q539" s="354">
        <v>582084</v>
      </c>
      <c r="R539" s="368"/>
      <c r="S539" s="356"/>
      <c r="T539" s="368"/>
      <c r="U539" s="358"/>
      <c r="V539" s="354">
        <v>582084</v>
      </c>
      <c r="W539" s="358"/>
      <c r="X539" s="369" t="s">
        <v>36</v>
      </c>
      <c r="Y539" s="360"/>
      <c r="Z539" s="361"/>
      <c r="AA539" s="388"/>
      <c r="AB539" s="1" t="s">
        <v>867</v>
      </c>
    </row>
    <row r="540" spans="1:28" ht="15" hidden="1" x14ac:dyDescent="0.25">
      <c r="A540" s="344"/>
      <c r="B540" s="363"/>
      <c r="C540" s="346"/>
      <c r="D540" s="347">
        <v>44797</v>
      </c>
      <c r="E540" s="348" t="s">
        <v>984</v>
      </c>
      <c r="F540" s="348" t="s">
        <v>984</v>
      </c>
      <c r="G540" s="366"/>
      <c r="I540" s="365"/>
      <c r="J540" s="344"/>
      <c r="K540" s="387"/>
      <c r="L540" s="344"/>
      <c r="M540" s="367"/>
      <c r="N540" s="352"/>
      <c r="O540" s="353"/>
      <c r="P540" s="353"/>
      <c r="Q540" s="354">
        <v>693579</v>
      </c>
      <c r="R540" s="368"/>
      <c r="S540" s="356"/>
      <c r="T540" s="368"/>
      <c r="U540" s="358"/>
      <c r="V540" s="354">
        <v>693579</v>
      </c>
      <c r="W540" s="358"/>
      <c r="X540" s="369" t="s">
        <v>36</v>
      </c>
      <c r="Y540" s="360">
        <v>58372119</v>
      </c>
      <c r="Z540" s="361"/>
      <c r="AA540" s="388"/>
      <c r="AB540" s="1" t="s">
        <v>867</v>
      </c>
    </row>
    <row r="541" spans="1:28" ht="15" hidden="1" x14ac:dyDescent="0.25">
      <c r="A541" s="344"/>
      <c r="B541" s="363"/>
      <c r="C541" s="346"/>
      <c r="D541" s="347">
        <v>44797</v>
      </c>
      <c r="E541" s="348" t="s">
        <v>985</v>
      </c>
      <c r="F541" s="348" t="s">
        <v>985</v>
      </c>
      <c r="G541" s="366"/>
      <c r="I541" s="365"/>
      <c r="J541" s="344"/>
      <c r="K541" s="387"/>
      <c r="L541" s="344"/>
      <c r="M541" s="367"/>
      <c r="N541" s="352"/>
      <c r="O541" s="353"/>
      <c r="P541" s="353"/>
      <c r="Q541" s="389">
        <v>0</v>
      </c>
      <c r="R541" s="368"/>
      <c r="S541" s="356"/>
      <c r="T541" s="368"/>
      <c r="U541" s="358"/>
      <c r="V541" s="389">
        <v>0</v>
      </c>
      <c r="W541" s="358"/>
      <c r="X541" s="369" t="s">
        <v>36</v>
      </c>
      <c r="Y541" s="360" t="s">
        <v>992</v>
      </c>
      <c r="Z541" s="361"/>
      <c r="AA541" s="388"/>
      <c r="AB541" s="1" t="s">
        <v>867</v>
      </c>
    </row>
    <row r="542" spans="1:28" ht="23.25" hidden="1" x14ac:dyDescent="0.25">
      <c r="A542" s="344"/>
      <c r="B542" s="363"/>
      <c r="C542" s="346"/>
      <c r="D542" s="347">
        <v>44797</v>
      </c>
      <c r="E542" s="348" t="s">
        <v>986</v>
      </c>
      <c r="F542" s="348" t="s">
        <v>986</v>
      </c>
      <c r="G542" s="366"/>
      <c r="I542" s="365"/>
      <c r="J542" s="344"/>
      <c r="K542" s="387"/>
      <c r="L542" s="344"/>
      <c r="M542" s="367"/>
      <c r="N542" s="352"/>
      <c r="O542" s="353"/>
      <c r="P542" s="353"/>
      <c r="Q542" s="354">
        <v>595379</v>
      </c>
      <c r="R542" s="368"/>
      <c r="S542" s="356"/>
      <c r="T542" s="368"/>
      <c r="U542" s="358"/>
      <c r="V542" s="354">
        <v>595379</v>
      </c>
      <c r="W542" s="358"/>
      <c r="X542" s="369" t="s">
        <v>36</v>
      </c>
      <c r="Y542" s="360"/>
      <c r="Z542" s="361"/>
      <c r="AA542" s="388"/>
      <c r="AB542" s="1" t="s">
        <v>867</v>
      </c>
    </row>
    <row r="543" spans="1:28" ht="15" hidden="1" x14ac:dyDescent="0.25">
      <c r="A543" s="344"/>
      <c r="B543" s="363"/>
      <c r="C543" s="346"/>
      <c r="D543" s="347">
        <v>44802</v>
      </c>
      <c r="E543" s="348" t="s">
        <v>987</v>
      </c>
      <c r="F543" s="348" t="s">
        <v>987</v>
      </c>
      <c r="G543" s="366"/>
      <c r="I543" s="365"/>
      <c r="J543" s="344"/>
      <c r="K543" s="387"/>
      <c r="L543" s="344"/>
      <c r="M543" s="367"/>
      <c r="N543" s="352"/>
      <c r="O543" s="353"/>
      <c r="P543" s="353"/>
      <c r="Q543" s="354">
        <v>1000000</v>
      </c>
      <c r="R543" s="368"/>
      <c r="S543" s="356"/>
      <c r="T543" s="368"/>
      <c r="U543" s="358"/>
      <c r="V543" s="354">
        <v>1000000</v>
      </c>
      <c r="W543" s="358"/>
      <c r="X543" s="369" t="s">
        <v>36</v>
      </c>
      <c r="Y543" s="360"/>
      <c r="Z543" s="361"/>
      <c r="AA543" s="388"/>
      <c r="AB543" s="1" t="s">
        <v>867</v>
      </c>
    </row>
    <row r="544" spans="1:28" ht="15" hidden="1" x14ac:dyDescent="0.25">
      <c r="A544" s="344"/>
      <c r="B544" s="363"/>
      <c r="C544" s="346"/>
      <c r="D544" s="347">
        <v>44802</v>
      </c>
      <c r="E544" s="348" t="s">
        <v>988</v>
      </c>
      <c r="F544" s="348" t="s">
        <v>988</v>
      </c>
      <c r="G544" s="366"/>
      <c r="I544" s="365"/>
      <c r="J544" s="344"/>
      <c r="K544" s="387"/>
      <c r="L544" s="344"/>
      <c r="M544" s="367"/>
      <c r="N544" s="352"/>
      <c r="O544" s="353"/>
      <c r="P544" s="353"/>
      <c r="Q544" s="354">
        <v>1000000</v>
      </c>
      <c r="R544" s="368"/>
      <c r="S544" s="356"/>
      <c r="T544" s="368"/>
      <c r="U544" s="358"/>
      <c r="V544" s="354">
        <v>1000000</v>
      </c>
      <c r="W544" s="358"/>
      <c r="X544" s="369" t="s">
        <v>36</v>
      </c>
      <c r="Y544" s="360"/>
      <c r="Z544" s="361"/>
      <c r="AA544" s="388"/>
      <c r="AB544" s="1" t="s">
        <v>867</v>
      </c>
    </row>
    <row r="545" spans="1:28" ht="15" hidden="1" x14ac:dyDescent="0.25">
      <c r="A545" s="344"/>
      <c r="B545" s="363"/>
      <c r="C545" s="346"/>
      <c r="D545" s="347">
        <v>44802</v>
      </c>
      <c r="E545" s="348" t="s">
        <v>989</v>
      </c>
      <c r="F545" s="348" t="s">
        <v>989</v>
      </c>
      <c r="G545" s="366"/>
      <c r="I545" s="365"/>
      <c r="J545" s="344"/>
      <c r="K545" s="387"/>
      <c r="L545" s="344"/>
      <c r="M545" s="367"/>
      <c r="N545" s="352"/>
      <c r="O545" s="353"/>
      <c r="P545" s="353"/>
      <c r="Q545" s="354">
        <v>1000000</v>
      </c>
      <c r="R545" s="368"/>
      <c r="S545" s="356"/>
      <c r="T545" s="368"/>
      <c r="U545" s="358"/>
      <c r="V545" s="354">
        <v>1000000</v>
      </c>
      <c r="W545" s="358"/>
      <c r="X545" s="369" t="s">
        <v>36</v>
      </c>
      <c r="Y545" s="360"/>
      <c r="Z545" s="361"/>
      <c r="AA545" s="388"/>
      <c r="AB545" s="1" t="s">
        <v>867</v>
      </c>
    </row>
    <row r="546" spans="1:28" ht="15" hidden="1" x14ac:dyDescent="0.25">
      <c r="A546" s="344"/>
      <c r="B546" s="363"/>
      <c r="C546" s="346"/>
      <c r="D546" s="347">
        <v>44802</v>
      </c>
      <c r="E546" s="348" t="s">
        <v>990</v>
      </c>
      <c r="F546" s="348" t="s">
        <v>990</v>
      </c>
      <c r="G546" s="366"/>
      <c r="I546" s="365"/>
      <c r="J546" s="344"/>
      <c r="K546" s="387"/>
      <c r="L546" s="344"/>
      <c r="M546" s="367"/>
      <c r="N546" s="352"/>
      <c r="O546" s="353"/>
      <c r="P546" s="353"/>
      <c r="Q546" s="354">
        <v>1000000</v>
      </c>
      <c r="R546" s="368"/>
      <c r="S546" s="356"/>
      <c r="T546" s="368"/>
      <c r="U546" s="358"/>
      <c r="V546" s="354">
        <v>1000000</v>
      </c>
      <c r="W546" s="358"/>
      <c r="X546" s="369" t="s">
        <v>36</v>
      </c>
      <c r="Y546" s="360"/>
      <c r="Z546" s="361"/>
      <c r="AA546" s="388"/>
      <c r="AB546" s="1" t="s">
        <v>867</v>
      </c>
    </row>
    <row r="547" spans="1:28" ht="15" hidden="1" x14ac:dyDescent="0.25">
      <c r="A547" s="344"/>
      <c r="B547" s="363"/>
      <c r="C547" s="346"/>
      <c r="D547" s="347">
        <v>44803</v>
      </c>
      <c r="E547" s="348" t="s">
        <v>917</v>
      </c>
      <c r="F547" s="348" t="s">
        <v>917</v>
      </c>
      <c r="G547" s="366"/>
      <c r="I547" s="365"/>
      <c r="J547" s="344"/>
      <c r="K547" s="387"/>
      <c r="L547" s="344"/>
      <c r="M547" s="367"/>
      <c r="N547" s="352"/>
      <c r="O547" s="353"/>
      <c r="P547" s="353"/>
      <c r="Q547" s="354">
        <v>104797.34</v>
      </c>
      <c r="R547" s="368"/>
      <c r="S547" s="356"/>
      <c r="T547" s="368"/>
      <c r="U547" s="358"/>
      <c r="V547" s="354">
        <v>104797.34</v>
      </c>
      <c r="W547" s="358"/>
      <c r="X547" s="369" t="s">
        <v>36</v>
      </c>
      <c r="Y547" s="360"/>
      <c r="Z547" s="361"/>
      <c r="AA547" s="388"/>
      <c r="AB547" s="1" t="s">
        <v>867</v>
      </c>
    </row>
    <row r="548" spans="1:28" ht="15" hidden="1" x14ac:dyDescent="0.25">
      <c r="A548" s="344"/>
      <c r="B548" s="363"/>
      <c r="C548" s="346"/>
      <c r="D548" s="347">
        <v>44803</v>
      </c>
      <c r="E548" s="348" t="s">
        <v>918</v>
      </c>
      <c r="F548" s="348" t="s">
        <v>918</v>
      </c>
      <c r="G548" s="366"/>
      <c r="I548" s="365"/>
      <c r="J548" s="344"/>
      <c r="K548" s="387"/>
      <c r="L548" s="344"/>
      <c r="M548" s="367"/>
      <c r="N548" s="352"/>
      <c r="O548" s="353"/>
      <c r="P548" s="353"/>
      <c r="Q548" s="354">
        <v>308721.26</v>
      </c>
      <c r="R548" s="368"/>
      <c r="S548" s="356"/>
      <c r="T548" s="368"/>
      <c r="U548" s="358"/>
      <c r="V548" s="354">
        <v>308721.26</v>
      </c>
      <c r="W548" s="358"/>
      <c r="X548" s="369" t="s">
        <v>36</v>
      </c>
      <c r="Y548" s="360"/>
      <c r="Z548" s="361"/>
      <c r="AA548" s="388"/>
      <c r="AB548" s="1" t="s">
        <v>867</v>
      </c>
    </row>
    <row r="549" spans="1:28" hidden="1" x14ac:dyDescent="0.2">
      <c r="A549" s="20">
        <v>271</v>
      </c>
      <c r="B549" s="21">
        <v>44795</v>
      </c>
      <c r="C549" s="22">
        <v>44799</v>
      </c>
      <c r="D549" s="246">
        <v>44805</v>
      </c>
      <c r="E549" s="43" t="s">
        <v>127</v>
      </c>
      <c r="F549" s="43" t="s">
        <v>601</v>
      </c>
      <c r="G549" s="76" t="s">
        <v>129</v>
      </c>
      <c r="I549" s="26" t="s">
        <v>33</v>
      </c>
      <c r="J549" s="76">
        <v>303649</v>
      </c>
      <c r="K549" s="27">
        <v>44764</v>
      </c>
      <c r="L549" s="78" t="s">
        <v>602</v>
      </c>
      <c r="M549" s="79">
        <v>85000</v>
      </c>
      <c r="N549" s="154">
        <v>0</v>
      </c>
      <c r="O549" s="31">
        <f t="shared" si="56"/>
        <v>0</v>
      </c>
      <c r="P549" s="31">
        <v>0</v>
      </c>
      <c r="Q549" s="35">
        <f t="shared" si="50"/>
        <v>85000</v>
      </c>
      <c r="R549" s="81">
        <v>0.1</v>
      </c>
      <c r="S549" s="34">
        <f>-Q549*R549</f>
        <v>-8500</v>
      </c>
      <c r="T549" s="81"/>
      <c r="U549" s="35">
        <f t="shared" si="57"/>
        <v>0</v>
      </c>
      <c r="V549" s="32">
        <f t="shared" ref="V549:V612" si="58">Q549+S549+U549</f>
        <v>76500</v>
      </c>
      <c r="W549" s="36" t="s">
        <v>59</v>
      </c>
      <c r="X549" s="225" t="s">
        <v>36</v>
      </c>
      <c r="Y549" s="37"/>
      <c r="Z549" s="133" t="s">
        <v>33</v>
      </c>
      <c r="AA549" s="39">
        <v>0</v>
      </c>
    </row>
    <row r="550" spans="1:28" hidden="1" x14ac:dyDescent="0.2">
      <c r="A550" s="20">
        <v>272</v>
      </c>
      <c r="B550" s="21">
        <v>44795</v>
      </c>
      <c r="C550" s="22">
        <v>44799</v>
      </c>
      <c r="D550" s="246">
        <v>44805</v>
      </c>
      <c r="E550" s="23" t="s">
        <v>88</v>
      </c>
      <c r="F550" s="23" t="s">
        <v>603</v>
      </c>
      <c r="G550" s="24" t="s">
        <v>33</v>
      </c>
      <c r="I550" s="26" t="s">
        <v>33</v>
      </c>
      <c r="J550" s="76">
        <v>303650</v>
      </c>
      <c r="K550" s="27">
        <v>44778</v>
      </c>
      <c r="L550" s="26" t="s">
        <v>33</v>
      </c>
      <c r="M550" s="38">
        <v>75000</v>
      </c>
      <c r="N550" s="132">
        <v>0</v>
      </c>
      <c r="O550" s="31">
        <f t="shared" si="56"/>
        <v>0</v>
      </c>
      <c r="P550" s="31">
        <v>0</v>
      </c>
      <c r="Q550" s="35">
        <f t="shared" si="50"/>
        <v>75000</v>
      </c>
      <c r="R550" s="33">
        <v>0.1</v>
      </c>
      <c r="S550" s="34">
        <f>-Q550*R550</f>
        <v>-7500</v>
      </c>
      <c r="T550" s="33"/>
      <c r="U550" s="35">
        <f t="shared" si="57"/>
        <v>0</v>
      </c>
      <c r="V550" s="32">
        <f t="shared" si="58"/>
        <v>67500</v>
      </c>
      <c r="W550" s="36" t="s">
        <v>59</v>
      </c>
      <c r="X550" s="225" t="s">
        <v>36</v>
      </c>
      <c r="Y550" s="37"/>
      <c r="Z550" s="133" t="s">
        <v>33</v>
      </c>
      <c r="AA550" s="39">
        <v>0</v>
      </c>
    </row>
    <row r="551" spans="1:28" hidden="1" x14ac:dyDescent="0.2">
      <c r="A551" s="20">
        <v>283</v>
      </c>
      <c r="B551" s="21">
        <v>44795</v>
      </c>
      <c r="C551" s="22">
        <v>44803</v>
      </c>
      <c r="D551" s="246">
        <v>44805</v>
      </c>
      <c r="E551" s="23" t="s">
        <v>587</v>
      </c>
      <c r="F551" s="23" t="s">
        <v>621</v>
      </c>
      <c r="G551" s="26" t="s">
        <v>622</v>
      </c>
      <c r="I551" s="26" t="s">
        <v>33</v>
      </c>
      <c r="J551" s="26" t="s">
        <v>239</v>
      </c>
      <c r="K551" s="27">
        <v>44798</v>
      </c>
      <c r="L551" s="104" t="s">
        <v>623</v>
      </c>
      <c r="M551" s="29">
        <v>70000</v>
      </c>
      <c r="N551" s="132">
        <v>0.08</v>
      </c>
      <c r="O551" s="31">
        <f t="shared" si="56"/>
        <v>5600</v>
      </c>
      <c r="P551" s="31">
        <v>0</v>
      </c>
      <c r="Q551" s="35">
        <f t="shared" si="50"/>
        <v>75600</v>
      </c>
      <c r="R551" s="33">
        <v>0.1</v>
      </c>
      <c r="S551" s="34">
        <f>-Q551*R551</f>
        <v>-7560</v>
      </c>
      <c r="T551" s="33">
        <v>0.2</v>
      </c>
      <c r="U551" s="35">
        <f t="shared" si="57"/>
        <v>-1120</v>
      </c>
      <c r="V551" s="32">
        <f t="shared" si="58"/>
        <v>66920</v>
      </c>
      <c r="W551" s="36" t="s">
        <v>59</v>
      </c>
      <c r="X551" s="225" t="s">
        <v>36</v>
      </c>
      <c r="Y551" s="37"/>
      <c r="Z551" s="133" t="s">
        <v>33</v>
      </c>
      <c r="AA551" s="243">
        <v>0</v>
      </c>
    </row>
    <row r="552" spans="1:28" hidden="1" x14ac:dyDescent="0.2">
      <c r="A552" s="20">
        <v>284</v>
      </c>
      <c r="B552" s="21">
        <v>44795</v>
      </c>
      <c r="C552" s="22">
        <v>44804</v>
      </c>
      <c r="D552" s="246">
        <v>44805</v>
      </c>
      <c r="E552" s="23" t="s">
        <v>624</v>
      </c>
      <c r="F552" s="23" t="s">
        <v>625</v>
      </c>
      <c r="G552" s="26" t="s">
        <v>33</v>
      </c>
      <c r="I552" s="26" t="s">
        <v>33</v>
      </c>
      <c r="J552" s="26">
        <v>303663</v>
      </c>
      <c r="K552" s="27" t="s">
        <v>33</v>
      </c>
      <c r="L552" s="104" t="s">
        <v>33</v>
      </c>
      <c r="M552" s="29">
        <v>7000</v>
      </c>
      <c r="N552" s="132">
        <v>0</v>
      </c>
      <c r="O552" s="31">
        <f t="shared" si="56"/>
        <v>0</v>
      </c>
      <c r="P552" s="31">
        <v>0</v>
      </c>
      <c r="Q552" s="35">
        <f t="shared" si="50"/>
        <v>7000</v>
      </c>
      <c r="R552" s="33"/>
      <c r="S552" s="34">
        <f>-Q552*R552</f>
        <v>0</v>
      </c>
      <c r="T552" s="33"/>
      <c r="U552" s="35">
        <f t="shared" si="57"/>
        <v>0</v>
      </c>
      <c r="V552" s="32">
        <f t="shared" si="58"/>
        <v>7000</v>
      </c>
      <c r="W552" s="36" t="s">
        <v>59</v>
      </c>
      <c r="X552" s="225" t="s">
        <v>36</v>
      </c>
      <c r="Y552" s="37"/>
      <c r="Z552" s="133" t="s">
        <v>33</v>
      </c>
      <c r="AA552" s="243">
        <v>0</v>
      </c>
    </row>
    <row r="553" spans="1:28" hidden="1" x14ac:dyDescent="0.2">
      <c r="A553" s="20">
        <v>285</v>
      </c>
      <c r="B553" s="21">
        <v>44795</v>
      </c>
      <c r="C553" s="22">
        <v>44804</v>
      </c>
      <c r="D553" s="246">
        <v>44805</v>
      </c>
      <c r="E553" s="23" t="s">
        <v>152</v>
      </c>
      <c r="F553" s="23" t="s">
        <v>626</v>
      </c>
      <c r="G553" s="26" t="s">
        <v>627</v>
      </c>
      <c r="I553" s="26" t="s">
        <v>33</v>
      </c>
      <c r="J553" s="26">
        <v>303664</v>
      </c>
      <c r="K553" s="27">
        <v>44743</v>
      </c>
      <c r="L553" s="26" t="s">
        <v>628</v>
      </c>
      <c r="M553" s="29">
        <v>145308</v>
      </c>
      <c r="N553" s="132">
        <v>0</v>
      </c>
      <c r="O553" s="31">
        <f t="shared" si="56"/>
        <v>0</v>
      </c>
      <c r="P553" s="31">
        <v>0</v>
      </c>
      <c r="Q553" s="35">
        <f t="shared" si="50"/>
        <v>145308</v>
      </c>
      <c r="R553" s="33">
        <v>0.03</v>
      </c>
      <c r="S553" s="34">
        <v>-4305</v>
      </c>
      <c r="T553" s="33"/>
      <c r="U553" s="35">
        <f t="shared" si="57"/>
        <v>0</v>
      </c>
      <c r="V553" s="32">
        <f t="shared" si="58"/>
        <v>141003</v>
      </c>
      <c r="W553" s="36" t="s">
        <v>59</v>
      </c>
      <c r="X553" s="225" t="s">
        <v>36</v>
      </c>
      <c r="Y553" s="37"/>
      <c r="Z553" s="133" t="s">
        <v>33</v>
      </c>
      <c r="AA553" s="243">
        <v>0</v>
      </c>
    </row>
    <row r="554" spans="1:28" hidden="1" x14ac:dyDescent="0.2">
      <c r="A554" s="20">
        <v>129</v>
      </c>
      <c r="B554" s="21">
        <v>44621</v>
      </c>
      <c r="C554" s="97">
        <v>44638</v>
      </c>
      <c r="D554" s="246">
        <v>44809</v>
      </c>
      <c r="E554" s="43" t="s">
        <v>350</v>
      </c>
      <c r="F554" s="43" t="s">
        <v>347</v>
      </c>
      <c r="G554" s="76" t="s">
        <v>351</v>
      </c>
      <c r="H554" s="213" t="s">
        <v>34</v>
      </c>
      <c r="I554" s="24" t="s">
        <v>33</v>
      </c>
      <c r="J554" s="76">
        <v>303419</v>
      </c>
      <c r="K554" s="103">
        <v>44531</v>
      </c>
      <c r="L554" s="78">
        <v>60</v>
      </c>
      <c r="M554" s="79">
        <v>311000</v>
      </c>
      <c r="N554" s="80">
        <v>0.15</v>
      </c>
      <c r="O554" s="31">
        <f t="shared" si="56"/>
        <v>46650</v>
      </c>
      <c r="P554" s="31">
        <v>0</v>
      </c>
      <c r="Q554" s="32">
        <f t="shared" si="50"/>
        <v>357650</v>
      </c>
      <c r="R554" s="81">
        <v>0.03</v>
      </c>
      <c r="S554" s="34">
        <f>-Q554*R554</f>
        <v>-10729.5</v>
      </c>
      <c r="T554" s="81">
        <v>0.2</v>
      </c>
      <c r="U554" s="35">
        <f>-O554*T554</f>
        <v>-9330</v>
      </c>
      <c r="V554" s="32">
        <f t="shared" si="58"/>
        <v>337590.5</v>
      </c>
      <c r="W554" s="229" t="s">
        <v>35</v>
      </c>
      <c r="X554" s="137" t="s">
        <v>102</v>
      </c>
      <c r="Y554" s="37" t="s">
        <v>352</v>
      </c>
      <c r="Z554" s="238" t="s">
        <v>33</v>
      </c>
      <c r="AA554" s="48"/>
    </row>
    <row r="555" spans="1:28" hidden="1" x14ac:dyDescent="0.2">
      <c r="A555" s="20">
        <v>279</v>
      </c>
      <c r="B555" s="21">
        <v>44795</v>
      </c>
      <c r="C555" s="22">
        <v>44804</v>
      </c>
      <c r="D555" s="246">
        <v>44809</v>
      </c>
      <c r="E555" s="23" t="s">
        <v>611</v>
      </c>
      <c r="F555" s="23" t="s">
        <v>612</v>
      </c>
      <c r="G555" s="24" t="s">
        <v>33</v>
      </c>
      <c r="I555" s="26" t="s">
        <v>33</v>
      </c>
      <c r="J555" s="26">
        <v>303655</v>
      </c>
      <c r="K555" s="27" t="s">
        <v>33</v>
      </c>
      <c r="L555" s="26" t="s">
        <v>33</v>
      </c>
      <c r="M555" s="29">
        <v>1913219</v>
      </c>
      <c r="N555" s="132">
        <v>0</v>
      </c>
      <c r="O555" s="31">
        <f t="shared" si="56"/>
        <v>0</v>
      </c>
      <c r="P555" s="31">
        <v>0</v>
      </c>
      <c r="Q555" s="35">
        <f t="shared" si="50"/>
        <v>1913219</v>
      </c>
      <c r="R555" s="33"/>
      <c r="S555" s="34">
        <f>-Q555*R555</f>
        <v>0</v>
      </c>
      <c r="T555" s="33"/>
      <c r="U555" s="35">
        <f>IFERROR(O555*-T555,0)</f>
        <v>0</v>
      </c>
      <c r="V555" s="32">
        <f t="shared" si="58"/>
        <v>1913219</v>
      </c>
      <c r="W555" s="137" t="s">
        <v>59</v>
      </c>
      <c r="X555" s="46" t="s">
        <v>36</v>
      </c>
      <c r="Y555" s="37"/>
      <c r="Z555" s="133" t="s">
        <v>33</v>
      </c>
      <c r="AA555" s="40">
        <v>0</v>
      </c>
    </row>
    <row r="556" spans="1:28" hidden="1" x14ac:dyDescent="0.2">
      <c r="A556" s="20">
        <v>280</v>
      </c>
      <c r="B556" s="21">
        <v>44795</v>
      </c>
      <c r="C556" s="22">
        <v>44804</v>
      </c>
      <c r="D556" s="246">
        <v>44809</v>
      </c>
      <c r="E556" s="23" t="s">
        <v>575</v>
      </c>
      <c r="F556" s="23" t="s">
        <v>613</v>
      </c>
      <c r="G556" s="24" t="s">
        <v>33</v>
      </c>
      <c r="I556" s="26" t="s">
        <v>33</v>
      </c>
      <c r="J556" s="26">
        <v>303656</v>
      </c>
      <c r="K556" s="27" t="s">
        <v>33</v>
      </c>
      <c r="L556" s="26" t="s">
        <v>33</v>
      </c>
      <c r="M556" s="29">
        <v>126027</v>
      </c>
      <c r="N556" s="132">
        <v>0</v>
      </c>
      <c r="O556" s="31">
        <f t="shared" si="56"/>
        <v>0</v>
      </c>
      <c r="P556" s="31">
        <v>0</v>
      </c>
      <c r="Q556" s="35">
        <f t="shared" si="50"/>
        <v>126027</v>
      </c>
      <c r="R556" s="33"/>
      <c r="S556" s="34">
        <f>-Q556*R556</f>
        <v>0</v>
      </c>
      <c r="T556" s="33"/>
      <c r="U556" s="35">
        <f>IFERROR(O556*-T556,0)</f>
        <v>0</v>
      </c>
      <c r="V556" s="32">
        <f t="shared" si="58"/>
        <v>126027</v>
      </c>
      <c r="W556" s="35" t="s">
        <v>59</v>
      </c>
      <c r="X556" s="181" t="s">
        <v>36</v>
      </c>
      <c r="Y556" s="37"/>
      <c r="Z556" s="133" t="s">
        <v>33</v>
      </c>
      <c r="AA556" s="243">
        <v>0</v>
      </c>
    </row>
    <row r="557" spans="1:28" hidden="1" x14ac:dyDescent="0.2">
      <c r="A557" s="20">
        <v>290</v>
      </c>
      <c r="B557" s="21">
        <v>44826</v>
      </c>
      <c r="C557" s="111">
        <v>44805</v>
      </c>
      <c r="D557" s="246">
        <v>44809</v>
      </c>
      <c r="E557" s="157" t="s">
        <v>632</v>
      </c>
      <c r="F557" s="157" t="s">
        <v>633</v>
      </c>
      <c r="G557" s="114" t="s">
        <v>634</v>
      </c>
      <c r="I557" s="158">
        <v>1921</v>
      </c>
      <c r="J557" s="158">
        <v>303660</v>
      </c>
      <c r="K557" s="159">
        <v>44770</v>
      </c>
      <c r="L557" s="114" t="s">
        <v>635</v>
      </c>
      <c r="M557" s="160">
        <v>390000</v>
      </c>
      <c r="N557" s="161">
        <v>0.13</v>
      </c>
      <c r="O557" s="162">
        <f t="shared" si="56"/>
        <v>50700</v>
      </c>
      <c r="P557" s="31">
        <v>0</v>
      </c>
      <c r="Q557" s="35">
        <f t="shared" si="50"/>
        <v>440700</v>
      </c>
      <c r="R557" s="163">
        <v>0.03</v>
      </c>
      <c r="S557" s="164">
        <f>Q557*-3%</f>
        <v>-13221</v>
      </c>
      <c r="T557" s="163">
        <v>0.2</v>
      </c>
      <c r="U557" s="35">
        <f>IFERROR(O557*-T557,0)</f>
        <v>-10140</v>
      </c>
      <c r="V557" s="32">
        <f t="shared" si="58"/>
        <v>417339</v>
      </c>
      <c r="W557" s="35" t="s">
        <v>59</v>
      </c>
      <c r="X557" s="181" t="s">
        <v>36</v>
      </c>
      <c r="Y557" s="37" t="s">
        <v>33</v>
      </c>
      <c r="Z557" s="238" t="s">
        <v>33</v>
      </c>
      <c r="AA557" s="244"/>
    </row>
    <row r="558" spans="1:28" hidden="1" x14ac:dyDescent="0.2">
      <c r="A558" s="20">
        <v>307</v>
      </c>
      <c r="B558" s="21">
        <v>44826</v>
      </c>
      <c r="C558" s="22">
        <v>44806</v>
      </c>
      <c r="D558" s="246">
        <v>44809</v>
      </c>
      <c r="E558" s="23" t="s">
        <v>350</v>
      </c>
      <c r="F558" s="23" t="s">
        <v>675</v>
      </c>
      <c r="G558" s="24" t="s">
        <v>351</v>
      </c>
      <c r="I558" s="24" t="s">
        <v>33</v>
      </c>
      <c r="J558" s="26">
        <v>303669</v>
      </c>
      <c r="K558" s="27">
        <v>44713</v>
      </c>
      <c r="L558" s="24">
        <v>69</v>
      </c>
      <c r="M558" s="29">
        <v>155500</v>
      </c>
      <c r="N558" s="132">
        <v>0.15</v>
      </c>
      <c r="O558" s="173">
        <f t="shared" si="56"/>
        <v>23325</v>
      </c>
      <c r="P558" s="31">
        <v>0</v>
      </c>
      <c r="Q558" s="35">
        <f t="shared" si="50"/>
        <v>178825</v>
      </c>
      <c r="R558" s="33">
        <v>0.03</v>
      </c>
      <c r="S558" s="35">
        <f>Q558*-3%</f>
        <v>-5364.75</v>
      </c>
      <c r="T558" s="33"/>
      <c r="U558" s="35">
        <v>-4665</v>
      </c>
      <c r="V558" s="32">
        <f t="shared" si="58"/>
        <v>168795.25</v>
      </c>
      <c r="W558" s="35" t="s">
        <v>59</v>
      </c>
      <c r="X558" s="46" t="s">
        <v>36</v>
      </c>
      <c r="Y558" s="37" t="s">
        <v>33</v>
      </c>
      <c r="Z558" s="238" t="s">
        <v>33</v>
      </c>
      <c r="AA558" s="240">
        <f>V558+V559</f>
        <v>337590.5</v>
      </c>
    </row>
    <row r="559" spans="1:28" hidden="1" x14ac:dyDescent="0.2">
      <c r="A559" s="20">
        <v>308</v>
      </c>
      <c r="B559" s="21">
        <v>44826</v>
      </c>
      <c r="C559" s="22">
        <v>44806</v>
      </c>
      <c r="D559" s="246">
        <v>44809</v>
      </c>
      <c r="E559" s="23" t="s">
        <v>350</v>
      </c>
      <c r="F559" s="23" t="s">
        <v>676</v>
      </c>
      <c r="G559" s="24" t="s">
        <v>351</v>
      </c>
      <c r="I559" s="24" t="s">
        <v>33</v>
      </c>
      <c r="J559" s="26">
        <v>303669</v>
      </c>
      <c r="K559" s="27">
        <v>44743</v>
      </c>
      <c r="L559" s="24">
        <v>70</v>
      </c>
      <c r="M559" s="29">
        <v>155500</v>
      </c>
      <c r="N559" s="132">
        <v>0.15</v>
      </c>
      <c r="O559" s="173">
        <f t="shared" si="56"/>
        <v>23325</v>
      </c>
      <c r="P559" s="31">
        <v>0</v>
      </c>
      <c r="Q559" s="35">
        <f t="shared" si="50"/>
        <v>178825</v>
      </c>
      <c r="R559" s="33">
        <v>0.03</v>
      </c>
      <c r="S559" s="35">
        <f>Q559*-3%</f>
        <v>-5364.75</v>
      </c>
      <c r="T559" s="33"/>
      <c r="U559" s="35">
        <v>-4665</v>
      </c>
      <c r="V559" s="32">
        <f t="shared" si="58"/>
        <v>168795.25</v>
      </c>
      <c r="W559" s="35" t="s">
        <v>59</v>
      </c>
      <c r="X559" s="181" t="s">
        <v>36</v>
      </c>
      <c r="Y559" s="37" t="s">
        <v>33</v>
      </c>
      <c r="Z559" s="238" t="s">
        <v>33</v>
      </c>
      <c r="AA559" s="239"/>
    </row>
    <row r="560" spans="1:28" hidden="1" x14ac:dyDescent="0.2">
      <c r="A560" s="20">
        <v>325</v>
      </c>
      <c r="B560" s="21">
        <v>44826</v>
      </c>
      <c r="C560" s="111">
        <v>44810</v>
      </c>
      <c r="D560" s="246">
        <v>44810</v>
      </c>
      <c r="E560" s="23" t="s">
        <v>97</v>
      </c>
      <c r="F560" s="43" t="s">
        <v>700</v>
      </c>
      <c r="G560" s="26" t="s">
        <v>33</v>
      </c>
      <c r="I560" s="24" t="s">
        <v>33</v>
      </c>
      <c r="J560" s="77">
        <v>303674</v>
      </c>
      <c r="K560" s="218" t="s">
        <v>33</v>
      </c>
      <c r="L560" s="136" t="s">
        <v>33</v>
      </c>
      <c r="M560" s="79">
        <v>521015</v>
      </c>
      <c r="N560" s="154"/>
      <c r="O560" s="178"/>
      <c r="P560" s="31">
        <v>0</v>
      </c>
      <c r="Q560" s="35">
        <f t="shared" si="50"/>
        <v>521015</v>
      </c>
      <c r="R560" s="81"/>
      <c r="S560" s="100"/>
      <c r="T560" s="81"/>
      <c r="U560" s="35">
        <f t="shared" ref="U560:U567" si="59">IFERROR(O560*-T560,0)</f>
        <v>0</v>
      </c>
      <c r="V560" s="32">
        <f t="shared" si="58"/>
        <v>521015</v>
      </c>
      <c r="W560" s="35" t="s">
        <v>59</v>
      </c>
      <c r="X560" s="46" t="s">
        <v>36</v>
      </c>
      <c r="Y560" s="37" t="s">
        <v>33</v>
      </c>
      <c r="Z560" s="238" t="s">
        <v>33</v>
      </c>
      <c r="AA560" s="48"/>
    </row>
    <row r="561" spans="1:27" hidden="1" x14ac:dyDescent="0.2">
      <c r="A561" s="20">
        <v>288</v>
      </c>
      <c r="B561" s="21">
        <v>44826</v>
      </c>
      <c r="C561" s="22">
        <v>44813</v>
      </c>
      <c r="D561" s="246">
        <v>44811</v>
      </c>
      <c r="E561" s="23" t="s">
        <v>100</v>
      </c>
      <c r="F561" s="23" t="s">
        <v>631</v>
      </c>
      <c r="G561" s="26" t="s">
        <v>101</v>
      </c>
      <c r="I561" s="24" t="s">
        <v>33</v>
      </c>
      <c r="J561" s="135">
        <v>303678</v>
      </c>
      <c r="K561" s="99">
        <v>44773</v>
      </c>
      <c r="L561" s="136">
        <v>6507711</v>
      </c>
      <c r="M561" s="29">
        <f>22348+2888</f>
        <v>25236</v>
      </c>
      <c r="N561" s="132">
        <v>0.13</v>
      </c>
      <c r="O561" s="31">
        <f>M561*N561</f>
        <v>3280.6800000000003</v>
      </c>
      <c r="P561" s="31">
        <v>0</v>
      </c>
      <c r="Q561" s="35">
        <f t="shared" si="50"/>
        <v>28516.68</v>
      </c>
      <c r="R561" s="33">
        <v>0.03</v>
      </c>
      <c r="S561" s="34">
        <f>Q561*-3%</f>
        <v>-855.50040000000001</v>
      </c>
      <c r="T561" s="33">
        <v>0.2</v>
      </c>
      <c r="U561" s="35">
        <f t="shared" si="59"/>
        <v>-656.13600000000008</v>
      </c>
      <c r="V561" s="32">
        <f t="shared" si="58"/>
        <v>27005.043600000001</v>
      </c>
      <c r="W561" s="35" t="s">
        <v>59</v>
      </c>
      <c r="X561" s="46" t="s">
        <v>36</v>
      </c>
      <c r="Y561" s="37" t="s">
        <v>33</v>
      </c>
      <c r="Z561" s="238" t="s">
        <v>33</v>
      </c>
      <c r="AA561" s="244"/>
    </row>
    <row r="562" spans="1:27" hidden="1" x14ac:dyDescent="0.2">
      <c r="A562" s="20">
        <v>289</v>
      </c>
      <c r="B562" s="21">
        <v>44826</v>
      </c>
      <c r="C562" s="22">
        <v>44813</v>
      </c>
      <c r="D562" s="246">
        <v>44811</v>
      </c>
      <c r="E562" s="23" t="s">
        <v>100</v>
      </c>
      <c r="F562" s="23" t="s">
        <v>631</v>
      </c>
      <c r="G562" s="26" t="s">
        <v>101</v>
      </c>
      <c r="I562" s="24" t="s">
        <v>33</v>
      </c>
      <c r="J562" s="24">
        <v>303678</v>
      </c>
      <c r="K562" s="27">
        <v>44800</v>
      </c>
      <c r="L562" s="26">
        <v>6507783</v>
      </c>
      <c r="M562" s="29">
        <v>25236</v>
      </c>
      <c r="N562" s="132">
        <v>0.13</v>
      </c>
      <c r="O562" s="31">
        <f>M562*N562</f>
        <v>3280.6800000000003</v>
      </c>
      <c r="P562" s="31">
        <v>0</v>
      </c>
      <c r="Q562" s="35">
        <f t="shared" si="50"/>
        <v>28516.68</v>
      </c>
      <c r="R562" s="33">
        <v>0.03</v>
      </c>
      <c r="S562" s="34">
        <f>Q562*-3%</f>
        <v>-855.50040000000001</v>
      </c>
      <c r="T562" s="33">
        <v>0.2</v>
      </c>
      <c r="U562" s="35">
        <f t="shared" si="59"/>
        <v>-656.13600000000008</v>
      </c>
      <c r="V562" s="32">
        <f t="shared" si="58"/>
        <v>27005.043600000001</v>
      </c>
      <c r="W562" s="35" t="s">
        <v>59</v>
      </c>
      <c r="X562" s="181" t="s">
        <v>36</v>
      </c>
      <c r="Y562" s="37" t="s">
        <v>33</v>
      </c>
      <c r="Z562" s="238" t="s">
        <v>33</v>
      </c>
      <c r="AA562" s="241">
        <f>V561+V562</f>
        <v>54010.087200000002</v>
      </c>
    </row>
    <row r="563" spans="1:27" hidden="1" x14ac:dyDescent="0.2">
      <c r="A563" s="20">
        <v>294</v>
      </c>
      <c r="B563" s="21">
        <v>44826</v>
      </c>
      <c r="C563" s="111">
        <v>44809</v>
      </c>
      <c r="D563" s="246">
        <v>44811</v>
      </c>
      <c r="E563" s="157" t="s">
        <v>241</v>
      </c>
      <c r="F563" s="157" t="s">
        <v>643</v>
      </c>
      <c r="G563" s="171">
        <v>120999912464</v>
      </c>
      <c r="I563" s="24" t="s">
        <v>33</v>
      </c>
      <c r="J563" s="158">
        <v>303670</v>
      </c>
      <c r="K563" s="159">
        <v>44786</v>
      </c>
      <c r="L563" s="171">
        <v>2203590000468</v>
      </c>
      <c r="M563" s="172">
        <v>56174</v>
      </c>
      <c r="N563" s="161"/>
      <c r="O563" s="162"/>
      <c r="P563" s="31">
        <v>0</v>
      </c>
      <c r="Q563" s="35">
        <f t="shared" si="50"/>
        <v>56174</v>
      </c>
      <c r="R563" s="163">
        <v>4.4999999999999998E-2</v>
      </c>
      <c r="S563" s="164">
        <f>Q563*-4.5%</f>
        <v>-2527.83</v>
      </c>
      <c r="T563" s="163"/>
      <c r="U563" s="35">
        <f t="shared" si="59"/>
        <v>0</v>
      </c>
      <c r="V563" s="32">
        <f t="shared" si="58"/>
        <v>53646.17</v>
      </c>
      <c r="W563" s="35" t="s">
        <v>59</v>
      </c>
      <c r="X563" s="181" t="s">
        <v>36</v>
      </c>
      <c r="Y563" s="37" t="s">
        <v>33</v>
      </c>
      <c r="Z563" s="238" t="s">
        <v>33</v>
      </c>
      <c r="AA563" s="48"/>
    </row>
    <row r="564" spans="1:27" hidden="1" x14ac:dyDescent="0.2">
      <c r="A564" s="20">
        <v>329</v>
      </c>
      <c r="B564" s="21">
        <v>44826</v>
      </c>
      <c r="C564" s="22">
        <v>44831</v>
      </c>
      <c r="D564" s="246">
        <v>44811</v>
      </c>
      <c r="E564" s="23" t="s">
        <v>705</v>
      </c>
      <c r="F564" s="23" t="s">
        <v>706</v>
      </c>
      <c r="G564" s="24" t="s">
        <v>707</v>
      </c>
      <c r="I564" s="24" t="s">
        <v>33</v>
      </c>
      <c r="J564" s="26" t="s">
        <v>239</v>
      </c>
      <c r="K564" s="108">
        <v>44796</v>
      </c>
      <c r="L564" s="26">
        <v>180</v>
      </c>
      <c r="M564" s="29">
        <v>1545600</v>
      </c>
      <c r="N564" s="132">
        <v>0.17</v>
      </c>
      <c r="O564" s="31">
        <f>M564*N564</f>
        <v>262752</v>
      </c>
      <c r="P564" s="31">
        <v>0</v>
      </c>
      <c r="Q564" s="35">
        <f t="shared" si="50"/>
        <v>1808352</v>
      </c>
      <c r="R564" s="33"/>
      <c r="S564" s="38"/>
      <c r="T564" s="33"/>
      <c r="U564" s="35">
        <f t="shared" si="59"/>
        <v>0</v>
      </c>
      <c r="V564" s="32">
        <f t="shared" si="58"/>
        <v>1808352</v>
      </c>
      <c r="W564" s="35" t="s">
        <v>59</v>
      </c>
      <c r="X564" s="181" t="s">
        <v>36</v>
      </c>
      <c r="Y564" s="37" t="s">
        <v>33</v>
      </c>
      <c r="Z564" s="238" t="s">
        <v>33</v>
      </c>
      <c r="AA564" s="37"/>
    </row>
    <row r="565" spans="1:27" hidden="1" x14ac:dyDescent="0.2">
      <c r="A565" s="20">
        <v>286</v>
      </c>
      <c r="B565" s="21">
        <v>44795</v>
      </c>
      <c r="C565" s="22">
        <v>44785</v>
      </c>
      <c r="D565" s="246">
        <v>44816</v>
      </c>
      <c r="E565" s="23" t="s">
        <v>61</v>
      </c>
      <c r="F565" s="23" t="s">
        <v>629</v>
      </c>
      <c r="G565" s="26" t="s">
        <v>62</v>
      </c>
      <c r="I565" s="26" t="s">
        <v>33</v>
      </c>
      <c r="J565" s="26" t="s">
        <v>239</v>
      </c>
      <c r="K565" s="27">
        <v>44772</v>
      </c>
      <c r="L565" s="26" t="s">
        <v>630</v>
      </c>
      <c r="M565" s="29">
        <v>787000</v>
      </c>
      <c r="N565" s="132">
        <v>0.15</v>
      </c>
      <c r="O565" s="31">
        <f>M565*N565</f>
        <v>118050</v>
      </c>
      <c r="P565" s="31">
        <v>0</v>
      </c>
      <c r="Q565" s="35">
        <f t="shared" si="50"/>
        <v>905050</v>
      </c>
      <c r="R565" s="33">
        <v>0.03</v>
      </c>
      <c r="S565" s="34">
        <f>-Q565*R565</f>
        <v>-27151.5</v>
      </c>
      <c r="T565" s="33">
        <v>0.2</v>
      </c>
      <c r="U565" s="35">
        <f t="shared" si="59"/>
        <v>-23610</v>
      </c>
      <c r="V565" s="32">
        <f t="shared" si="58"/>
        <v>854288.5</v>
      </c>
      <c r="W565" s="35" t="s">
        <v>59</v>
      </c>
      <c r="X565" s="181" t="s">
        <v>36</v>
      </c>
      <c r="Y565" s="37"/>
      <c r="Z565" s="133" t="s">
        <v>33</v>
      </c>
      <c r="AA565" s="40">
        <v>0</v>
      </c>
    </row>
    <row r="566" spans="1:27" hidden="1" x14ac:dyDescent="0.2">
      <c r="A566" s="20">
        <v>293</v>
      </c>
      <c r="B566" s="21">
        <v>44826</v>
      </c>
      <c r="C566" s="111">
        <v>44805</v>
      </c>
      <c r="D566" s="246">
        <v>44816</v>
      </c>
      <c r="E566" s="157" t="s">
        <v>639</v>
      </c>
      <c r="F566" s="157" t="s">
        <v>640</v>
      </c>
      <c r="G566" s="114" t="s">
        <v>641</v>
      </c>
      <c r="I566" s="24" t="s">
        <v>33</v>
      </c>
      <c r="J566" s="158">
        <v>303662</v>
      </c>
      <c r="K566" s="159" t="s">
        <v>33</v>
      </c>
      <c r="L566" s="114" t="s">
        <v>642</v>
      </c>
      <c r="M566" s="160">
        <v>225000</v>
      </c>
      <c r="N566" s="161">
        <v>0.15</v>
      </c>
      <c r="O566" s="162">
        <f>M566*N566</f>
        <v>33750</v>
      </c>
      <c r="P566" s="31">
        <v>0</v>
      </c>
      <c r="Q566" s="35">
        <f t="shared" si="50"/>
        <v>258750</v>
      </c>
      <c r="R566" s="163">
        <v>0.03</v>
      </c>
      <c r="S566" s="164">
        <f>Q566*-3%</f>
        <v>-7762.5</v>
      </c>
      <c r="T566" s="163">
        <v>0.2</v>
      </c>
      <c r="U566" s="35">
        <f t="shared" si="59"/>
        <v>-6750</v>
      </c>
      <c r="V566" s="32">
        <f t="shared" si="58"/>
        <v>244237.5</v>
      </c>
      <c r="W566" s="36" t="s">
        <v>59</v>
      </c>
      <c r="X566" s="46" t="s">
        <v>36</v>
      </c>
      <c r="Y566" s="37" t="s">
        <v>33</v>
      </c>
      <c r="Z566" s="238" t="s">
        <v>33</v>
      </c>
      <c r="AA566" s="244"/>
    </row>
    <row r="567" spans="1:27" hidden="1" x14ac:dyDescent="0.2">
      <c r="A567" s="20">
        <v>295</v>
      </c>
      <c r="B567" s="21">
        <v>44826</v>
      </c>
      <c r="C567" s="22">
        <v>44811</v>
      </c>
      <c r="D567" s="246">
        <v>44816</v>
      </c>
      <c r="E567" s="23" t="s">
        <v>644</v>
      </c>
      <c r="F567" s="23" t="s">
        <v>645</v>
      </c>
      <c r="G567" s="24" t="s">
        <v>646</v>
      </c>
      <c r="I567" s="24" t="s">
        <v>33</v>
      </c>
      <c r="J567" s="24">
        <v>303694</v>
      </c>
      <c r="K567" s="27">
        <v>44774</v>
      </c>
      <c r="L567" s="74">
        <v>22080028124805</v>
      </c>
      <c r="M567" s="29">
        <v>77715.19</v>
      </c>
      <c r="N567" s="132"/>
      <c r="O567" s="26"/>
      <c r="P567" s="31">
        <v>0</v>
      </c>
      <c r="Q567" s="35">
        <f t="shared" si="50"/>
        <v>77715.19</v>
      </c>
      <c r="R567" s="33">
        <v>0.03</v>
      </c>
      <c r="S567" s="34">
        <v>-2027.35</v>
      </c>
      <c r="T567" s="33"/>
      <c r="U567" s="35">
        <f t="shared" si="59"/>
        <v>0</v>
      </c>
      <c r="V567" s="32">
        <f t="shared" si="58"/>
        <v>75687.839999999997</v>
      </c>
      <c r="W567" s="36" t="s">
        <v>59</v>
      </c>
      <c r="X567" s="181" t="s">
        <v>36</v>
      </c>
      <c r="Y567" s="37" t="s">
        <v>33</v>
      </c>
      <c r="Z567" s="238" t="s">
        <v>33</v>
      </c>
      <c r="AA567" s="48"/>
    </row>
    <row r="568" spans="1:27" hidden="1" x14ac:dyDescent="0.2">
      <c r="A568" s="20">
        <v>296</v>
      </c>
      <c r="B568" s="21">
        <v>44826</v>
      </c>
      <c r="C568" s="22">
        <v>44811</v>
      </c>
      <c r="D568" s="246">
        <v>44816</v>
      </c>
      <c r="E568" s="23" t="s">
        <v>204</v>
      </c>
      <c r="F568" s="23" t="s">
        <v>647</v>
      </c>
      <c r="G568" s="24" t="s">
        <v>206</v>
      </c>
      <c r="I568" s="24" t="s">
        <v>33</v>
      </c>
      <c r="J568" s="24">
        <v>303695</v>
      </c>
      <c r="K568" s="27">
        <v>44769</v>
      </c>
      <c r="L568" s="26">
        <v>5046</v>
      </c>
      <c r="M568" s="29">
        <v>26000</v>
      </c>
      <c r="N568" s="132"/>
      <c r="O568" s="29">
        <v>0</v>
      </c>
      <c r="P568" s="31">
        <v>0</v>
      </c>
      <c r="Q568" s="35">
        <f t="shared" si="50"/>
        <v>26000</v>
      </c>
      <c r="R568" s="33">
        <v>4.4999999999999998E-2</v>
      </c>
      <c r="S568" s="34">
        <f>Q568*-4.5%</f>
        <v>-1170</v>
      </c>
      <c r="T568" s="33">
        <v>0.05</v>
      </c>
      <c r="U568" s="35">
        <v>-1300</v>
      </c>
      <c r="V568" s="32">
        <f t="shared" si="58"/>
        <v>23530</v>
      </c>
      <c r="W568" s="36" t="s">
        <v>59</v>
      </c>
      <c r="X568" s="46" t="s">
        <v>36</v>
      </c>
      <c r="Y568" s="37" t="s">
        <v>33</v>
      </c>
      <c r="Z568" s="238" t="s">
        <v>33</v>
      </c>
      <c r="AA568" s="48"/>
    </row>
    <row r="569" spans="1:27" hidden="1" x14ac:dyDescent="0.2">
      <c r="A569" s="20">
        <v>297</v>
      </c>
      <c r="B569" s="21">
        <v>44826</v>
      </c>
      <c r="C569" s="22">
        <v>44813</v>
      </c>
      <c r="D569" s="246">
        <v>44816</v>
      </c>
      <c r="E569" s="23" t="s">
        <v>648</v>
      </c>
      <c r="F569" s="23" t="s">
        <v>649</v>
      </c>
      <c r="G569" s="24" t="s">
        <v>650</v>
      </c>
      <c r="I569" s="24" t="s">
        <v>33</v>
      </c>
      <c r="J569" s="24">
        <v>303706</v>
      </c>
      <c r="K569" s="27">
        <v>44799</v>
      </c>
      <c r="L569" s="26" t="s">
        <v>651</v>
      </c>
      <c r="M569" s="29">
        <v>45450</v>
      </c>
      <c r="N569" s="132"/>
      <c r="O569" s="29">
        <v>0</v>
      </c>
      <c r="P569" s="31">
        <v>0</v>
      </c>
      <c r="Q569" s="35">
        <f t="shared" si="50"/>
        <v>45450</v>
      </c>
      <c r="R569" s="33">
        <v>0.03</v>
      </c>
      <c r="S569" s="35">
        <v>-3636</v>
      </c>
      <c r="T569" s="33" t="s">
        <v>652</v>
      </c>
      <c r="U569" s="35">
        <v>-100</v>
      </c>
      <c r="V569" s="32">
        <f t="shared" si="58"/>
        <v>41714</v>
      </c>
      <c r="W569" s="36" t="s">
        <v>59</v>
      </c>
      <c r="X569" s="46" t="s">
        <v>36</v>
      </c>
      <c r="Y569" s="37" t="s">
        <v>33</v>
      </c>
      <c r="Z569" s="238" t="s">
        <v>33</v>
      </c>
      <c r="AA569" s="48"/>
    </row>
    <row r="570" spans="1:27" hidden="1" x14ac:dyDescent="0.2">
      <c r="A570" s="20">
        <v>315</v>
      </c>
      <c r="B570" s="21">
        <v>44826</v>
      </c>
      <c r="C570" s="22">
        <v>44831</v>
      </c>
      <c r="D570" s="246">
        <v>44816</v>
      </c>
      <c r="E570" s="23" t="s">
        <v>42</v>
      </c>
      <c r="F570" s="23" t="s">
        <v>687</v>
      </c>
      <c r="G570" s="26" t="s">
        <v>44</v>
      </c>
      <c r="I570" s="24" t="s">
        <v>33</v>
      </c>
      <c r="J570" s="26">
        <v>303734</v>
      </c>
      <c r="K570" s="27">
        <v>44804</v>
      </c>
      <c r="L570" s="24" t="s">
        <v>688</v>
      </c>
      <c r="M570" s="29">
        <v>45300</v>
      </c>
      <c r="N570" s="132"/>
      <c r="O570" s="173"/>
      <c r="P570" s="31">
        <v>0</v>
      </c>
      <c r="Q570" s="35">
        <f t="shared" si="50"/>
        <v>45300</v>
      </c>
      <c r="R570" s="33"/>
      <c r="S570" s="175"/>
      <c r="T570" s="33"/>
      <c r="U570" s="35">
        <f>IFERROR(O570*-T570,0)</f>
        <v>0</v>
      </c>
      <c r="V570" s="32">
        <f t="shared" si="58"/>
        <v>45300</v>
      </c>
      <c r="W570" s="36" t="s">
        <v>59</v>
      </c>
      <c r="X570" s="46" t="s">
        <v>36</v>
      </c>
      <c r="Y570" s="37" t="s">
        <v>33</v>
      </c>
      <c r="Z570" s="238" t="s">
        <v>33</v>
      </c>
      <c r="AA570" s="240">
        <f>V570+V571</f>
        <v>53168.2</v>
      </c>
    </row>
    <row r="571" spans="1:27" hidden="1" x14ac:dyDescent="0.2">
      <c r="A571" s="20">
        <v>316</v>
      </c>
      <c r="B571" s="21">
        <v>44826</v>
      </c>
      <c r="C571" s="22">
        <v>44831</v>
      </c>
      <c r="D571" s="246">
        <v>44816</v>
      </c>
      <c r="E571" s="23" t="s">
        <v>42</v>
      </c>
      <c r="F571" s="23" t="s">
        <v>689</v>
      </c>
      <c r="G571" s="26" t="s">
        <v>44</v>
      </c>
      <c r="I571" s="24" t="s">
        <v>33</v>
      </c>
      <c r="J571" s="26">
        <v>303734</v>
      </c>
      <c r="K571" s="27">
        <v>44804</v>
      </c>
      <c r="L571" s="24" t="s">
        <v>688</v>
      </c>
      <c r="M571" s="29">
        <v>7248</v>
      </c>
      <c r="N571" s="132">
        <v>0.15</v>
      </c>
      <c r="O571" s="31">
        <f>M571*N571</f>
        <v>1087.2</v>
      </c>
      <c r="P571" s="31">
        <v>0</v>
      </c>
      <c r="Q571" s="35">
        <f t="shared" si="50"/>
        <v>8335.2000000000007</v>
      </c>
      <c r="R571" s="33"/>
      <c r="S571" s="175">
        <v>-250</v>
      </c>
      <c r="T571" s="33"/>
      <c r="U571" s="35">
        <v>-217</v>
      </c>
      <c r="V571" s="32">
        <f t="shared" si="58"/>
        <v>7868.2000000000007</v>
      </c>
      <c r="W571" s="36" t="s">
        <v>59</v>
      </c>
      <c r="X571" s="46" t="s">
        <v>36</v>
      </c>
      <c r="Y571" s="37" t="s">
        <v>33</v>
      </c>
      <c r="Z571" s="238" t="s">
        <v>33</v>
      </c>
      <c r="AA571" s="239"/>
    </row>
    <row r="572" spans="1:27" hidden="1" x14ac:dyDescent="0.2">
      <c r="A572" s="20">
        <v>317</v>
      </c>
      <c r="B572" s="21">
        <v>44826</v>
      </c>
      <c r="C572" s="22">
        <v>44811</v>
      </c>
      <c r="D572" s="246">
        <v>44816</v>
      </c>
      <c r="E572" s="23" t="s">
        <v>42</v>
      </c>
      <c r="F572" s="23" t="s">
        <v>690</v>
      </c>
      <c r="G572" s="26" t="s">
        <v>44</v>
      </c>
      <c r="I572" s="24" t="s">
        <v>33</v>
      </c>
      <c r="J572" s="26">
        <v>303677</v>
      </c>
      <c r="K572" s="27">
        <v>44742</v>
      </c>
      <c r="L572" s="24" t="s">
        <v>691</v>
      </c>
      <c r="M572" s="29">
        <v>85300</v>
      </c>
      <c r="N572" s="132"/>
      <c r="O572" s="31"/>
      <c r="P572" s="31">
        <v>0</v>
      </c>
      <c r="Q572" s="35">
        <f t="shared" si="50"/>
        <v>85300</v>
      </c>
      <c r="R572" s="33"/>
      <c r="S572" s="175"/>
      <c r="T572" s="33"/>
      <c r="U572" s="35">
        <f>IFERROR(O572*-T572,0)</f>
        <v>0</v>
      </c>
      <c r="V572" s="32">
        <f t="shared" si="58"/>
        <v>85300</v>
      </c>
      <c r="W572" s="36" t="s">
        <v>59</v>
      </c>
      <c r="X572" s="181" t="s">
        <v>36</v>
      </c>
      <c r="Y572" s="37" t="s">
        <v>33</v>
      </c>
      <c r="Z572" s="238" t="s">
        <v>33</v>
      </c>
      <c r="AA572" s="245"/>
    </row>
    <row r="573" spans="1:27" hidden="1" x14ac:dyDescent="0.2">
      <c r="A573" s="20">
        <v>318</v>
      </c>
      <c r="B573" s="21">
        <v>44826</v>
      </c>
      <c r="C573" s="22">
        <v>44811</v>
      </c>
      <c r="D573" s="246">
        <v>44816</v>
      </c>
      <c r="E573" s="23" t="s">
        <v>42</v>
      </c>
      <c r="F573" s="23" t="s">
        <v>692</v>
      </c>
      <c r="G573" s="26" t="s">
        <v>44</v>
      </c>
      <c r="I573" s="24" t="s">
        <v>33</v>
      </c>
      <c r="J573" s="26">
        <v>303677</v>
      </c>
      <c r="K573" s="27">
        <v>44742</v>
      </c>
      <c r="L573" s="24" t="s">
        <v>693</v>
      </c>
      <c r="M573" s="29">
        <v>13648</v>
      </c>
      <c r="N573" s="132">
        <v>0.15</v>
      </c>
      <c r="O573" s="31">
        <f>M573*N573</f>
        <v>2047.1999999999998</v>
      </c>
      <c r="P573" s="31">
        <v>0</v>
      </c>
      <c r="Q573" s="35">
        <f t="shared" si="50"/>
        <v>15695.2</v>
      </c>
      <c r="R573" s="33">
        <v>0.03</v>
      </c>
      <c r="S573" s="175">
        <f>Q573*-3%</f>
        <v>-470.85599999999999</v>
      </c>
      <c r="T573" s="33">
        <v>0.2</v>
      </c>
      <c r="U573" s="35">
        <f>IFERROR(O573*-T573,0)</f>
        <v>-409.44</v>
      </c>
      <c r="V573" s="32">
        <f t="shared" si="58"/>
        <v>14814.904</v>
      </c>
      <c r="W573" s="36" t="s">
        <v>59</v>
      </c>
      <c r="X573" s="46" t="s">
        <v>36</v>
      </c>
      <c r="Y573" s="37" t="s">
        <v>33</v>
      </c>
      <c r="Z573" s="238" t="s">
        <v>33</v>
      </c>
      <c r="AA573" s="245"/>
    </row>
    <row r="574" spans="1:27" hidden="1" x14ac:dyDescent="0.2">
      <c r="A574" s="20">
        <v>298</v>
      </c>
      <c r="B574" s="21">
        <v>44826</v>
      </c>
      <c r="C574" s="22">
        <v>44817</v>
      </c>
      <c r="D574" s="246">
        <v>44820</v>
      </c>
      <c r="E574" s="23" t="s">
        <v>653</v>
      </c>
      <c r="F574" s="23" t="s">
        <v>654</v>
      </c>
      <c r="G574" s="24" t="s">
        <v>655</v>
      </c>
      <c r="I574" s="26">
        <v>1908</v>
      </c>
      <c r="J574" s="26">
        <v>303713</v>
      </c>
      <c r="K574" s="27">
        <v>44706</v>
      </c>
      <c r="L574" s="26" t="s">
        <v>656</v>
      </c>
      <c r="M574" s="38">
        <v>31500</v>
      </c>
      <c r="N574" s="132">
        <v>0.13</v>
      </c>
      <c r="O574" s="31">
        <f>M574*N574</f>
        <v>4095</v>
      </c>
      <c r="P574" s="31">
        <v>0</v>
      </c>
      <c r="Q574" s="35">
        <f t="shared" si="50"/>
        <v>35595</v>
      </c>
      <c r="R574" s="33">
        <v>0.03</v>
      </c>
      <c r="S574" s="34">
        <f>Q574*-3%</f>
        <v>-1067.8499999999999</v>
      </c>
      <c r="T574" s="33">
        <v>0.2</v>
      </c>
      <c r="U574" s="35">
        <f>IFERROR(O574*-T574,0)</f>
        <v>-819</v>
      </c>
      <c r="V574" s="32">
        <f t="shared" si="58"/>
        <v>33708.15</v>
      </c>
      <c r="W574" s="36" t="s">
        <v>59</v>
      </c>
      <c r="X574" s="46" t="s">
        <v>36</v>
      </c>
      <c r="Y574" s="37" t="s">
        <v>33</v>
      </c>
      <c r="Z574" s="238" t="s">
        <v>33</v>
      </c>
      <c r="AA574" s="48"/>
    </row>
    <row r="575" spans="1:27" hidden="1" x14ac:dyDescent="0.2">
      <c r="A575" s="20">
        <v>299</v>
      </c>
      <c r="B575" s="21">
        <v>44826</v>
      </c>
      <c r="C575" s="22">
        <v>44818</v>
      </c>
      <c r="D575" s="246">
        <v>44820</v>
      </c>
      <c r="E575" s="23" t="s">
        <v>657</v>
      </c>
      <c r="F575" s="23" t="s">
        <v>658</v>
      </c>
      <c r="G575" s="24" t="s">
        <v>659</v>
      </c>
      <c r="I575" s="24" t="s">
        <v>33</v>
      </c>
      <c r="J575" s="26">
        <v>303714</v>
      </c>
      <c r="K575" s="27">
        <v>44812</v>
      </c>
      <c r="L575" s="26" t="s">
        <v>33</v>
      </c>
      <c r="M575" s="38">
        <v>30149.42</v>
      </c>
      <c r="N575" s="132"/>
      <c r="O575" s="38"/>
      <c r="P575" s="31">
        <v>0</v>
      </c>
      <c r="Q575" s="35">
        <f t="shared" si="50"/>
        <v>30149.42</v>
      </c>
      <c r="R575" s="33">
        <v>7.0000000000000007E-2</v>
      </c>
      <c r="S575" s="35">
        <v>-2411.9499999999998</v>
      </c>
      <c r="T575" s="33">
        <v>0.05</v>
      </c>
      <c r="U575" s="35">
        <v>-1507</v>
      </c>
      <c r="V575" s="32">
        <f t="shared" si="58"/>
        <v>26230.469999999998</v>
      </c>
      <c r="W575" s="36" t="s">
        <v>59</v>
      </c>
      <c r="X575" s="46" t="s">
        <v>36</v>
      </c>
      <c r="Y575" s="37" t="s">
        <v>33</v>
      </c>
      <c r="Z575" s="238" t="s">
        <v>33</v>
      </c>
      <c r="AA575" s="48"/>
    </row>
    <row r="576" spans="1:27" hidden="1" x14ac:dyDescent="0.2">
      <c r="A576" s="20">
        <v>300</v>
      </c>
      <c r="B576" s="21">
        <v>44826</v>
      </c>
      <c r="C576" s="22">
        <v>44818</v>
      </c>
      <c r="D576" s="246">
        <v>44820</v>
      </c>
      <c r="E576" s="23" t="s">
        <v>234</v>
      </c>
      <c r="F576" s="23" t="s">
        <v>660</v>
      </c>
      <c r="G576" s="24" t="s">
        <v>661</v>
      </c>
      <c r="I576" s="24" t="s">
        <v>33</v>
      </c>
      <c r="J576" s="26">
        <v>303715</v>
      </c>
      <c r="K576" s="27">
        <v>44816</v>
      </c>
      <c r="L576" s="26" t="s">
        <v>662</v>
      </c>
      <c r="M576" s="38">
        <v>23116</v>
      </c>
      <c r="N576" s="132"/>
      <c r="O576" s="31"/>
      <c r="P576" s="31">
        <v>0</v>
      </c>
      <c r="Q576" s="35">
        <f t="shared" si="50"/>
        <v>23116</v>
      </c>
      <c r="R576" s="33">
        <v>0.03</v>
      </c>
      <c r="S576" s="34">
        <v>-693</v>
      </c>
      <c r="T576" s="33">
        <v>0.2</v>
      </c>
      <c r="U576" s="35">
        <v>-587</v>
      </c>
      <c r="V576" s="32">
        <f t="shared" si="58"/>
        <v>21836</v>
      </c>
      <c r="W576" s="36" t="s">
        <v>59</v>
      </c>
      <c r="X576" s="181" t="s">
        <v>36</v>
      </c>
      <c r="Y576" s="37" t="s">
        <v>33</v>
      </c>
      <c r="Z576" s="238" t="s">
        <v>33</v>
      </c>
      <c r="AA576" s="48"/>
    </row>
    <row r="577" spans="1:27" hidden="1" x14ac:dyDescent="0.2">
      <c r="A577" s="20">
        <v>302</v>
      </c>
      <c r="B577" s="21">
        <v>44826</v>
      </c>
      <c r="C577" s="22">
        <v>44818</v>
      </c>
      <c r="D577" s="246">
        <v>44820</v>
      </c>
      <c r="E577" s="23" t="s">
        <v>63</v>
      </c>
      <c r="F577" s="23" t="s">
        <v>665</v>
      </c>
      <c r="G577" s="26" t="s">
        <v>33</v>
      </c>
      <c r="I577" s="24" t="s">
        <v>33</v>
      </c>
      <c r="J577" s="136">
        <v>303720</v>
      </c>
      <c r="K577" s="159" t="s">
        <v>33</v>
      </c>
      <c r="L577" s="26" t="s">
        <v>33</v>
      </c>
      <c r="M577" s="38">
        <v>102117</v>
      </c>
      <c r="N577" s="132"/>
      <c r="O577" s="173"/>
      <c r="P577" s="31">
        <v>0</v>
      </c>
      <c r="Q577" s="35">
        <f t="shared" si="50"/>
        <v>102117</v>
      </c>
      <c r="R577" s="33"/>
      <c r="S577" s="38"/>
      <c r="T577" s="33"/>
      <c r="U577" s="35">
        <f>IFERROR(O577*-T577,0)</f>
        <v>0</v>
      </c>
      <c r="V577" s="32">
        <f t="shared" si="58"/>
        <v>102117</v>
      </c>
      <c r="W577" s="36" t="s">
        <v>59</v>
      </c>
      <c r="X577" s="46" t="s">
        <v>36</v>
      </c>
      <c r="Y577" s="37" t="s">
        <v>33</v>
      </c>
      <c r="Z577" s="238" t="s">
        <v>33</v>
      </c>
      <c r="AA577" s="48"/>
    </row>
    <row r="578" spans="1:27" hidden="1" x14ac:dyDescent="0.2">
      <c r="A578" s="20">
        <v>330</v>
      </c>
      <c r="B578" s="21">
        <v>44826</v>
      </c>
      <c r="C578" s="22">
        <v>44831</v>
      </c>
      <c r="D578" s="246">
        <v>44823</v>
      </c>
      <c r="E578" s="23" t="s">
        <v>705</v>
      </c>
      <c r="F578" s="23" t="s">
        <v>708</v>
      </c>
      <c r="G578" s="24" t="s">
        <v>707</v>
      </c>
      <c r="I578" s="24" t="s">
        <v>33</v>
      </c>
      <c r="J578" s="136" t="s">
        <v>239</v>
      </c>
      <c r="K578" s="108">
        <v>44798</v>
      </c>
      <c r="L578" s="26">
        <v>196</v>
      </c>
      <c r="M578" s="29">
        <v>1342464</v>
      </c>
      <c r="N578" s="132">
        <v>0.17</v>
      </c>
      <c r="O578" s="31">
        <f>M578*N578</f>
        <v>228218.88</v>
      </c>
      <c r="P578" s="31">
        <v>0</v>
      </c>
      <c r="Q578" s="35">
        <f t="shared" si="50"/>
        <v>1570682.8799999999</v>
      </c>
      <c r="R578" s="33"/>
      <c r="S578" s="38"/>
      <c r="T578" s="33"/>
      <c r="U578" s="35">
        <f>IFERROR(O578*-T578,0)</f>
        <v>0</v>
      </c>
      <c r="V578" s="32">
        <f t="shared" si="58"/>
        <v>1570682.8799999999</v>
      </c>
      <c r="W578" s="36" t="s">
        <v>59</v>
      </c>
      <c r="X578" s="46" t="s">
        <v>36</v>
      </c>
      <c r="Y578" s="37" t="s">
        <v>33</v>
      </c>
      <c r="Z578" s="238" t="s">
        <v>33</v>
      </c>
      <c r="AA578" s="48"/>
    </row>
    <row r="579" spans="1:27" hidden="1" x14ac:dyDescent="0.2">
      <c r="A579" s="20">
        <v>331</v>
      </c>
      <c r="B579" s="21">
        <v>44826</v>
      </c>
      <c r="C579" s="22">
        <v>44831</v>
      </c>
      <c r="D579" s="246">
        <v>44823</v>
      </c>
      <c r="E579" s="23" t="s">
        <v>705</v>
      </c>
      <c r="F579" s="23" t="s">
        <v>709</v>
      </c>
      <c r="G579" s="24" t="s">
        <v>707</v>
      </c>
      <c r="I579" s="24" t="s">
        <v>33</v>
      </c>
      <c r="J579" s="136" t="s">
        <v>239</v>
      </c>
      <c r="K579" s="108">
        <v>44803</v>
      </c>
      <c r="L579" s="26">
        <v>216</v>
      </c>
      <c r="M579" s="29">
        <v>401856</v>
      </c>
      <c r="N579" s="132">
        <v>0.17</v>
      </c>
      <c r="O579" s="31">
        <f>M579*N579</f>
        <v>68315.520000000004</v>
      </c>
      <c r="P579" s="31">
        <v>0</v>
      </c>
      <c r="Q579" s="35">
        <f t="shared" si="50"/>
        <v>470171.52</v>
      </c>
      <c r="R579" s="33"/>
      <c r="S579" s="38"/>
      <c r="T579" s="33"/>
      <c r="U579" s="35">
        <f>IFERROR(O579*-T579,0)</f>
        <v>0</v>
      </c>
      <c r="V579" s="32">
        <f t="shared" si="58"/>
        <v>470171.52</v>
      </c>
      <c r="W579" s="36" t="s">
        <v>59</v>
      </c>
      <c r="X579" s="181" t="s">
        <v>36</v>
      </c>
      <c r="Y579" s="37" t="s">
        <v>33</v>
      </c>
      <c r="Z579" s="238" t="s">
        <v>33</v>
      </c>
      <c r="AA579" s="48"/>
    </row>
    <row r="580" spans="1:27" hidden="1" x14ac:dyDescent="0.2">
      <c r="A580" s="20">
        <v>303</v>
      </c>
      <c r="B580" s="21">
        <v>44826</v>
      </c>
      <c r="C580" s="22">
        <v>44825</v>
      </c>
      <c r="D580" s="246">
        <v>44826</v>
      </c>
      <c r="E580" s="23" t="s">
        <v>666</v>
      </c>
      <c r="F580" s="23" t="s">
        <v>667</v>
      </c>
      <c r="G580" s="26" t="s">
        <v>33</v>
      </c>
      <c r="I580" s="24" t="s">
        <v>33</v>
      </c>
      <c r="J580" s="136">
        <v>303724</v>
      </c>
      <c r="K580" s="27">
        <v>44825</v>
      </c>
      <c r="L580" s="26" t="s">
        <v>33</v>
      </c>
      <c r="M580" s="38">
        <v>1930895</v>
      </c>
      <c r="N580" s="132"/>
      <c r="O580" s="173"/>
      <c r="P580" s="31">
        <v>0</v>
      </c>
      <c r="Q580" s="35">
        <f t="shared" ref="Q580:Q766" si="60">M580+O580+P580</f>
        <v>1930895</v>
      </c>
      <c r="R580" s="33"/>
      <c r="S580" s="38"/>
      <c r="T580" s="33"/>
      <c r="U580" s="35">
        <f>IFERROR(O580*-T580,0)</f>
        <v>0</v>
      </c>
      <c r="V580" s="32">
        <f t="shared" si="58"/>
        <v>1930895</v>
      </c>
      <c r="W580" s="36" t="s">
        <v>59</v>
      </c>
      <c r="X580" s="181" t="s">
        <v>36</v>
      </c>
      <c r="Y580" s="37" t="s">
        <v>668</v>
      </c>
      <c r="Z580" s="238" t="s">
        <v>33</v>
      </c>
      <c r="AA580" s="48"/>
    </row>
    <row r="581" spans="1:27" hidden="1" x14ac:dyDescent="0.2">
      <c r="A581" s="20">
        <v>304</v>
      </c>
      <c r="B581" s="21">
        <v>44826</v>
      </c>
      <c r="C581" s="22">
        <v>44826</v>
      </c>
      <c r="D581" s="246">
        <v>44827</v>
      </c>
      <c r="E581" s="23" t="s">
        <v>416</v>
      </c>
      <c r="F581" s="23" t="s">
        <v>669</v>
      </c>
      <c r="G581" s="24" t="s">
        <v>418</v>
      </c>
      <c r="I581" s="24" t="s">
        <v>33</v>
      </c>
      <c r="J581" s="136">
        <v>303725</v>
      </c>
      <c r="K581" s="27">
        <v>44754</v>
      </c>
      <c r="L581" s="27" t="s">
        <v>670</v>
      </c>
      <c r="M581" s="54">
        <v>983480</v>
      </c>
      <c r="N581" s="132"/>
      <c r="O581" s="31"/>
      <c r="P581" s="31">
        <v>0</v>
      </c>
      <c r="Q581" s="35">
        <f t="shared" si="60"/>
        <v>983480</v>
      </c>
      <c r="R581" s="33"/>
      <c r="S581" s="34">
        <v>-44257</v>
      </c>
      <c r="T581" s="33"/>
      <c r="U581" s="35">
        <v>-49174</v>
      </c>
      <c r="V581" s="32">
        <f t="shared" si="58"/>
        <v>890049</v>
      </c>
      <c r="W581" s="36" t="s">
        <v>59</v>
      </c>
      <c r="X581" s="181" t="s">
        <v>36</v>
      </c>
      <c r="Y581" s="37" t="s">
        <v>33</v>
      </c>
      <c r="Z581" s="238" t="s">
        <v>33</v>
      </c>
      <c r="AA581" s="48"/>
    </row>
    <row r="582" spans="1:27" hidden="1" x14ac:dyDescent="0.2">
      <c r="A582" s="20">
        <v>305</v>
      </c>
      <c r="B582" s="21">
        <v>44826</v>
      </c>
      <c r="C582" s="22">
        <v>44826</v>
      </c>
      <c r="D582" s="246">
        <v>44827</v>
      </c>
      <c r="E582" s="23" t="s">
        <v>671</v>
      </c>
      <c r="F582" s="23" t="s">
        <v>672</v>
      </c>
      <c r="G582" s="26" t="s">
        <v>673</v>
      </c>
      <c r="I582" s="26">
        <v>1920</v>
      </c>
      <c r="J582" s="136">
        <v>303726</v>
      </c>
      <c r="K582" s="99">
        <v>44817</v>
      </c>
      <c r="L582" s="136" t="s">
        <v>33</v>
      </c>
      <c r="M582" s="29">
        <v>12000</v>
      </c>
      <c r="N582" s="132"/>
      <c r="O582" s="26"/>
      <c r="P582" s="31">
        <v>0</v>
      </c>
      <c r="Q582" s="35">
        <f t="shared" si="60"/>
        <v>12000</v>
      </c>
      <c r="R582" s="33"/>
      <c r="S582" s="35">
        <v>-540</v>
      </c>
      <c r="T582" s="33"/>
      <c r="U582" s="35">
        <v>-600</v>
      </c>
      <c r="V582" s="32">
        <f t="shared" si="58"/>
        <v>10860</v>
      </c>
      <c r="W582" s="36" t="s">
        <v>59</v>
      </c>
      <c r="X582" s="46" t="s">
        <v>36</v>
      </c>
      <c r="Y582" s="37" t="s">
        <v>33</v>
      </c>
      <c r="Z582" s="238" t="s">
        <v>33</v>
      </c>
      <c r="AA582" s="37"/>
    </row>
    <row r="583" spans="1:27" hidden="1" x14ac:dyDescent="0.2">
      <c r="A583" s="20">
        <v>306</v>
      </c>
      <c r="B583" s="21">
        <v>44826</v>
      </c>
      <c r="C583" s="22">
        <v>44826</v>
      </c>
      <c r="D583" s="246">
        <v>44827</v>
      </c>
      <c r="E583" s="23" t="s">
        <v>350</v>
      </c>
      <c r="F583" s="23" t="s">
        <v>674</v>
      </c>
      <c r="G583" s="24" t="s">
        <v>351</v>
      </c>
      <c r="I583" s="24" t="s">
        <v>33</v>
      </c>
      <c r="J583" s="136">
        <v>303728</v>
      </c>
      <c r="K583" s="99">
        <v>44826</v>
      </c>
      <c r="L583" s="136" t="s">
        <v>33</v>
      </c>
      <c r="M583" s="29">
        <v>242650</v>
      </c>
      <c r="N583" s="132"/>
      <c r="O583" s="26"/>
      <c r="P583" s="31">
        <v>0</v>
      </c>
      <c r="Q583" s="35">
        <f t="shared" si="60"/>
        <v>242650</v>
      </c>
      <c r="R583" s="33"/>
      <c r="S583" s="35">
        <v>-7280</v>
      </c>
      <c r="T583" s="33"/>
      <c r="U583" s="35">
        <v>-6330</v>
      </c>
      <c r="V583" s="32">
        <f t="shared" si="58"/>
        <v>229040</v>
      </c>
      <c r="W583" s="36" t="s">
        <v>59</v>
      </c>
      <c r="X583" s="46" t="s">
        <v>36</v>
      </c>
      <c r="Y583" s="37" t="s">
        <v>33</v>
      </c>
      <c r="Z583" s="238" t="s">
        <v>33</v>
      </c>
      <c r="AA583" s="37"/>
    </row>
    <row r="584" spans="1:27" hidden="1" x14ac:dyDescent="0.2">
      <c r="A584" s="20">
        <v>309</v>
      </c>
      <c r="B584" s="21">
        <v>44826</v>
      </c>
      <c r="C584" s="22">
        <v>44826</v>
      </c>
      <c r="D584" s="246">
        <v>44827</v>
      </c>
      <c r="E584" s="23" t="s">
        <v>278</v>
      </c>
      <c r="F584" s="23" t="s">
        <v>677</v>
      </c>
      <c r="G584" s="24" t="s">
        <v>280</v>
      </c>
      <c r="I584" s="24" t="s">
        <v>33</v>
      </c>
      <c r="J584" s="136">
        <v>303729</v>
      </c>
      <c r="K584" s="217">
        <v>44817</v>
      </c>
      <c r="L584" s="136" t="s">
        <v>33</v>
      </c>
      <c r="M584" s="29">
        <v>414540</v>
      </c>
      <c r="N584" s="132">
        <v>0.13</v>
      </c>
      <c r="O584" s="173">
        <f>M584*N584</f>
        <v>53890.200000000004</v>
      </c>
      <c r="P584" s="31">
        <v>0</v>
      </c>
      <c r="Q584" s="35">
        <f t="shared" si="60"/>
        <v>468430.2</v>
      </c>
      <c r="R584" s="33">
        <v>0.03</v>
      </c>
      <c r="S584" s="38">
        <v>-14052</v>
      </c>
      <c r="T584" s="33"/>
      <c r="U584" s="35">
        <v>-10778</v>
      </c>
      <c r="V584" s="32">
        <f t="shared" si="58"/>
        <v>443600.2</v>
      </c>
      <c r="W584" s="36" t="s">
        <v>59</v>
      </c>
      <c r="X584" s="46" t="s">
        <v>36</v>
      </c>
      <c r="Y584" s="37" t="s">
        <v>33</v>
      </c>
      <c r="Z584" s="238" t="s">
        <v>33</v>
      </c>
      <c r="AA584" s="37"/>
    </row>
    <row r="585" spans="1:27" hidden="1" x14ac:dyDescent="0.2">
      <c r="A585" s="20">
        <v>310</v>
      </c>
      <c r="B585" s="21">
        <v>44826</v>
      </c>
      <c r="C585" s="22">
        <v>44827</v>
      </c>
      <c r="D585" s="246">
        <v>44831</v>
      </c>
      <c r="E585" s="23" t="s">
        <v>617</v>
      </c>
      <c r="F585" s="23" t="s">
        <v>678</v>
      </c>
      <c r="G585" s="26" t="s">
        <v>619</v>
      </c>
      <c r="I585" s="24" t="s">
        <v>33</v>
      </c>
      <c r="J585" s="26">
        <v>303730</v>
      </c>
      <c r="K585" s="108">
        <v>44804</v>
      </c>
      <c r="L585" s="24" t="s">
        <v>679</v>
      </c>
      <c r="M585" s="29">
        <v>39000</v>
      </c>
      <c r="N585" s="132">
        <v>0.05</v>
      </c>
      <c r="O585" s="31">
        <f>M585*N585</f>
        <v>1950</v>
      </c>
      <c r="P585" s="31">
        <v>0</v>
      </c>
      <c r="Q585" s="35">
        <f t="shared" si="60"/>
        <v>40950</v>
      </c>
      <c r="R585" s="33"/>
      <c r="S585" s="175">
        <v>-3570</v>
      </c>
      <c r="T585" s="33"/>
      <c r="U585" s="35">
        <v>-425</v>
      </c>
      <c r="V585" s="32">
        <f t="shared" si="58"/>
        <v>36955</v>
      </c>
      <c r="W585" s="36" t="s">
        <v>59</v>
      </c>
      <c r="X585" s="46" t="s">
        <v>36</v>
      </c>
      <c r="Y585" s="37" t="s">
        <v>33</v>
      </c>
      <c r="Z585" s="238" t="s">
        <v>33</v>
      </c>
      <c r="AA585" s="176">
        <f>SUM(V585+V586)</f>
        <v>40630</v>
      </c>
    </row>
    <row r="586" spans="1:27" hidden="1" x14ac:dyDescent="0.2">
      <c r="A586" s="20">
        <v>311</v>
      </c>
      <c r="B586" s="21">
        <v>44826</v>
      </c>
      <c r="C586" s="22">
        <v>44827</v>
      </c>
      <c r="D586" s="246">
        <v>44831</v>
      </c>
      <c r="E586" s="23" t="s">
        <v>617</v>
      </c>
      <c r="F586" s="23" t="s">
        <v>678</v>
      </c>
      <c r="G586" s="26" t="s">
        <v>619</v>
      </c>
      <c r="I586" s="24" t="s">
        <v>33</v>
      </c>
      <c r="J586" s="26">
        <v>303730</v>
      </c>
      <c r="K586" s="27">
        <v>44804</v>
      </c>
      <c r="L586" s="24" t="s">
        <v>680</v>
      </c>
      <c r="M586" s="177">
        <v>3500</v>
      </c>
      <c r="N586" s="132">
        <v>0.05</v>
      </c>
      <c r="O586" s="31">
        <f>M586*N586</f>
        <v>175</v>
      </c>
      <c r="P586" s="31">
        <v>0</v>
      </c>
      <c r="Q586" s="35">
        <f t="shared" si="60"/>
        <v>3675</v>
      </c>
      <c r="R586" s="33"/>
      <c r="S586" s="175"/>
      <c r="T586" s="33"/>
      <c r="U586" s="35">
        <f>IFERROR(O586*-T586,0)</f>
        <v>0</v>
      </c>
      <c r="V586" s="32">
        <f t="shared" si="58"/>
        <v>3675</v>
      </c>
      <c r="W586" s="36" t="s">
        <v>59</v>
      </c>
      <c r="X586" s="46" t="s">
        <v>36</v>
      </c>
      <c r="Y586" s="37" t="s">
        <v>33</v>
      </c>
      <c r="Z586" s="238" t="s">
        <v>33</v>
      </c>
      <c r="AA586" s="174"/>
    </row>
    <row r="587" spans="1:27" hidden="1" x14ac:dyDescent="0.2">
      <c r="A587" s="20">
        <v>313</v>
      </c>
      <c r="B587" s="21">
        <v>44826</v>
      </c>
      <c r="C587" s="22">
        <v>44830</v>
      </c>
      <c r="D587" s="246">
        <v>44831</v>
      </c>
      <c r="E587" s="23" t="s">
        <v>684</v>
      </c>
      <c r="F587" s="23" t="s">
        <v>685</v>
      </c>
      <c r="G587" s="26" t="s">
        <v>33</v>
      </c>
      <c r="I587" s="24" t="s">
        <v>33</v>
      </c>
      <c r="J587" s="26">
        <v>303732</v>
      </c>
      <c r="K587" s="27">
        <v>44809</v>
      </c>
      <c r="L587" s="26" t="s">
        <v>33</v>
      </c>
      <c r="M587" s="29">
        <v>83017</v>
      </c>
      <c r="N587" s="132"/>
      <c r="O587" s="173"/>
      <c r="P587" s="31">
        <v>0</v>
      </c>
      <c r="Q587" s="35">
        <f t="shared" si="60"/>
        <v>83017</v>
      </c>
      <c r="R587" s="33"/>
      <c r="S587" s="35"/>
      <c r="T587" s="33"/>
      <c r="U587" s="35">
        <f>IFERROR(O587*-T587,0)</f>
        <v>0</v>
      </c>
      <c r="V587" s="32">
        <f t="shared" si="58"/>
        <v>83017</v>
      </c>
      <c r="W587" s="36" t="s">
        <v>59</v>
      </c>
      <c r="X587" s="181" t="s">
        <v>36</v>
      </c>
      <c r="Y587" s="37" t="s">
        <v>33</v>
      </c>
      <c r="Z587" s="238" t="s">
        <v>33</v>
      </c>
      <c r="AA587" s="37"/>
    </row>
    <row r="588" spans="1:27" hidden="1" x14ac:dyDescent="0.2">
      <c r="A588" s="20">
        <v>314</v>
      </c>
      <c r="B588" s="21">
        <v>44826</v>
      </c>
      <c r="C588" s="22">
        <v>44830</v>
      </c>
      <c r="D588" s="246">
        <v>44831</v>
      </c>
      <c r="E588" s="23" t="s">
        <v>684</v>
      </c>
      <c r="F588" s="23" t="s">
        <v>686</v>
      </c>
      <c r="G588" s="26" t="s">
        <v>33</v>
      </c>
      <c r="I588" s="24" t="s">
        <v>33</v>
      </c>
      <c r="J588" s="26">
        <v>303733</v>
      </c>
      <c r="K588" s="27">
        <v>44810</v>
      </c>
      <c r="L588" s="26" t="s">
        <v>33</v>
      </c>
      <c r="M588" s="29">
        <v>195523</v>
      </c>
      <c r="N588" s="132"/>
      <c r="O588" s="173"/>
      <c r="P588" s="31">
        <v>0</v>
      </c>
      <c r="Q588" s="35">
        <f t="shared" si="60"/>
        <v>195523</v>
      </c>
      <c r="R588" s="33"/>
      <c r="S588" s="35"/>
      <c r="T588" s="33"/>
      <c r="U588" s="35">
        <f>IFERROR(O588*-T588,0)</f>
        <v>0</v>
      </c>
      <c r="V588" s="32">
        <f t="shared" si="58"/>
        <v>195523</v>
      </c>
      <c r="W588" s="36" t="s">
        <v>59</v>
      </c>
      <c r="X588" s="181" t="s">
        <v>36</v>
      </c>
      <c r="Y588" s="37" t="s">
        <v>33</v>
      </c>
      <c r="Z588" s="238" t="s">
        <v>33</v>
      </c>
      <c r="AA588" s="37"/>
    </row>
    <row r="589" spans="1:27" hidden="1" x14ac:dyDescent="0.2">
      <c r="A589" s="20">
        <v>312</v>
      </c>
      <c r="B589" s="21">
        <v>44826</v>
      </c>
      <c r="C589" s="22">
        <v>44827</v>
      </c>
      <c r="D589" s="246">
        <v>44834</v>
      </c>
      <c r="E589" s="23" t="s">
        <v>681</v>
      </c>
      <c r="F589" s="23" t="s">
        <v>682</v>
      </c>
      <c r="G589" s="26" t="s">
        <v>683</v>
      </c>
      <c r="I589" s="24" t="s">
        <v>33</v>
      </c>
      <c r="J589" s="26">
        <v>303731</v>
      </c>
      <c r="K589" s="108">
        <v>44820</v>
      </c>
      <c r="L589" s="26" t="s">
        <v>33</v>
      </c>
      <c r="M589" s="29">
        <v>350000</v>
      </c>
      <c r="N589" s="132"/>
      <c r="O589" s="173"/>
      <c r="P589" s="31">
        <v>0</v>
      </c>
      <c r="Q589" s="35">
        <f t="shared" si="60"/>
        <v>350000</v>
      </c>
      <c r="R589" s="33"/>
      <c r="S589" s="38">
        <v>-35000</v>
      </c>
      <c r="T589" s="33"/>
      <c r="U589" s="35">
        <f>IFERROR(O589*-T589,0)</f>
        <v>0</v>
      </c>
      <c r="V589" s="32">
        <f t="shared" si="58"/>
        <v>315000</v>
      </c>
      <c r="W589" s="36" t="s">
        <v>59</v>
      </c>
      <c r="X589" s="46" t="s">
        <v>36</v>
      </c>
      <c r="Y589" s="37" t="s">
        <v>33</v>
      </c>
      <c r="Z589" s="238" t="s">
        <v>33</v>
      </c>
      <c r="AA589" s="37"/>
    </row>
    <row r="590" spans="1:27" hidden="1" x14ac:dyDescent="0.2">
      <c r="A590" s="20">
        <v>321</v>
      </c>
      <c r="B590" s="21">
        <v>44826</v>
      </c>
      <c r="C590" s="22">
        <v>44831</v>
      </c>
      <c r="D590" s="246">
        <v>44834</v>
      </c>
      <c r="E590" s="23" t="s">
        <v>81</v>
      </c>
      <c r="F590" s="23" t="s">
        <v>694</v>
      </c>
      <c r="G590" s="26" t="s">
        <v>33</v>
      </c>
      <c r="I590" s="24" t="s">
        <v>33</v>
      </c>
      <c r="J590" s="26">
        <v>303737</v>
      </c>
      <c r="K590" s="108">
        <v>44826</v>
      </c>
      <c r="L590" s="74">
        <v>102208150049</v>
      </c>
      <c r="M590" s="29">
        <v>64141</v>
      </c>
      <c r="N590" s="150"/>
      <c r="O590" s="173"/>
      <c r="P590" s="31">
        <v>0</v>
      </c>
      <c r="Q590" s="35">
        <f t="shared" si="60"/>
        <v>64141</v>
      </c>
      <c r="R590" s="33"/>
      <c r="S590" s="29"/>
      <c r="T590" s="33"/>
      <c r="U590" s="35">
        <f>IFERROR(O590*-T590,0)</f>
        <v>0</v>
      </c>
      <c r="V590" s="32">
        <f t="shared" si="58"/>
        <v>64141</v>
      </c>
      <c r="W590" s="36" t="s">
        <v>59</v>
      </c>
      <c r="X590" s="46" t="s">
        <v>36</v>
      </c>
      <c r="Y590" s="37" t="s">
        <v>33</v>
      </c>
      <c r="Z590" s="238" t="s">
        <v>33</v>
      </c>
      <c r="AA590" s="37"/>
    </row>
    <row r="591" spans="1:27" hidden="1" x14ac:dyDescent="0.2">
      <c r="A591" s="20">
        <v>322</v>
      </c>
      <c r="B591" s="21">
        <v>44826</v>
      </c>
      <c r="C591" s="22">
        <v>44831</v>
      </c>
      <c r="D591" s="246">
        <v>44834</v>
      </c>
      <c r="E591" s="23" t="s">
        <v>162</v>
      </c>
      <c r="F591" s="23" t="s">
        <v>695</v>
      </c>
      <c r="G591" s="26" t="s">
        <v>33</v>
      </c>
      <c r="I591" s="24" t="s">
        <v>33</v>
      </c>
      <c r="J591" s="26">
        <v>303738</v>
      </c>
      <c r="K591" s="108">
        <v>44820</v>
      </c>
      <c r="L591" s="26" t="s">
        <v>696</v>
      </c>
      <c r="M591" s="29">
        <v>7018</v>
      </c>
      <c r="N591" s="150"/>
      <c r="O591" s="173"/>
      <c r="P591" s="31">
        <v>0</v>
      </c>
      <c r="Q591" s="35">
        <f t="shared" si="60"/>
        <v>7018</v>
      </c>
      <c r="R591" s="33"/>
      <c r="S591" s="29">
        <v>-210</v>
      </c>
      <c r="T591" s="33"/>
      <c r="U591" s="35">
        <v>-807</v>
      </c>
      <c r="V591" s="32">
        <f t="shared" si="58"/>
        <v>6001</v>
      </c>
      <c r="W591" s="36" t="s">
        <v>59</v>
      </c>
      <c r="X591" s="46" t="s">
        <v>36</v>
      </c>
      <c r="Y591" s="37" t="s">
        <v>33</v>
      </c>
      <c r="Z591" s="238" t="s">
        <v>33</v>
      </c>
      <c r="AA591" s="37"/>
    </row>
    <row r="592" spans="1:27" hidden="1" x14ac:dyDescent="0.2">
      <c r="A592" s="20">
        <v>323</v>
      </c>
      <c r="B592" s="21">
        <v>44826</v>
      </c>
      <c r="C592" s="22">
        <v>44831</v>
      </c>
      <c r="D592" s="246">
        <v>44834</v>
      </c>
      <c r="E592" s="23" t="s">
        <v>486</v>
      </c>
      <c r="F592" s="23" t="s">
        <v>697</v>
      </c>
      <c r="G592" s="26" t="s">
        <v>488</v>
      </c>
      <c r="I592" s="26">
        <v>1919</v>
      </c>
      <c r="J592" s="26">
        <v>303739</v>
      </c>
      <c r="K592" s="108">
        <v>44826</v>
      </c>
      <c r="L592" s="26" t="s">
        <v>698</v>
      </c>
      <c r="M592" s="29">
        <v>26793</v>
      </c>
      <c r="N592" s="150"/>
      <c r="O592" s="173"/>
      <c r="P592" s="31">
        <v>0</v>
      </c>
      <c r="Q592" s="35">
        <f t="shared" si="60"/>
        <v>26793</v>
      </c>
      <c r="R592" s="33"/>
      <c r="S592" s="29">
        <v>-1206</v>
      </c>
      <c r="T592" s="33"/>
      <c r="U592" s="35">
        <f>IFERROR(O592*-T592,0)</f>
        <v>0</v>
      </c>
      <c r="V592" s="32">
        <f t="shared" si="58"/>
        <v>25587</v>
      </c>
      <c r="W592" s="36" t="s">
        <v>59</v>
      </c>
      <c r="X592" s="46" t="s">
        <v>36</v>
      </c>
      <c r="Y592" s="37" t="s">
        <v>33</v>
      </c>
      <c r="Z592" s="238" t="s">
        <v>33</v>
      </c>
      <c r="AA592" s="37"/>
    </row>
    <row r="593" spans="1:28" hidden="1" x14ac:dyDescent="0.2">
      <c r="A593" s="20">
        <v>324</v>
      </c>
      <c r="B593" s="21">
        <v>44826</v>
      </c>
      <c r="C593" s="22">
        <v>44831</v>
      </c>
      <c r="D593" s="246">
        <v>44834</v>
      </c>
      <c r="E593" s="23" t="s">
        <v>657</v>
      </c>
      <c r="F593" s="23" t="s">
        <v>699</v>
      </c>
      <c r="G593" s="24" t="s">
        <v>659</v>
      </c>
      <c r="I593" s="24" t="s">
        <v>33</v>
      </c>
      <c r="J593" s="26">
        <v>303740</v>
      </c>
      <c r="K593" s="27">
        <v>44816</v>
      </c>
      <c r="L593" s="26" t="s">
        <v>33</v>
      </c>
      <c r="M593" s="38">
        <v>30150.58</v>
      </c>
      <c r="N593" s="132"/>
      <c r="O593" s="38"/>
      <c r="P593" s="31">
        <v>0</v>
      </c>
      <c r="Q593" s="35">
        <f t="shared" si="60"/>
        <v>30150.58</v>
      </c>
      <c r="R593" s="33"/>
      <c r="S593" s="34">
        <v>-2412</v>
      </c>
      <c r="T593" s="33"/>
      <c r="U593" s="35">
        <v>-1507.53</v>
      </c>
      <c r="V593" s="32">
        <f t="shared" si="58"/>
        <v>26231.050000000003</v>
      </c>
      <c r="W593" s="36" t="s">
        <v>59</v>
      </c>
      <c r="X593" s="181" t="s">
        <v>36</v>
      </c>
      <c r="Y593" s="37" t="s">
        <v>33</v>
      </c>
      <c r="Z593" s="238" t="s">
        <v>33</v>
      </c>
      <c r="AA593" s="37"/>
    </row>
    <row r="594" spans="1:28" hidden="1" x14ac:dyDescent="0.2">
      <c r="A594" s="20">
        <v>326</v>
      </c>
      <c r="B594" s="21">
        <v>44826</v>
      </c>
      <c r="C594" s="22">
        <v>44831</v>
      </c>
      <c r="D594" s="246">
        <v>44834</v>
      </c>
      <c r="E594" s="23" t="s">
        <v>614</v>
      </c>
      <c r="F594" s="23" t="s">
        <v>701</v>
      </c>
      <c r="G594" s="24" t="s">
        <v>702</v>
      </c>
      <c r="I594" s="24" t="s">
        <v>33</v>
      </c>
      <c r="J594" s="26">
        <v>303741</v>
      </c>
      <c r="K594" s="27">
        <v>44816</v>
      </c>
      <c r="L594" s="26">
        <v>1965</v>
      </c>
      <c r="M594" s="38">
        <v>100756</v>
      </c>
      <c r="N594" s="132"/>
      <c r="O594" s="38"/>
      <c r="P594" s="31">
        <v>0</v>
      </c>
      <c r="Q594" s="35">
        <f t="shared" si="60"/>
        <v>100756</v>
      </c>
      <c r="R594" s="33"/>
      <c r="S594" s="34">
        <f>Q594*-4.5%</f>
        <v>-4534.0199999999995</v>
      </c>
      <c r="T594" s="33"/>
      <c r="U594" s="35">
        <v>-5037.97</v>
      </c>
      <c r="V594" s="32">
        <f t="shared" si="58"/>
        <v>91184.01</v>
      </c>
      <c r="W594" s="36" t="s">
        <v>59</v>
      </c>
      <c r="X594" s="46" t="s">
        <v>36</v>
      </c>
      <c r="Y594" s="37" t="s">
        <v>33</v>
      </c>
      <c r="Z594" s="37" t="s">
        <v>33</v>
      </c>
      <c r="AA594" s="37"/>
    </row>
    <row r="595" spans="1:28" hidden="1" x14ac:dyDescent="0.2">
      <c r="A595" s="20">
        <v>327</v>
      </c>
      <c r="B595" s="21">
        <v>44826</v>
      </c>
      <c r="C595" s="22">
        <v>44831</v>
      </c>
      <c r="D595" s="246">
        <v>44834</v>
      </c>
      <c r="E595" s="23" t="s">
        <v>92</v>
      </c>
      <c r="F595" s="23" t="s">
        <v>93</v>
      </c>
      <c r="G595" s="24" t="s">
        <v>94</v>
      </c>
      <c r="I595" s="24" t="s">
        <v>33</v>
      </c>
      <c r="J595" s="26">
        <v>303742</v>
      </c>
      <c r="K595" s="108">
        <v>44826</v>
      </c>
      <c r="L595" s="26" t="s">
        <v>703</v>
      </c>
      <c r="M595" s="29">
        <v>3344</v>
      </c>
      <c r="N595" s="132"/>
      <c r="O595" s="173"/>
      <c r="P595" s="31">
        <v>0</v>
      </c>
      <c r="Q595" s="35">
        <f t="shared" si="60"/>
        <v>3344</v>
      </c>
      <c r="R595" s="33"/>
      <c r="S595" s="38">
        <v>-100</v>
      </c>
      <c r="T595" s="33"/>
      <c r="U595" s="35">
        <f>IFERROR(O595*-T595,0)</f>
        <v>0</v>
      </c>
      <c r="V595" s="32">
        <f t="shared" si="58"/>
        <v>3244</v>
      </c>
      <c r="W595" s="36" t="s">
        <v>59</v>
      </c>
      <c r="X595" s="46" t="s">
        <v>36</v>
      </c>
      <c r="Y595" s="37" t="s">
        <v>33</v>
      </c>
      <c r="Z595" s="37" t="s">
        <v>33</v>
      </c>
      <c r="AA595" s="37"/>
    </row>
    <row r="596" spans="1:28" hidden="1" x14ac:dyDescent="0.2">
      <c r="A596" s="20">
        <v>328</v>
      </c>
      <c r="B596" s="21">
        <v>44826</v>
      </c>
      <c r="C596" s="22">
        <v>44831</v>
      </c>
      <c r="D596" s="246">
        <v>44834</v>
      </c>
      <c r="E596" s="23" t="s">
        <v>92</v>
      </c>
      <c r="F596" s="23" t="s">
        <v>93</v>
      </c>
      <c r="G596" s="24" t="s">
        <v>94</v>
      </c>
      <c r="I596" s="24" t="s">
        <v>33</v>
      </c>
      <c r="J596" s="26">
        <v>303743</v>
      </c>
      <c r="K596" s="108">
        <v>44804</v>
      </c>
      <c r="L596" s="26" t="s">
        <v>704</v>
      </c>
      <c r="M596" s="29">
        <v>4152</v>
      </c>
      <c r="N596" s="132"/>
      <c r="O596" s="173"/>
      <c r="P596" s="31">
        <v>0</v>
      </c>
      <c r="Q596" s="35">
        <f t="shared" si="60"/>
        <v>4152</v>
      </c>
      <c r="R596" s="33"/>
      <c r="S596" s="38">
        <v>-124.44</v>
      </c>
      <c r="T596" s="33"/>
      <c r="U596" s="35">
        <f>IFERROR(O596*-T596,0)</f>
        <v>0</v>
      </c>
      <c r="V596" s="32">
        <f t="shared" si="58"/>
        <v>4027.56</v>
      </c>
      <c r="W596" s="36" t="s">
        <v>59</v>
      </c>
      <c r="X596" s="46" t="s">
        <v>36</v>
      </c>
      <c r="Y596" s="37" t="s">
        <v>33</v>
      </c>
      <c r="Z596" s="37" t="s">
        <v>33</v>
      </c>
      <c r="AA596" s="37"/>
    </row>
    <row r="597" spans="1:28" ht="23.25" hidden="1" x14ac:dyDescent="0.25">
      <c r="A597" s="344"/>
      <c r="B597" s="363"/>
      <c r="C597" s="346"/>
      <c r="D597" s="347">
        <v>44805</v>
      </c>
      <c r="E597" s="348" t="s">
        <v>993</v>
      </c>
      <c r="F597" s="348" t="s">
        <v>993</v>
      </c>
      <c r="G597" s="366"/>
      <c r="I597" s="366"/>
      <c r="J597" s="365"/>
      <c r="K597" s="390"/>
      <c r="L597" s="365"/>
      <c r="M597" s="367"/>
      <c r="N597" s="352"/>
      <c r="O597" s="391"/>
      <c r="P597" s="353"/>
      <c r="Q597" s="354">
        <v>91186</v>
      </c>
      <c r="R597" s="368"/>
      <c r="S597" s="351"/>
      <c r="T597" s="368"/>
      <c r="U597" s="358"/>
      <c r="V597" s="359">
        <f t="shared" si="58"/>
        <v>91186</v>
      </c>
      <c r="W597" s="358"/>
      <c r="X597" s="369" t="s">
        <v>36</v>
      </c>
      <c r="Y597" s="360"/>
      <c r="Z597" s="392"/>
      <c r="AA597" s="392"/>
      <c r="AB597" s="1" t="s">
        <v>867</v>
      </c>
    </row>
    <row r="598" spans="1:28" ht="15" hidden="1" x14ac:dyDescent="0.25">
      <c r="A598" s="344"/>
      <c r="B598" s="363"/>
      <c r="C598" s="346"/>
      <c r="D598" s="347">
        <v>44805</v>
      </c>
      <c r="E598" s="348" t="s">
        <v>994</v>
      </c>
      <c r="F598" s="348" t="s">
        <v>994</v>
      </c>
      <c r="G598" s="366"/>
      <c r="I598" s="366"/>
      <c r="J598" s="365"/>
      <c r="K598" s="390"/>
      <c r="L598" s="365"/>
      <c r="M598" s="367"/>
      <c r="N598" s="352"/>
      <c r="O598" s="391"/>
      <c r="P598" s="353"/>
      <c r="Q598" s="354">
        <v>57631</v>
      </c>
      <c r="R598" s="368"/>
      <c r="S598" s="351"/>
      <c r="T598" s="368"/>
      <c r="U598" s="358"/>
      <c r="V598" s="359">
        <f t="shared" si="58"/>
        <v>57631</v>
      </c>
      <c r="W598" s="358"/>
      <c r="X598" s="369" t="s">
        <v>36</v>
      </c>
      <c r="Y598" s="360"/>
      <c r="Z598" s="392"/>
      <c r="AA598" s="392"/>
      <c r="AB598" s="1" t="s">
        <v>867</v>
      </c>
    </row>
    <row r="599" spans="1:28" ht="23.25" hidden="1" x14ac:dyDescent="0.25">
      <c r="A599" s="344"/>
      <c r="B599" s="363"/>
      <c r="C599" s="346"/>
      <c r="D599" s="347">
        <v>44805</v>
      </c>
      <c r="E599" s="348" t="s">
        <v>995</v>
      </c>
      <c r="F599" s="348" t="s">
        <v>995</v>
      </c>
      <c r="G599" s="366"/>
      <c r="I599" s="366"/>
      <c r="J599" s="365"/>
      <c r="K599" s="390"/>
      <c r="L599" s="365"/>
      <c r="M599" s="367"/>
      <c r="N599" s="352"/>
      <c r="O599" s="391"/>
      <c r="P599" s="353"/>
      <c r="Q599" s="354">
        <v>4346</v>
      </c>
      <c r="R599" s="368"/>
      <c r="S599" s="351"/>
      <c r="T599" s="368"/>
      <c r="U599" s="358"/>
      <c r="V599" s="359">
        <f t="shared" si="58"/>
        <v>4346</v>
      </c>
      <c r="W599" s="358"/>
      <c r="X599" s="369" t="s">
        <v>36</v>
      </c>
      <c r="Y599" s="360"/>
      <c r="Z599" s="392"/>
      <c r="AA599" s="392"/>
      <c r="AB599" s="1" t="s">
        <v>867</v>
      </c>
    </row>
    <row r="600" spans="1:28" ht="15" hidden="1" x14ac:dyDescent="0.25">
      <c r="A600" s="344"/>
      <c r="B600" s="363"/>
      <c r="C600" s="346"/>
      <c r="D600" s="347">
        <v>44805</v>
      </c>
      <c r="E600" s="348" t="s">
        <v>996</v>
      </c>
      <c r="F600" s="348" t="s">
        <v>996</v>
      </c>
      <c r="G600" s="366"/>
      <c r="I600" s="366"/>
      <c r="J600" s="365"/>
      <c r="K600" s="390"/>
      <c r="L600" s="365"/>
      <c r="M600" s="367"/>
      <c r="N600" s="352"/>
      <c r="O600" s="391"/>
      <c r="P600" s="353"/>
      <c r="Q600" s="354">
        <v>322622</v>
      </c>
      <c r="R600" s="368"/>
      <c r="S600" s="351"/>
      <c r="T600" s="368"/>
      <c r="U600" s="358"/>
      <c r="V600" s="359">
        <f t="shared" si="58"/>
        <v>322622</v>
      </c>
      <c r="W600" s="358"/>
      <c r="X600" s="369" t="s">
        <v>36</v>
      </c>
      <c r="Y600" s="360">
        <v>58372120</v>
      </c>
      <c r="Z600" s="392"/>
      <c r="AA600" s="392"/>
      <c r="AB600" s="1" t="s">
        <v>867</v>
      </c>
    </row>
    <row r="601" spans="1:28" ht="23.25" hidden="1" x14ac:dyDescent="0.25">
      <c r="A601" s="344"/>
      <c r="B601" s="363"/>
      <c r="C601" s="346"/>
      <c r="D601" s="347">
        <v>44809</v>
      </c>
      <c r="E601" s="348" t="s">
        <v>997</v>
      </c>
      <c r="F601" s="348" t="s">
        <v>997</v>
      </c>
      <c r="G601" s="366"/>
      <c r="I601" s="366"/>
      <c r="J601" s="365"/>
      <c r="K601" s="390"/>
      <c r="L601" s="365"/>
      <c r="M601" s="367"/>
      <c r="N601" s="352"/>
      <c r="O601" s="391"/>
      <c r="P601" s="353"/>
      <c r="Q601" s="354">
        <v>230575</v>
      </c>
      <c r="R601" s="368"/>
      <c r="S601" s="351"/>
      <c r="T601" s="368"/>
      <c r="U601" s="358"/>
      <c r="V601" s="359">
        <f t="shared" si="58"/>
        <v>230575</v>
      </c>
      <c r="W601" s="358"/>
      <c r="X601" s="369" t="s">
        <v>36</v>
      </c>
      <c r="Y601" s="360"/>
      <c r="Z601" s="392"/>
      <c r="AA601" s="392"/>
      <c r="AB601" s="1" t="s">
        <v>867</v>
      </c>
    </row>
    <row r="602" spans="1:28" ht="15" hidden="1" x14ac:dyDescent="0.25">
      <c r="A602" s="344"/>
      <c r="B602" s="363"/>
      <c r="C602" s="346"/>
      <c r="D602" s="347">
        <v>44810</v>
      </c>
      <c r="E602" s="348" t="s">
        <v>998</v>
      </c>
      <c r="F602" s="348" t="s">
        <v>998</v>
      </c>
      <c r="G602" s="366"/>
      <c r="I602" s="366"/>
      <c r="J602" s="365"/>
      <c r="K602" s="390"/>
      <c r="L602" s="365"/>
      <c r="M602" s="367"/>
      <c r="N602" s="352"/>
      <c r="O602" s="391"/>
      <c r="P602" s="353"/>
      <c r="Q602" s="354">
        <v>5390</v>
      </c>
      <c r="R602" s="368"/>
      <c r="S602" s="351"/>
      <c r="T602" s="368"/>
      <c r="U602" s="358"/>
      <c r="V602" s="359">
        <f t="shared" si="58"/>
        <v>5390</v>
      </c>
      <c r="W602" s="358"/>
      <c r="X602" s="369" t="s">
        <v>36</v>
      </c>
      <c r="Y602" s="360"/>
      <c r="Z602" s="392"/>
      <c r="AA602" s="392"/>
      <c r="AB602" s="1" t="s">
        <v>867</v>
      </c>
    </row>
    <row r="603" spans="1:28" ht="15" hidden="1" x14ac:dyDescent="0.25">
      <c r="A603" s="344"/>
      <c r="B603" s="363"/>
      <c r="C603" s="346"/>
      <c r="D603" s="347">
        <v>44810</v>
      </c>
      <c r="E603" s="348" t="s">
        <v>999</v>
      </c>
      <c r="F603" s="348" t="s">
        <v>999</v>
      </c>
      <c r="G603" s="366"/>
      <c r="I603" s="366"/>
      <c r="J603" s="365"/>
      <c r="K603" s="390"/>
      <c r="L603" s="365"/>
      <c r="M603" s="367"/>
      <c r="N603" s="352"/>
      <c r="O603" s="391"/>
      <c r="P603" s="353"/>
      <c r="Q603" s="354">
        <v>2180</v>
      </c>
      <c r="R603" s="368"/>
      <c r="S603" s="351"/>
      <c r="T603" s="368"/>
      <c r="U603" s="358"/>
      <c r="V603" s="359">
        <f t="shared" si="58"/>
        <v>2180</v>
      </c>
      <c r="W603" s="358"/>
      <c r="X603" s="369" t="s">
        <v>36</v>
      </c>
      <c r="Y603" s="360"/>
      <c r="Z603" s="392"/>
      <c r="AA603" s="392"/>
      <c r="AB603" s="1" t="s">
        <v>867</v>
      </c>
    </row>
    <row r="604" spans="1:28" ht="15" hidden="1" x14ac:dyDescent="0.25">
      <c r="A604" s="344"/>
      <c r="B604" s="363"/>
      <c r="C604" s="346"/>
      <c r="D604" s="347">
        <v>44810</v>
      </c>
      <c r="E604" s="348" t="s">
        <v>1000</v>
      </c>
      <c r="F604" s="348" t="s">
        <v>1000</v>
      </c>
      <c r="G604" s="366"/>
      <c r="I604" s="366"/>
      <c r="J604" s="365"/>
      <c r="K604" s="390"/>
      <c r="L604" s="365"/>
      <c r="M604" s="367"/>
      <c r="N604" s="352"/>
      <c r="O604" s="391"/>
      <c r="P604" s="353"/>
      <c r="Q604" s="354">
        <v>109926</v>
      </c>
      <c r="R604" s="368"/>
      <c r="S604" s="351"/>
      <c r="T604" s="368"/>
      <c r="U604" s="358"/>
      <c r="V604" s="359">
        <f t="shared" si="58"/>
        <v>109926</v>
      </c>
      <c r="W604" s="358"/>
      <c r="X604" s="369" t="s">
        <v>36</v>
      </c>
      <c r="Y604" s="360"/>
      <c r="Z604" s="392"/>
      <c r="AA604" s="392"/>
      <c r="AB604" s="1" t="s">
        <v>867</v>
      </c>
    </row>
    <row r="605" spans="1:28" ht="23.25" hidden="1" x14ac:dyDescent="0.25">
      <c r="A605" s="344"/>
      <c r="B605" s="363"/>
      <c r="C605" s="346"/>
      <c r="D605" s="347">
        <v>44810</v>
      </c>
      <c r="E605" s="348" t="s">
        <v>1001</v>
      </c>
      <c r="F605" s="348" t="s">
        <v>1001</v>
      </c>
      <c r="G605" s="366"/>
      <c r="I605" s="366"/>
      <c r="J605" s="365"/>
      <c r="K605" s="390"/>
      <c r="L605" s="365"/>
      <c r="M605" s="367"/>
      <c r="N605" s="352"/>
      <c r="O605" s="391"/>
      <c r="P605" s="353"/>
      <c r="Q605" s="354">
        <v>126903</v>
      </c>
      <c r="R605" s="368"/>
      <c r="S605" s="351"/>
      <c r="T605" s="368"/>
      <c r="U605" s="358"/>
      <c r="V605" s="359">
        <f t="shared" si="58"/>
        <v>126903</v>
      </c>
      <c r="W605" s="358"/>
      <c r="X605" s="369" t="s">
        <v>36</v>
      </c>
      <c r="Y605" s="360"/>
      <c r="Z605" s="392"/>
      <c r="AA605" s="392"/>
      <c r="AB605" s="1" t="s">
        <v>867</v>
      </c>
    </row>
    <row r="606" spans="1:28" ht="15" hidden="1" x14ac:dyDescent="0.25">
      <c r="A606" s="344"/>
      <c r="B606" s="363"/>
      <c r="C606" s="346"/>
      <c r="D606" s="347">
        <v>44810</v>
      </c>
      <c r="E606" s="348" t="s">
        <v>1002</v>
      </c>
      <c r="F606" s="348" t="s">
        <v>1002</v>
      </c>
      <c r="G606" s="366"/>
      <c r="I606" s="366"/>
      <c r="J606" s="365"/>
      <c r="K606" s="390"/>
      <c r="L606" s="365"/>
      <c r="M606" s="367"/>
      <c r="N606" s="352"/>
      <c r="O606" s="391"/>
      <c r="P606" s="353"/>
      <c r="Q606" s="354">
        <v>11059</v>
      </c>
      <c r="R606" s="368"/>
      <c r="S606" s="351"/>
      <c r="T606" s="368"/>
      <c r="U606" s="358"/>
      <c r="V606" s="359">
        <f t="shared" si="58"/>
        <v>11059</v>
      </c>
      <c r="W606" s="358"/>
      <c r="X606" s="369" t="s">
        <v>36</v>
      </c>
      <c r="Y606" s="360"/>
      <c r="Z606" s="392"/>
      <c r="AA606" s="392"/>
      <c r="AB606" s="1" t="s">
        <v>867</v>
      </c>
    </row>
    <row r="607" spans="1:28" ht="15" hidden="1" x14ac:dyDescent="0.25">
      <c r="A607" s="344"/>
      <c r="B607" s="363"/>
      <c r="C607" s="346"/>
      <c r="D607" s="347">
        <v>44810</v>
      </c>
      <c r="E607" s="348" t="s">
        <v>1003</v>
      </c>
      <c r="F607" s="348" t="s">
        <v>1003</v>
      </c>
      <c r="G607" s="366"/>
      <c r="I607" s="366"/>
      <c r="J607" s="365"/>
      <c r="K607" s="390"/>
      <c r="L607" s="365"/>
      <c r="M607" s="367"/>
      <c r="N607" s="352"/>
      <c r="O607" s="391"/>
      <c r="P607" s="353"/>
      <c r="Q607" s="354">
        <v>73279</v>
      </c>
      <c r="R607" s="368"/>
      <c r="S607" s="351"/>
      <c r="T607" s="368"/>
      <c r="U607" s="358"/>
      <c r="V607" s="359">
        <f t="shared" si="58"/>
        <v>73279</v>
      </c>
      <c r="W607" s="358"/>
      <c r="X607" s="369" t="s">
        <v>36</v>
      </c>
      <c r="Y607" s="360"/>
      <c r="Z607" s="392"/>
      <c r="AA607" s="392"/>
      <c r="AB607" s="1" t="s">
        <v>867</v>
      </c>
    </row>
    <row r="608" spans="1:28" ht="15" hidden="1" x14ac:dyDescent="0.25">
      <c r="A608" s="344"/>
      <c r="B608" s="363"/>
      <c r="C608" s="346"/>
      <c r="D608" s="347">
        <v>44810</v>
      </c>
      <c r="E608" s="348" t="s">
        <v>1004</v>
      </c>
      <c r="F608" s="348" t="s">
        <v>1004</v>
      </c>
      <c r="G608" s="366"/>
      <c r="I608" s="366"/>
      <c r="J608" s="365"/>
      <c r="K608" s="390"/>
      <c r="L608" s="365"/>
      <c r="M608" s="367"/>
      <c r="N608" s="352"/>
      <c r="O608" s="391"/>
      <c r="P608" s="353"/>
      <c r="Q608" s="354">
        <v>37420</v>
      </c>
      <c r="R608" s="368"/>
      <c r="S608" s="351"/>
      <c r="T608" s="368"/>
      <c r="U608" s="358"/>
      <c r="V608" s="359">
        <f t="shared" si="58"/>
        <v>37420</v>
      </c>
      <c r="W608" s="358"/>
      <c r="X608" s="369" t="s">
        <v>36</v>
      </c>
      <c r="Y608" s="360"/>
      <c r="Z608" s="392"/>
      <c r="AA608" s="392"/>
      <c r="AB608" s="1" t="s">
        <v>867</v>
      </c>
    </row>
    <row r="609" spans="1:28" ht="15" hidden="1" x14ac:dyDescent="0.25">
      <c r="A609" s="344"/>
      <c r="B609" s="363"/>
      <c r="C609" s="346"/>
      <c r="D609" s="347">
        <v>44810</v>
      </c>
      <c r="E609" s="348" t="s">
        <v>1005</v>
      </c>
      <c r="F609" s="348" t="s">
        <v>1005</v>
      </c>
      <c r="G609" s="366"/>
      <c r="I609" s="366"/>
      <c r="J609" s="365"/>
      <c r="K609" s="390"/>
      <c r="L609" s="365"/>
      <c r="M609" s="367"/>
      <c r="N609" s="352"/>
      <c r="O609" s="391"/>
      <c r="P609" s="353"/>
      <c r="Q609" s="354">
        <v>109504</v>
      </c>
      <c r="R609" s="368"/>
      <c r="S609" s="351"/>
      <c r="T609" s="368"/>
      <c r="U609" s="358"/>
      <c r="V609" s="359">
        <f t="shared" si="58"/>
        <v>109504</v>
      </c>
      <c r="W609" s="358"/>
      <c r="X609" s="369" t="s">
        <v>36</v>
      </c>
      <c r="Y609" s="360"/>
      <c r="Z609" s="392"/>
      <c r="AA609" s="392"/>
      <c r="AB609" s="1" t="s">
        <v>867</v>
      </c>
    </row>
    <row r="610" spans="1:28" ht="15" hidden="1" x14ac:dyDescent="0.25">
      <c r="A610" s="344"/>
      <c r="B610" s="363"/>
      <c r="C610" s="346"/>
      <c r="D610" s="347">
        <v>44810</v>
      </c>
      <c r="E610" s="348" t="s">
        <v>1006</v>
      </c>
      <c r="F610" s="348" t="s">
        <v>1006</v>
      </c>
      <c r="G610" s="366"/>
      <c r="I610" s="366"/>
      <c r="J610" s="365"/>
      <c r="K610" s="390"/>
      <c r="L610" s="365"/>
      <c r="M610" s="367"/>
      <c r="N610" s="352"/>
      <c r="O610" s="391"/>
      <c r="P610" s="353"/>
      <c r="Q610" s="354">
        <v>477630</v>
      </c>
      <c r="R610" s="368"/>
      <c r="S610" s="351"/>
      <c r="T610" s="368"/>
      <c r="U610" s="358"/>
      <c r="V610" s="359">
        <f t="shared" si="58"/>
        <v>477630</v>
      </c>
      <c r="W610" s="358"/>
      <c r="X610" s="369" t="s">
        <v>36</v>
      </c>
      <c r="Y610" s="360"/>
      <c r="Z610" s="392"/>
      <c r="AA610" s="392"/>
      <c r="AB610" s="1" t="s">
        <v>867</v>
      </c>
    </row>
    <row r="611" spans="1:28" ht="23.25" hidden="1" x14ac:dyDescent="0.25">
      <c r="A611" s="344"/>
      <c r="B611" s="363"/>
      <c r="C611" s="346"/>
      <c r="D611" s="347">
        <v>44811</v>
      </c>
      <c r="E611" s="348" t="s">
        <v>1007</v>
      </c>
      <c r="F611" s="348" t="s">
        <v>1007</v>
      </c>
      <c r="G611" s="366"/>
      <c r="I611" s="366"/>
      <c r="J611" s="365"/>
      <c r="K611" s="390"/>
      <c r="L611" s="365"/>
      <c r="M611" s="367"/>
      <c r="N611" s="352"/>
      <c r="O611" s="391"/>
      <c r="P611" s="353"/>
      <c r="Q611" s="354">
        <v>62664</v>
      </c>
      <c r="R611" s="368"/>
      <c r="S611" s="351"/>
      <c r="T611" s="368"/>
      <c r="U611" s="358"/>
      <c r="V611" s="359">
        <f t="shared" si="58"/>
        <v>62664</v>
      </c>
      <c r="W611" s="358"/>
      <c r="X611" s="369" t="s">
        <v>36</v>
      </c>
      <c r="Y611" s="360"/>
      <c r="Z611" s="392"/>
      <c r="AA611" s="392"/>
      <c r="AB611" s="1" t="s">
        <v>867</v>
      </c>
    </row>
    <row r="612" spans="1:28" ht="15" hidden="1" x14ac:dyDescent="0.25">
      <c r="A612" s="344"/>
      <c r="B612" s="363"/>
      <c r="C612" s="346"/>
      <c r="D612" s="347">
        <v>44813</v>
      </c>
      <c r="E612" s="348" t="s">
        <v>1008</v>
      </c>
      <c r="F612" s="348" t="s">
        <v>1008</v>
      </c>
      <c r="G612" s="366"/>
      <c r="I612" s="366"/>
      <c r="J612" s="365"/>
      <c r="K612" s="390"/>
      <c r="L612" s="365"/>
      <c r="M612" s="367"/>
      <c r="N612" s="352"/>
      <c r="O612" s="391"/>
      <c r="P612" s="353"/>
      <c r="Q612" s="354">
        <v>27800675</v>
      </c>
      <c r="R612" s="368"/>
      <c r="S612" s="351"/>
      <c r="T612" s="368"/>
      <c r="U612" s="358"/>
      <c r="V612" s="359">
        <f t="shared" si="58"/>
        <v>27800675</v>
      </c>
      <c r="W612" s="358"/>
      <c r="X612" s="369" t="s">
        <v>36</v>
      </c>
      <c r="Y612" s="360">
        <v>58372134</v>
      </c>
      <c r="Z612" s="392"/>
      <c r="AA612" s="392"/>
      <c r="AB612" s="1" t="s">
        <v>867</v>
      </c>
    </row>
    <row r="613" spans="1:28" ht="15" hidden="1" x14ac:dyDescent="0.25">
      <c r="A613" s="344"/>
      <c r="B613" s="363"/>
      <c r="C613" s="346"/>
      <c r="D613" s="347">
        <v>44813</v>
      </c>
      <c r="E613" s="348" t="s">
        <v>1008</v>
      </c>
      <c r="F613" s="348" t="s">
        <v>1008</v>
      </c>
      <c r="G613" s="366"/>
      <c r="I613" s="366"/>
      <c r="J613" s="365"/>
      <c r="K613" s="390"/>
      <c r="L613" s="365"/>
      <c r="M613" s="367"/>
      <c r="N613" s="352"/>
      <c r="O613" s="391"/>
      <c r="P613" s="353"/>
      <c r="Q613" s="354">
        <v>27304055</v>
      </c>
      <c r="R613" s="368"/>
      <c r="S613" s="351"/>
      <c r="T613" s="368"/>
      <c r="U613" s="358"/>
      <c r="V613" s="359">
        <f t="shared" ref="V613:V676" si="61">Q613+S613+U613</f>
        <v>27304055</v>
      </c>
      <c r="W613" s="358"/>
      <c r="X613" s="369" t="s">
        <v>36</v>
      </c>
      <c r="Y613" s="360">
        <v>58372132</v>
      </c>
      <c r="Z613" s="392"/>
      <c r="AA613" s="392"/>
      <c r="AB613" s="1" t="s">
        <v>867</v>
      </c>
    </row>
    <row r="614" spans="1:28" ht="15" hidden="1" x14ac:dyDescent="0.25">
      <c r="A614" s="344"/>
      <c r="B614" s="363"/>
      <c r="C614" s="346"/>
      <c r="D614" s="347">
        <v>44813</v>
      </c>
      <c r="E614" s="348" t="s">
        <v>1008</v>
      </c>
      <c r="F614" s="348" t="s">
        <v>1008</v>
      </c>
      <c r="G614" s="366"/>
      <c r="I614" s="366"/>
      <c r="J614" s="365"/>
      <c r="K614" s="390"/>
      <c r="L614" s="365"/>
      <c r="M614" s="367"/>
      <c r="N614" s="352"/>
      <c r="O614" s="391"/>
      <c r="P614" s="353"/>
      <c r="Q614" s="354">
        <v>18020270</v>
      </c>
      <c r="R614" s="368"/>
      <c r="S614" s="351"/>
      <c r="T614" s="368"/>
      <c r="U614" s="358"/>
      <c r="V614" s="359">
        <f t="shared" si="61"/>
        <v>18020270</v>
      </c>
      <c r="W614" s="358"/>
      <c r="X614" s="369" t="s">
        <v>36</v>
      </c>
      <c r="Y614" s="360">
        <v>58372133</v>
      </c>
      <c r="Z614" s="392"/>
      <c r="AA614" s="392"/>
      <c r="AB614" s="1" t="s">
        <v>867</v>
      </c>
    </row>
    <row r="615" spans="1:28" ht="23.25" hidden="1" x14ac:dyDescent="0.25">
      <c r="A615" s="344"/>
      <c r="B615" s="363"/>
      <c r="C615" s="346"/>
      <c r="D615" s="347">
        <v>44816</v>
      </c>
      <c r="E615" s="348" t="s">
        <v>1009</v>
      </c>
      <c r="F615" s="348" t="s">
        <v>1009</v>
      </c>
      <c r="G615" s="366"/>
      <c r="I615" s="366"/>
      <c r="J615" s="365"/>
      <c r="K615" s="390"/>
      <c r="L615" s="365"/>
      <c r="M615" s="367"/>
      <c r="N615" s="352"/>
      <c r="O615" s="391"/>
      <c r="P615" s="353"/>
      <c r="Q615" s="354">
        <v>4358</v>
      </c>
      <c r="R615" s="368"/>
      <c r="S615" s="351"/>
      <c r="T615" s="368"/>
      <c r="U615" s="358"/>
      <c r="V615" s="359">
        <f t="shared" si="61"/>
        <v>4358</v>
      </c>
      <c r="W615" s="358"/>
      <c r="X615" s="369" t="s">
        <v>36</v>
      </c>
      <c r="Y615" s="360"/>
      <c r="Z615" s="392"/>
      <c r="AA615" s="392"/>
      <c r="AB615" s="1" t="s">
        <v>867</v>
      </c>
    </row>
    <row r="616" spans="1:28" ht="23.25" hidden="1" x14ac:dyDescent="0.25">
      <c r="A616" s="344"/>
      <c r="B616" s="363"/>
      <c r="C616" s="346"/>
      <c r="D616" s="347">
        <v>44820</v>
      </c>
      <c r="E616" s="348" t="s">
        <v>1010</v>
      </c>
      <c r="F616" s="348" t="s">
        <v>1010</v>
      </c>
      <c r="G616" s="366"/>
      <c r="I616" s="366"/>
      <c r="J616" s="365"/>
      <c r="K616" s="390"/>
      <c r="L616" s="365"/>
      <c r="M616" s="367"/>
      <c r="N616" s="352"/>
      <c r="O616" s="391"/>
      <c r="P616" s="353"/>
      <c r="Q616" s="354">
        <v>54011</v>
      </c>
      <c r="R616" s="368"/>
      <c r="S616" s="351"/>
      <c r="T616" s="368"/>
      <c r="U616" s="358"/>
      <c r="V616" s="359">
        <f t="shared" si="61"/>
        <v>54011</v>
      </c>
      <c r="W616" s="358"/>
      <c r="X616" s="369" t="s">
        <v>36</v>
      </c>
      <c r="Y616" s="360"/>
      <c r="Z616" s="392"/>
      <c r="AA616" s="392"/>
      <c r="AB616" s="1" t="s">
        <v>867</v>
      </c>
    </row>
    <row r="617" spans="1:28" ht="23.25" hidden="1" x14ac:dyDescent="0.25">
      <c r="A617" s="344"/>
      <c r="B617" s="363"/>
      <c r="C617" s="346"/>
      <c r="D617" s="347">
        <v>44820</v>
      </c>
      <c r="E617" s="348" t="s">
        <v>1011</v>
      </c>
      <c r="F617" s="348" t="s">
        <v>1011</v>
      </c>
      <c r="G617" s="366"/>
      <c r="I617" s="366"/>
      <c r="J617" s="365"/>
      <c r="K617" s="390"/>
      <c r="L617" s="365"/>
      <c r="M617" s="367"/>
      <c r="N617" s="352"/>
      <c r="O617" s="391"/>
      <c r="P617" s="353"/>
      <c r="Q617" s="354">
        <v>61404</v>
      </c>
      <c r="R617" s="368"/>
      <c r="S617" s="351"/>
      <c r="T617" s="368"/>
      <c r="U617" s="358"/>
      <c r="V617" s="359">
        <f t="shared" si="61"/>
        <v>61404</v>
      </c>
      <c r="W617" s="358"/>
      <c r="X617" s="369" t="s">
        <v>36</v>
      </c>
      <c r="Y617" s="360"/>
      <c r="Z617" s="392"/>
      <c r="AA617" s="392"/>
      <c r="AB617" s="1" t="s">
        <v>867</v>
      </c>
    </row>
    <row r="618" spans="1:28" ht="23.25" hidden="1" x14ac:dyDescent="0.25">
      <c r="A618" s="344"/>
      <c r="B618" s="363"/>
      <c r="C618" s="346"/>
      <c r="D618" s="347">
        <v>44820</v>
      </c>
      <c r="E618" s="348" t="s">
        <v>1012</v>
      </c>
      <c r="F618" s="348" t="s">
        <v>1012</v>
      </c>
      <c r="G618" s="366"/>
      <c r="I618" s="366"/>
      <c r="J618" s="365"/>
      <c r="K618" s="390"/>
      <c r="L618" s="365"/>
      <c r="M618" s="367"/>
      <c r="N618" s="352"/>
      <c r="O618" s="391"/>
      <c r="P618" s="353"/>
      <c r="Q618" s="354">
        <v>1000000</v>
      </c>
      <c r="R618" s="368"/>
      <c r="S618" s="351"/>
      <c r="T618" s="368"/>
      <c r="U618" s="358"/>
      <c r="V618" s="359">
        <f t="shared" si="61"/>
        <v>1000000</v>
      </c>
      <c r="W618" s="358"/>
      <c r="X618" s="369" t="s">
        <v>36</v>
      </c>
      <c r="Y618" s="360"/>
      <c r="Z618" s="392"/>
      <c r="AA618" s="392"/>
      <c r="AB618" s="1" t="s">
        <v>867</v>
      </c>
    </row>
    <row r="619" spans="1:28" ht="23.25" hidden="1" x14ac:dyDescent="0.25">
      <c r="A619" s="344"/>
      <c r="B619" s="363"/>
      <c r="C619" s="346"/>
      <c r="D619" s="347">
        <v>44820</v>
      </c>
      <c r="E619" s="348" t="s">
        <v>1013</v>
      </c>
      <c r="F619" s="348" t="s">
        <v>1013</v>
      </c>
      <c r="G619" s="366"/>
      <c r="I619" s="366"/>
      <c r="J619" s="365"/>
      <c r="K619" s="390"/>
      <c r="L619" s="365"/>
      <c r="M619" s="367"/>
      <c r="N619" s="352"/>
      <c r="O619" s="391"/>
      <c r="P619" s="353"/>
      <c r="Q619" s="354">
        <v>1000000</v>
      </c>
      <c r="R619" s="368"/>
      <c r="S619" s="351"/>
      <c r="T619" s="368"/>
      <c r="U619" s="358"/>
      <c r="V619" s="359">
        <f t="shared" si="61"/>
        <v>1000000</v>
      </c>
      <c r="W619" s="358"/>
      <c r="X619" s="369" t="s">
        <v>36</v>
      </c>
      <c r="Y619" s="360"/>
      <c r="Z619" s="392"/>
      <c r="AA619" s="392"/>
      <c r="AB619" s="1" t="s">
        <v>867</v>
      </c>
    </row>
    <row r="620" spans="1:28" ht="23.25" hidden="1" x14ac:dyDescent="0.25">
      <c r="A620" s="344"/>
      <c r="B620" s="363"/>
      <c r="C620" s="346"/>
      <c r="D620" s="347">
        <v>44820</v>
      </c>
      <c r="E620" s="348" t="s">
        <v>1014</v>
      </c>
      <c r="F620" s="348" t="s">
        <v>1014</v>
      </c>
      <c r="G620" s="366"/>
      <c r="I620" s="366"/>
      <c r="J620" s="365"/>
      <c r="K620" s="390"/>
      <c r="L620" s="365"/>
      <c r="M620" s="367"/>
      <c r="N620" s="352"/>
      <c r="O620" s="391"/>
      <c r="P620" s="353"/>
      <c r="Q620" s="354">
        <v>1000000</v>
      </c>
      <c r="R620" s="368"/>
      <c r="S620" s="351"/>
      <c r="T620" s="368"/>
      <c r="U620" s="358"/>
      <c r="V620" s="359">
        <f t="shared" si="61"/>
        <v>1000000</v>
      </c>
      <c r="W620" s="358"/>
      <c r="X620" s="369" t="s">
        <v>36</v>
      </c>
      <c r="Y620" s="360"/>
      <c r="Z620" s="392"/>
      <c r="AA620" s="392"/>
      <c r="AB620" s="1" t="s">
        <v>867</v>
      </c>
    </row>
    <row r="621" spans="1:28" ht="15" hidden="1" x14ac:dyDescent="0.25">
      <c r="A621" s="344"/>
      <c r="B621" s="363"/>
      <c r="C621" s="346"/>
      <c r="D621" s="347">
        <v>44820</v>
      </c>
      <c r="E621" s="348" t="s">
        <v>1015</v>
      </c>
      <c r="F621" s="348" t="s">
        <v>1015</v>
      </c>
      <c r="G621" s="366"/>
      <c r="I621" s="366"/>
      <c r="J621" s="365"/>
      <c r="K621" s="390"/>
      <c r="L621" s="365"/>
      <c r="M621" s="367"/>
      <c r="N621" s="352"/>
      <c r="O621" s="391"/>
      <c r="P621" s="353"/>
      <c r="Q621" s="354">
        <v>5929782</v>
      </c>
      <c r="R621" s="368"/>
      <c r="S621" s="351"/>
      <c r="T621" s="368"/>
      <c r="U621" s="358"/>
      <c r="V621" s="359">
        <f t="shared" si="61"/>
        <v>5929782</v>
      </c>
      <c r="W621" s="358"/>
      <c r="X621" s="369" t="s">
        <v>36</v>
      </c>
      <c r="Y621" s="360">
        <v>58372137</v>
      </c>
      <c r="Z621" s="392"/>
      <c r="AA621" s="392"/>
      <c r="AB621" s="1" t="s">
        <v>867</v>
      </c>
    </row>
    <row r="622" spans="1:28" ht="15" hidden="1" x14ac:dyDescent="0.25">
      <c r="A622" s="344"/>
      <c r="B622" s="363"/>
      <c r="C622" s="346"/>
      <c r="D622" s="347">
        <v>44823</v>
      </c>
      <c r="E622" s="348" t="s">
        <v>1016</v>
      </c>
      <c r="F622" s="348" t="s">
        <v>1016</v>
      </c>
      <c r="G622" s="366"/>
      <c r="I622" s="366"/>
      <c r="J622" s="365"/>
      <c r="K622" s="390"/>
      <c r="L622" s="365"/>
      <c r="M622" s="367"/>
      <c r="N622" s="352"/>
      <c r="O622" s="391"/>
      <c r="P622" s="353"/>
      <c r="Q622" s="354">
        <v>201403</v>
      </c>
      <c r="R622" s="368"/>
      <c r="S622" s="351"/>
      <c r="T622" s="368"/>
      <c r="U622" s="358"/>
      <c r="V622" s="359">
        <f t="shared" si="61"/>
        <v>201403</v>
      </c>
      <c r="W622" s="358"/>
      <c r="X622" s="369" t="s">
        <v>36</v>
      </c>
      <c r="Y622" s="360">
        <v>58372138</v>
      </c>
      <c r="Z622" s="392"/>
      <c r="AA622" s="392"/>
      <c r="AB622" s="1" t="s">
        <v>867</v>
      </c>
    </row>
    <row r="623" spans="1:28" ht="15" hidden="1" x14ac:dyDescent="0.25">
      <c r="A623" s="344"/>
      <c r="B623" s="363"/>
      <c r="C623" s="346"/>
      <c r="D623" s="347">
        <v>44824</v>
      </c>
      <c r="E623" s="348" t="s">
        <v>837</v>
      </c>
      <c r="F623" s="348" t="s">
        <v>837</v>
      </c>
      <c r="G623" s="366"/>
      <c r="I623" s="366"/>
      <c r="J623" s="365"/>
      <c r="K623" s="390"/>
      <c r="L623" s="365"/>
      <c r="M623" s="367"/>
      <c r="N623" s="352"/>
      <c r="O623" s="391"/>
      <c r="P623" s="353"/>
      <c r="Q623" s="354">
        <v>90000</v>
      </c>
      <c r="R623" s="368"/>
      <c r="S623" s="351"/>
      <c r="T623" s="368"/>
      <c r="U623" s="358"/>
      <c r="V623" s="359">
        <f t="shared" si="61"/>
        <v>90000</v>
      </c>
      <c r="W623" s="358"/>
      <c r="X623" s="369" t="s">
        <v>36</v>
      </c>
      <c r="Y623" s="360">
        <v>58372135</v>
      </c>
      <c r="Z623" s="392"/>
      <c r="AA623" s="392"/>
      <c r="AB623" s="1" t="s">
        <v>867</v>
      </c>
    </row>
    <row r="624" spans="1:28" ht="15" hidden="1" x14ac:dyDescent="0.25">
      <c r="A624" s="344"/>
      <c r="B624" s="363"/>
      <c r="C624" s="346"/>
      <c r="D624" s="347">
        <v>44830</v>
      </c>
      <c r="E624" s="348" t="s">
        <v>917</v>
      </c>
      <c r="F624" s="348" t="s">
        <v>917</v>
      </c>
      <c r="G624" s="366"/>
      <c r="I624" s="366"/>
      <c r="J624" s="365"/>
      <c r="K624" s="390"/>
      <c r="L624" s="365"/>
      <c r="M624" s="367"/>
      <c r="N624" s="352"/>
      <c r="O624" s="391"/>
      <c r="P624" s="353"/>
      <c r="Q624" s="354">
        <v>107465.74</v>
      </c>
      <c r="R624" s="368"/>
      <c r="S624" s="351"/>
      <c r="T624" s="368"/>
      <c r="U624" s="358"/>
      <c r="V624" s="359">
        <f t="shared" si="61"/>
        <v>107465.74</v>
      </c>
      <c r="W624" s="358"/>
      <c r="X624" s="369" t="s">
        <v>36</v>
      </c>
      <c r="Y624" s="360"/>
      <c r="Z624" s="392"/>
      <c r="AA624" s="392"/>
      <c r="AB624" s="1" t="s">
        <v>867</v>
      </c>
    </row>
    <row r="625" spans="1:28" ht="15" hidden="1" x14ac:dyDescent="0.25">
      <c r="A625" s="344"/>
      <c r="B625" s="363"/>
      <c r="C625" s="346"/>
      <c r="D625" s="347">
        <v>44830</v>
      </c>
      <c r="E625" s="348" t="s">
        <v>918</v>
      </c>
      <c r="F625" s="348" t="s">
        <v>918</v>
      </c>
      <c r="G625" s="366"/>
      <c r="I625" s="366"/>
      <c r="J625" s="365"/>
      <c r="K625" s="390"/>
      <c r="L625" s="365"/>
      <c r="M625" s="367"/>
      <c r="N625" s="352"/>
      <c r="O625" s="391"/>
      <c r="P625" s="353"/>
      <c r="Q625" s="354">
        <v>306789.93</v>
      </c>
      <c r="R625" s="368"/>
      <c r="S625" s="351"/>
      <c r="T625" s="368"/>
      <c r="U625" s="358"/>
      <c r="V625" s="359">
        <f t="shared" si="61"/>
        <v>306789.93</v>
      </c>
      <c r="W625" s="358"/>
      <c r="X625" s="369" t="s">
        <v>36</v>
      </c>
      <c r="Y625" s="360"/>
      <c r="Z625" s="392"/>
      <c r="AA625" s="392"/>
      <c r="AB625" s="1" t="s">
        <v>867</v>
      </c>
    </row>
    <row r="626" spans="1:28" ht="15" hidden="1" x14ac:dyDescent="0.25">
      <c r="A626" s="344"/>
      <c r="B626" s="363"/>
      <c r="C626" s="346"/>
      <c r="D626" s="347">
        <v>44834</v>
      </c>
      <c r="E626" s="348" t="s">
        <v>842</v>
      </c>
      <c r="F626" s="348" t="s">
        <v>842</v>
      </c>
      <c r="G626" s="366"/>
      <c r="I626" s="366"/>
      <c r="J626" s="365"/>
      <c r="K626" s="390"/>
      <c r="L626" s="365"/>
      <c r="M626" s="367"/>
      <c r="N626" s="352"/>
      <c r="O626" s="391"/>
      <c r="P626" s="353"/>
      <c r="Q626" s="354">
        <v>25000</v>
      </c>
      <c r="R626" s="368"/>
      <c r="S626" s="351"/>
      <c r="T626" s="368"/>
      <c r="U626" s="358"/>
      <c r="V626" s="359">
        <f t="shared" si="61"/>
        <v>25000</v>
      </c>
      <c r="W626" s="358"/>
      <c r="X626" s="369" t="s">
        <v>36</v>
      </c>
      <c r="Y626" s="360">
        <v>58372142</v>
      </c>
      <c r="Z626" s="392"/>
      <c r="AA626" s="392"/>
      <c r="AB626" s="1" t="s">
        <v>867</v>
      </c>
    </row>
    <row r="627" spans="1:28" ht="23.25" hidden="1" x14ac:dyDescent="0.25">
      <c r="A627" s="344"/>
      <c r="B627" s="363"/>
      <c r="C627" s="346"/>
      <c r="D627" s="347">
        <v>44834</v>
      </c>
      <c r="E627" s="348" t="s">
        <v>1017</v>
      </c>
      <c r="F627" s="348" t="s">
        <v>1017</v>
      </c>
      <c r="G627" s="366"/>
      <c r="I627" s="366"/>
      <c r="J627" s="365"/>
      <c r="K627" s="390"/>
      <c r="L627" s="365"/>
      <c r="M627" s="367"/>
      <c r="N627" s="352"/>
      <c r="O627" s="391"/>
      <c r="P627" s="353"/>
      <c r="Q627" s="354">
        <v>3888412</v>
      </c>
      <c r="R627" s="368"/>
      <c r="S627" s="351"/>
      <c r="T627" s="368"/>
      <c r="U627" s="358"/>
      <c r="V627" s="359">
        <f t="shared" si="61"/>
        <v>3888412</v>
      </c>
      <c r="W627" s="358"/>
      <c r="X627" s="369" t="s">
        <v>36</v>
      </c>
      <c r="Y627" s="360">
        <v>58372139</v>
      </c>
      <c r="Z627" s="392"/>
      <c r="AA627" s="392"/>
      <c r="AB627" s="1" t="s">
        <v>867</v>
      </c>
    </row>
    <row r="628" spans="1:28" ht="15" hidden="1" x14ac:dyDescent="0.25">
      <c r="A628" s="344"/>
      <c r="B628" s="363"/>
      <c r="C628" s="346"/>
      <c r="D628" s="347">
        <v>44834</v>
      </c>
      <c r="E628" s="348" t="s">
        <v>1018</v>
      </c>
      <c r="F628" s="348" t="s">
        <v>1018</v>
      </c>
      <c r="G628" s="366"/>
      <c r="I628" s="366"/>
      <c r="J628" s="365"/>
      <c r="K628" s="390"/>
      <c r="L628" s="365"/>
      <c r="M628" s="367"/>
      <c r="N628" s="352"/>
      <c r="O628" s="391"/>
      <c r="P628" s="353"/>
      <c r="Q628" s="354">
        <v>53168</v>
      </c>
      <c r="R628" s="368"/>
      <c r="S628" s="351"/>
      <c r="T628" s="368"/>
      <c r="U628" s="358"/>
      <c r="V628" s="359">
        <f t="shared" si="61"/>
        <v>53168</v>
      </c>
      <c r="W628" s="358"/>
      <c r="X628" s="369" t="s">
        <v>36</v>
      </c>
      <c r="Y628" s="360"/>
      <c r="Z628" s="392"/>
      <c r="AA628" s="392"/>
      <c r="AB628" s="1" t="s">
        <v>867</v>
      </c>
    </row>
    <row r="629" spans="1:28" ht="23.25" hidden="1" x14ac:dyDescent="0.25">
      <c r="A629" s="344"/>
      <c r="B629" s="363"/>
      <c r="C629" s="346"/>
      <c r="D629" s="347">
        <v>44834</v>
      </c>
      <c r="E629" s="348" t="s">
        <v>1019</v>
      </c>
      <c r="F629" s="348" t="s">
        <v>1019</v>
      </c>
      <c r="G629" s="366"/>
      <c r="I629" s="366"/>
      <c r="J629" s="365"/>
      <c r="K629" s="390"/>
      <c r="L629" s="365"/>
      <c r="M629" s="367"/>
      <c r="N629" s="352"/>
      <c r="O629" s="391"/>
      <c r="P629" s="353"/>
      <c r="Q629" s="354">
        <v>161902</v>
      </c>
      <c r="R629" s="368"/>
      <c r="S629" s="351"/>
      <c r="T629" s="368"/>
      <c r="U629" s="358"/>
      <c r="V629" s="359">
        <f t="shared" si="61"/>
        <v>161902</v>
      </c>
      <c r="W629" s="358"/>
      <c r="X629" s="369" t="s">
        <v>36</v>
      </c>
      <c r="Y629" s="360"/>
      <c r="Z629" s="392"/>
      <c r="AA629" s="392"/>
      <c r="AB629" s="1" t="s">
        <v>867</v>
      </c>
    </row>
    <row r="630" spans="1:28" hidden="1" x14ac:dyDescent="0.2">
      <c r="A630" s="20">
        <v>333</v>
      </c>
      <c r="B630" s="21">
        <v>44856</v>
      </c>
      <c r="C630" s="22">
        <v>44838</v>
      </c>
      <c r="D630" s="246">
        <v>44839</v>
      </c>
      <c r="E630" s="23" t="s">
        <v>712</v>
      </c>
      <c r="F630" s="23" t="s">
        <v>713</v>
      </c>
      <c r="G630" s="26" t="s">
        <v>33</v>
      </c>
      <c r="I630" s="24" t="s">
        <v>33</v>
      </c>
      <c r="J630" s="26">
        <v>303747</v>
      </c>
      <c r="K630" s="159" t="s">
        <v>33</v>
      </c>
      <c r="L630" s="26" t="s">
        <v>33</v>
      </c>
      <c r="M630" s="29">
        <v>10000</v>
      </c>
      <c r="N630" s="132"/>
      <c r="O630" s="173">
        <f t="shared" ref="O630:O634" si="62">M630*N630</f>
        <v>0</v>
      </c>
      <c r="P630" s="31">
        <v>0</v>
      </c>
      <c r="Q630" s="35">
        <f t="shared" si="60"/>
        <v>10000</v>
      </c>
      <c r="R630" s="33"/>
      <c r="S630" s="35">
        <f>-R630*Q630</f>
        <v>0</v>
      </c>
      <c r="T630" s="33"/>
      <c r="U630" s="35">
        <f>IFERROR(O630*-T630,0)</f>
        <v>0</v>
      </c>
      <c r="V630" s="32">
        <f t="shared" si="61"/>
        <v>10000</v>
      </c>
      <c r="W630" s="36" t="s">
        <v>59</v>
      </c>
      <c r="X630" s="181" t="s">
        <v>36</v>
      </c>
      <c r="Y630" s="37" t="s">
        <v>33</v>
      </c>
      <c r="Z630" s="37" t="s">
        <v>33</v>
      </c>
      <c r="AA630" s="37"/>
    </row>
    <row r="631" spans="1:28" hidden="1" x14ac:dyDescent="0.2">
      <c r="A631" s="20">
        <v>334</v>
      </c>
      <c r="B631" s="21">
        <v>44856</v>
      </c>
      <c r="C631" s="22">
        <v>44838</v>
      </c>
      <c r="D631" s="246">
        <v>44839</v>
      </c>
      <c r="E631" s="23" t="s">
        <v>710</v>
      </c>
      <c r="F631" s="23" t="s">
        <v>711</v>
      </c>
      <c r="G631" s="26" t="s">
        <v>33</v>
      </c>
      <c r="I631" s="24" t="s">
        <v>33</v>
      </c>
      <c r="J631" s="26">
        <v>303748</v>
      </c>
      <c r="K631" s="159" t="s">
        <v>33</v>
      </c>
      <c r="L631" s="26" t="s">
        <v>33</v>
      </c>
      <c r="M631" s="29">
        <v>22600</v>
      </c>
      <c r="N631" s="132"/>
      <c r="O631" s="173">
        <f t="shared" si="62"/>
        <v>0</v>
      </c>
      <c r="P631" s="31">
        <v>0</v>
      </c>
      <c r="Q631" s="35">
        <f t="shared" si="60"/>
        <v>22600</v>
      </c>
      <c r="R631" s="33">
        <v>0.03</v>
      </c>
      <c r="S631" s="35">
        <f>-R631*Q631</f>
        <v>-678</v>
      </c>
      <c r="T631" s="33"/>
      <c r="U631" s="35">
        <v>-2600</v>
      </c>
      <c r="V631" s="32">
        <f t="shared" si="61"/>
        <v>19322</v>
      </c>
      <c r="W631" s="36" t="s">
        <v>59</v>
      </c>
      <c r="X631" s="46" t="s">
        <v>36</v>
      </c>
      <c r="Y631" s="37" t="s">
        <v>33</v>
      </c>
      <c r="Z631" s="37" t="s">
        <v>33</v>
      </c>
      <c r="AA631" s="37"/>
    </row>
    <row r="632" spans="1:28" hidden="1" x14ac:dyDescent="0.2">
      <c r="A632" s="20">
        <v>335</v>
      </c>
      <c r="B632" s="21">
        <v>44856</v>
      </c>
      <c r="C632" s="22">
        <v>44839</v>
      </c>
      <c r="D632" s="246">
        <v>44848</v>
      </c>
      <c r="E632" s="23" t="s">
        <v>38</v>
      </c>
      <c r="F632" s="23" t="s">
        <v>714</v>
      </c>
      <c r="G632" s="26" t="s">
        <v>33</v>
      </c>
      <c r="I632" s="24" t="s">
        <v>33</v>
      </c>
      <c r="J632" s="26">
        <v>303749</v>
      </c>
      <c r="K632" s="27">
        <v>44833</v>
      </c>
      <c r="L632" s="26" t="s">
        <v>33</v>
      </c>
      <c r="M632" s="29">
        <v>8833092</v>
      </c>
      <c r="N632" s="132"/>
      <c r="O632" s="173">
        <f t="shared" si="62"/>
        <v>0</v>
      </c>
      <c r="P632" s="31">
        <v>0</v>
      </c>
      <c r="Q632" s="35">
        <f t="shared" si="60"/>
        <v>8833092</v>
      </c>
      <c r="R632" s="33"/>
      <c r="S632" s="35">
        <f>-R632*Q632</f>
        <v>0</v>
      </c>
      <c r="T632" s="33"/>
      <c r="U632" s="35">
        <f>IFERROR(O632*-T632,0)</f>
        <v>0</v>
      </c>
      <c r="V632" s="32">
        <f>Q632+S632+U632</f>
        <v>8833092</v>
      </c>
      <c r="W632" s="36" t="s">
        <v>59</v>
      </c>
      <c r="X632" s="46" t="s">
        <v>36</v>
      </c>
      <c r="Y632" s="37" t="s">
        <v>33</v>
      </c>
      <c r="Z632" s="37" t="s">
        <v>33</v>
      </c>
      <c r="AA632" s="49"/>
    </row>
    <row r="633" spans="1:28" hidden="1" x14ac:dyDescent="0.2">
      <c r="A633" s="20">
        <v>340</v>
      </c>
      <c r="B633" s="21">
        <v>44856</v>
      </c>
      <c r="C633" s="22">
        <v>44837</v>
      </c>
      <c r="D633" s="246">
        <v>44839</v>
      </c>
      <c r="E633" s="23" t="s">
        <v>720</v>
      </c>
      <c r="F633" s="23" t="s">
        <v>721</v>
      </c>
      <c r="G633" s="26" t="s">
        <v>722</v>
      </c>
      <c r="I633" s="24" t="s">
        <v>33</v>
      </c>
      <c r="J633" s="26">
        <v>303792</v>
      </c>
      <c r="K633" s="27">
        <v>44837</v>
      </c>
      <c r="L633" s="26" t="s">
        <v>33</v>
      </c>
      <c r="M633" s="29">
        <v>2052600</v>
      </c>
      <c r="N633" s="132">
        <v>0.17</v>
      </c>
      <c r="O633" s="173">
        <f t="shared" si="62"/>
        <v>348942</v>
      </c>
      <c r="P633" s="31">
        <v>0</v>
      </c>
      <c r="Q633" s="35">
        <f t="shared" si="60"/>
        <v>2401542</v>
      </c>
      <c r="R633" s="33"/>
      <c r="S633" s="35">
        <f>-R633*Q633</f>
        <v>0</v>
      </c>
      <c r="T633" s="33"/>
      <c r="U633" s="35">
        <f>IFERROR(O633*-T633,0)</f>
        <v>0</v>
      </c>
      <c r="V633" s="32">
        <f t="shared" si="61"/>
        <v>2401542</v>
      </c>
      <c r="W633" s="36" t="s">
        <v>59</v>
      </c>
      <c r="X633" s="46" t="s">
        <v>36</v>
      </c>
      <c r="Y633" s="37" t="s">
        <v>33</v>
      </c>
      <c r="Z633" s="37" t="s">
        <v>33</v>
      </c>
      <c r="AA633" s="37"/>
    </row>
    <row r="634" spans="1:28" hidden="1" x14ac:dyDescent="0.2">
      <c r="A634" s="20">
        <v>337</v>
      </c>
      <c r="B634" s="21">
        <v>44856</v>
      </c>
      <c r="C634" s="22">
        <v>44839</v>
      </c>
      <c r="D634" s="246">
        <v>44840</v>
      </c>
      <c r="E634" s="23" t="s">
        <v>167</v>
      </c>
      <c r="F634" s="23" t="s">
        <v>716</v>
      </c>
      <c r="G634" s="26" t="s">
        <v>33</v>
      </c>
      <c r="I634" s="24" t="s">
        <v>33</v>
      </c>
      <c r="J634" s="26">
        <v>303750</v>
      </c>
      <c r="K634" s="27">
        <v>44834</v>
      </c>
      <c r="L634" s="104" t="s">
        <v>715</v>
      </c>
      <c r="M634" s="29">
        <v>9755</v>
      </c>
      <c r="N634" s="132">
        <v>0.17</v>
      </c>
      <c r="O634" s="173">
        <f t="shared" si="62"/>
        <v>1658.3500000000001</v>
      </c>
      <c r="P634" s="31">
        <v>0</v>
      </c>
      <c r="Q634" s="35">
        <v>11379</v>
      </c>
      <c r="R634" s="33">
        <v>0.03</v>
      </c>
      <c r="S634" s="35">
        <v>-563</v>
      </c>
      <c r="T634" s="33"/>
      <c r="U634" s="35">
        <v>-21</v>
      </c>
      <c r="V634" s="32">
        <f t="shared" si="61"/>
        <v>10795</v>
      </c>
      <c r="W634" s="36" t="s">
        <v>59</v>
      </c>
      <c r="X634" s="46" t="s">
        <v>36</v>
      </c>
      <c r="Y634" s="37" t="s">
        <v>33</v>
      </c>
      <c r="Z634" s="37" t="s">
        <v>33</v>
      </c>
      <c r="AA634" s="169"/>
    </row>
    <row r="635" spans="1:28" hidden="1" x14ac:dyDescent="0.2">
      <c r="A635" s="20">
        <v>338</v>
      </c>
      <c r="B635" s="21">
        <v>44856</v>
      </c>
      <c r="C635" s="22">
        <v>44839</v>
      </c>
      <c r="D635" s="246">
        <v>44840</v>
      </c>
      <c r="E635" s="23" t="s">
        <v>61</v>
      </c>
      <c r="F635" s="23" t="s">
        <v>629</v>
      </c>
      <c r="G635" s="26" t="s">
        <v>62</v>
      </c>
      <c r="I635" s="24" t="s">
        <v>33</v>
      </c>
      <c r="J635" s="26">
        <v>303752</v>
      </c>
      <c r="K635" s="27">
        <v>44824</v>
      </c>
      <c r="L635" s="27" t="s">
        <v>717</v>
      </c>
      <c r="M635" s="29">
        <v>5203040</v>
      </c>
      <c r="N635" s="132"/>
      <c r="O635" s="173"/>
      <c r="P635" s="31">
        <v>0</v>
      </c>
      <c r="Q635" s="35">
        <f t="shared" si="60"/>
        <v>5203040</v>
      </c>
      <c r="R635" s="33">
        <v>0.03</v>
      </c>
      <c r="S635" s="35">
        <f>Q635*-3%</f>
        <v>-156091.19999999998</v>
      </c>
      <c r="T635" s="33"/>
      <c r="U635" s="35">
        <v>-8928</v>
      </c>
      <c r="V635" s="32">
        <f t="shared" si="61"/>
        <v>5038020.8</v>
      </c>
      <c r="W635" s="167" t="s">
        <v>33</v>
      </c>
      <c r="X635" s="230" t="s">
        <v>33</v>
      </c>
      <c r="Y635" s="37" t="s">
        <v>33</v>
      </c>
      <c r="Z635" s="37" t="s">
        <v>33</v>
      </c>
      <c r="AA635" s="37"/>
    </row>
    <row r="636" spans="1:28" hidden="1" x14ac:dyDescent="0.2">
      <c r="A636" s="20">
        <v>339</v>
      </c>
      <c r="B636" s="21">
        <v>44856</v>
      </c>
      <c r="C636" s="22">
        <v>44840</v>
      </c>
      <c r="D636" s="246">
        <v>44848</v>
      </c>
      <c r="E636" s="23" t="s">
        <v>61</v>
      </c>
      <c r="F636" s="23" t="s">
        <v>718</v>
      </c>
      <c r="G636" s="26" t="s">
        <v>62</v>
      </c>
      <c r="I636" s="24" t="s">
        <v>33</v>
      </c>
      <c r="J636" s="26">
        <v>303753</v>
      </c>
      <c r="K636" s="159" t="s">
        <v>33</v>
      </c>
      <c r="L636" s="27" t="s">
        <v>719</v>
      </c>
      <c r="M636" s="29">
        <v>905050</v>
      </c>
      <c r="N636" s="132"/>
      <c r="O636" s="173"/>
      <c r="P636" s="31">
        <v>0</v>
      </c>
      <c r="Q636" s="35">
        <f t="shared" si="60"/>
        <v>905050</v>
      </c>
      <c r="R636" s="33">
        <v>0.03</v>
      </c>
      <c r="S636" s="35">
        <f>Q636*-3%</f>
        <v>-27151.5</v>
      </c>
      <c r="T636" s="33"/>
      <c r="U636" s="35">
        <v>-118050</v>
      </c>
      <c r="V636" s="32">
        <f t="shared" si="61"/>
        <v>759848.5</v>
      </c>
      <c r="W636" s="36" t="s">
        <v>59</v>
      </c>
      <c r="X636" s="46" t="s">
        <v>36</v>
      </c>
      <c r="Y636" s="37" t="s">
        <v>33</v>
      </c>
      <c r="Z636" s="37" t="s">
        <v>33</v>
      </c>
      <c r="AA636" s="37"/>
    </row>
    <row r="637" spans="1:28" hidden="1" x14ac:dyDescent="0.2">
      <c r="A637" s="20">
        <v>346</v>
      </c>
      <c r="B637" s="21">
        <v>44856</v>
      </c>
      <c r="C637" s="22">
        <v>44847</v>
      </c>
      <c r="D637" s="246">
        <v>44848</v>
      </c>
      <c r="E637" s="43" t="s">
        <v>437</v>
      </c>
      <c r="F637" s="23" t="s">
        <v>729</v>
      </c>
      <c r="G637" s="26" t="s">
        <v>33</v>
      </c>
      <c r="I637" s="24" t="s">
        <v>33</v>
      </c>
      <c r="J637" s="26">
        <v>303767</v>
      </c>
      <c r="K637" s="159" t="s">
        <v>33</v>
      </c>
      <c r="L637" s="26" t="s">
        <v>33</v>
      </c>
      <c r="M637" s="38">
        <v>241773</v>
      </c>
      <c r="N637" s="132"/>
      <c r="O637" s="173">
        <f>M637*N637</f>
        <v>0</v>
      </c>
      <c r="P637" s="31">
        <v>0</v>
      </c>
      <c r="Q637" s="35">
        <f t="shared" si="60"/>
        <v>241773</v>
      </c>
      <c r="R637" s="33"/>
      <c r="S637" s="35">
        <f>-R637*Q637</f>
        <v>0</v>
      </c>
      <c r="T637" s="30"/>
      <c r="U637" s="35">
        <f>IFERROR(O637*-T637,0)</f>
        <v>0</v>
      </c>
      <c r="V637" s="32">
        <f t="shared" si="61"/>
        <v>241773</v>
      </c>
      <c r="W637" s="36" t="s">
        <v>59</v>
      </c>
      <c r="X637" s="46" t="s">
        <v>36</v>
      </c>
      <c r="Y637" s="37" t="s">
        <v>33</v>
      </c>
      <c r="Z637" s="37" t="s">
        <v>33</v>
      </c>
      <c r="AA637" s="37"/>
    </row>
    <row r="638" spans="1:28" hidden="1" x14ac:dyDescent="0.2">
      <c r="A638" s="20">
        <v>348</v>
      </c>
      <c r="B638" s="21">
        <v>44856</v>
      </c>
      <c r="C638" s="22">
        <v>44847</v>
      </c>
      <c r="D638" s="246">
        <v>44848</v>
      </c>
      <c r="E638" s="43" t="s">
        <v>437</v>
      </c>
      <c r="F638" s="23" t="s">
        <v>730</v>
      </c>
      <c r="G638" s="26" t="s">
        <v>33</v>
      </c>
      <c r="I638" s="24" t="s">
        <v>33</v>
      </c>
      <c r="J638" s="24">
        <v>303766</v>
      </c>
      <c r="K638" s="159" t="s">
        <v>33</v>
      </c>
      <c r="L638" s="26" t="s">
        <v>33</v>
      </c>
      <c r="M638" s="29">
        <v>483546</v>
      </c>
      <c r="N638" s="132"/>
      <c r="O638" s="173">
        <f>M638*N638</f>
        <v>0</v>
      </c>
      <c r="P638" s="31">
        <v>0</v>
      </c>
      <c r="Q638" s="35">
        <f t="shared" si="60"/>
        <v>483546</v>
      </c>
      <c r="R638" s="33"/>
      <c r="S638" s="35">
        <f>-R638*Q638</f>
        <v>0</v>
      </c>
      <c r="T638" s="33"/>
      <c r="U638" s="35">
        <f>IFERROR(O638*-T638,0)</f>
        <v>0</v>
      </c>
      <c r="V638" s="32">
        <f t="shared" si="61"/>
        <v>483546</v>
      </c>
      <c r="W638" s="36" t="s">
        <v>59</v>
      </c>
      <c r="X638" s="46" t="s">
        <v>36</v>
      </c>
      <c r="Y638" s="37" t="s">
        <v>33</v>
      </c>
      <c r="Z638" s="37" t="s">
        <v>33</v>
      </c>
      <c r="AA638" s="37"/>
    </row>
    <row r="639" spans="1:28" hidden="1" x14ac:dyDescent="0.2">
      <c r="A639" s="20">
        <v>349</v>
      </c>
      <c r="B639" s="21">
        <v>44856</v>
      </c>
      <c r="C639" s="22">
        <v>44847</v>
      </c>
      <c r="D639" s="246">
        <v>44848</v>
      </c>
      <c r="E639" s="23" t="s">
        <v>31</v>
      </c>
      <c r="F639" s="23" t="s">
        <v>731</v>
      </c>
      <c r="G639" s="26" t="s">
        <v>33</v>
      </c>
      <c r="I639" s="24" t="s">
        <v>33</v>
      </c>
      <c r="J639" s="24">
        <v>303762</v>
      </c>
      <c r="K639" s="27">
        <v>44845</v>
      </c>
      <c r="L639" s="26" t="s">
        <v>33</v>
      </c>
      <c r="M639" s="29">
        <v>253560</v>
      </c>
      <c r="N639" s="132"/>
      <c r="O639" s="173">
        <f>M639*N639</f>
        <v>0</v>
      </c>
      <c r="P639" s="31">
        <v>0</v>
      </c>
      <c r="Q639" s="35">
        <f t="shared" si="60"/>
        <v>253560</v>
      </c>
      <c r="R639" s="33"/>
      <c r="S639" s="35">
        <f>-R639*Q639</f>
        <v>0</v>
      </c>
      <c r="T639" s="33"/>
      <c r="U639" s="35">
        <f>IFERROR(O639*-T639,0)</f>
        <v>0</v>
      </c>
      <c r="V639" s="32">
        <f t="shared" si="61"/>
        <v>253560</v>
      </c>
      <c r="W639" s="36" t="s">
        <v>59</v>
      </c>
      <c r="X639" s="46" t="s">
        <v>36</v>
      </c>
      <c r="Y639" s="37" t="s">
        <v>33</v>
      </c>
      <c r="Z639" s="37" t="s">
        <v>33</v>
      </c>
      <c r="AA639" s="37"/>
    </row>
    <row r="640" spans="1:28" hidden="1" x14ac:dyDescent="0.2">
      <c r="A640" s="20">
        <v>350</v>
      </c>
      <c r="B640" s="21">
        <v>44856</v>
      </c>
      <c r="C640" s="22">
        <v>44847</v>
      </c>
      <c r="D640" s="246">
        <v>44848</v>
      </c>
      <c r="E640" s="23" t="s">
        <v>92</v>
      </c>
      <c r="F640" s="23" t="s">
        <v>732</v>
      </c>
      <c r="G640" s="24" t="s">
        <v>94</v>
      </c>
      <c r="I640" s="24" t="s">
        <v>33</v>
      </c>
      <c r="J640" s="24">
        <v>303761</v>
      </c>
      <c r="K640" s="27">
        <v>44845</v>
      </c>
      <c r="L640" s="26" t="s">
        <v>733</v>
      </c>
      <c r="M640" s="29">
        <v>2926</v>
      </c>
      <c r="N640" s="132"/>
      <c r="O640" s="173"/>
      <c r="P640" s="31">
        <v>0</v>
      </c>
      <c r="Q640" s="35">
        <f t="shared" si="60"/>
        <v>2926</v>
      </c>
      <c r="R640" s="33">
        <v>0.03</v>
      </c>
      <c r="S640" s="35">
        <f>Q640*-3%</f>
        <v>-87.78</v>
      </c>
      <c r="T640" s="33"/>
      <c r="U640" s="35">
        <v>-76</v>
      </c>
      <c r="V640" s="32">
        <f t="shared" si="61"/>
        <v>2762.22</v>
      </c>
      <c r="W640" s="36" t="s">
        <v>59</v>
      </c>
      <c r="X640" s="46" t="s">
        <v>36</v>
      </c>
      <c r="Y640" s="37" t="s">
        <v>33</v>
      </c>
      <c r="Z640" s="37" t="s">
        <v>33</v>
      </c>
      <c r="AA640" s="37"/>
    </row>
    <row r="641" spans="1:28" hidden="1" x14ac:dyDescent="0.2">
      <c r="A641" s="20">
        <v>351</v>
      </c>
      <c r="B641" s="21">
        <v>44856</v>
      </c>
      <c r="C641" s="22">
        <v>44847</v>
      </c>
      <c r="D641" s="246">
        <v>44848</v>
      </c>
      <c r="E641" s="23" t="s">
        <v>92</v>
      </c>
      <c r="F641" s="23" t="s">
        <v>734</v>
      </c>
      <c r="G641" s="24" t="s">
        <v>94</v>
      </c>
      <c r="I641" s="24" t="s">
        <v>33</v>
      </c>
      <c r="J641" s="24">
        <v>303760</v>
      </c>
      <c r="K641" s="27">
        <v>44845</v>
      </c>
      <c r="L641" s="26" t="s">
        <v>735</v>
      </c>
      <c r="M641" s="29">
        <v>4077</v>
      </c>
      <c r="N641" s="132"/>
      <c r="O641" s="173"/>
      <c r="P641" s="31">
        <v>0</v>
      </c>
      <c r="Q641" s="35">
        <f t="shared" si="60"/>
        <v>4077</v>
      </c>
      <c r="R641" s="33">
        <v>0.03</v>
      </c>
      <c r="S641" s="35">
        <f>Q641*-3%</f>
        <v>-122.31</v>
      </c>
      <c r="T641" s="33"/>
      <c r="U641" s="35">
        <f>IFERROR(O641*-T641,0)</f>
        <v>0</v>
      </c>
      <c r="V641" s="32">
        <f t="shared" si="61"/>
        <v>3954.69</v>
      </c>
      <c r="W641" s="36" t="s">
        <v>59</v>
      </c>
      <c r="X641" s="46" t="s">
        <v>36</v>
      </c>
      <c r="Y641" s="37" t="s">
        <v>33</v>
      </c>
      <c r="Z641" s="37" t="s">
        <v>33</v>
      </c>
      <c r="AA641" s="37"/>
    </row>
    <row r="642" spans="1:28" hidden="1" x14ac:dyDescent="0.2">
      <c r="A642" s="20">
        <v>352</v>
      </c>
      <c r="B642" s="21">
        <v>44856</v>
      </c>
      <c r="C642" s="22">
        <v>44847</v>
      </c>
      <c r="D642" s="246">
        <v>44848</v>
      </c>
      <c r="E642" s="23" t="s">
        <v>92</v>
      </c>
      <c r="F642" s="23" t="s">
        <v>736</v>
      </c>
      <c r="G642" s="24" t="s">
        <v>94</v>
      </c>
      <c r="I642" s="24" t="s">
        <v>33</v>
      </c>
      <c r="J642" s="24">
        <v>303759</v>
      </c>
      <c r="K642" s="27">
        <v>44846</v>
      </c>
      <c r="L642" s="26" t="s">
        <v>737</v>
      </c>
      <c r="M642" s="29">
        <v>355</v>
      </c>
      <c r="N642" s="132"/>
      <c r="O642" s="173"/>
      <c r="P642" s="31">
        <v>0</v>
      </c>
      <c r="Q642" s="35">
        <f t="shared" si="60"/>
        <v>355</v>
      </c>
      <c r="R642" s="33">
        <v>0.03</v>
      </c>
      <c r="S642" s="35">
        <f>Q642*-3%</f>
        <v>-10.65</v>
      </c>
      <c r="T642" s="33"/>
      <c r="U642" s="35">
        <f>IFERROR(O642*-T642,0)</f>
        <v>0</v>
      </c>
      <c r="V642" s="32">
        <f t="shared" si="61"/>
        <v>344.35</v>
      </c>
      <c r="W642" s="36" t="s">
        <v>59</v>
      </c>
      <c r="X642" s="46" t="s">
        <v>36</v>
      </c>
      <c r="Y642" s="37" t="s">
        <v>33</v>
      </c>
      <c r="Z642" s="37" t="s">
        <v>33</v>
      </c>
      <c r="AA642" s="37"/>
    </row>
    <row r="643" spans="1:28" hidden="1" x14ac:dyDescent="0.2">
      <c r="A643" s="20">
        <v>353</v>
      </c>
      <c r="B643" s="21">
        <v>44856</v>
      </c>
      <c r="C643" s="22">
        <v>44847</v>
      </c>
      <c r="D643" s="246">
        <v>44848</v>
      </c>
      <c r="E643" s="23" t="s">
        <v>92</v>
      </c>
      <c r="F643" s="23" t="s">
        <v>738</v>
      </c>
      <c r="G643" s="24" t="s">
        <v>94</v>
      </c>
      <c r="I643" s="24" t="s">
        <v>33</v>
      </c>
      <c r="J643" s="24">
        <v>303758</v>
      </c>
      <c r="K643" s="159" t="s">
        <v>33</v>
      </c>
      <c r="L643" s="26" t="s">
        <v>739</v>
      </c>
      <c r="M643" s="29">
        <v>545</v>
      </c>
      <c r="N643" s="132"/>
      <c r="O643" s="173">
        <f>M643*N643</f>
        <v>0</v>
      </c>
      <c r="P643" s="31">
        <v>0</v>
      </c>
      <c r="Q643" s="35">
        <f t="shared" si="60"/>
        <v>545</v>
      </c>
      <c r="R643" s="33">
        <v>0.03</v>
      </c>
      <c r="S643" s="35">
        <f>Q643*-3%</f>
        <v>-16.349999999999998</v>
      </c>
      <c r="T643" s="33"/>
      <c r="U643" s="35">
        <f>IFERROR(O643*-T643,0)</f>
        <v>0</v>
      </c>
      <c r="V643" s="32">
        <f t="shared" si="61"/>
        <v>528.65</v>
      </c>
      <c r="W643" s="36" t="s">
        <v>59</v>
      </c>
      <c r="X643" s="46" t="s">
        <v>36</v>
      </c>
      <c r="Y643" s="37" t="s">
        <v>33</v>
      </c>
      <c r="Z643" s="37" t="s">
        <v>33</v>
      </c>
      <c r="AA643" s="37"/>
    </row>
    <row r="644" spans="1:28" hidden="1" x14ac:dyDescent="0.2">
      <c r="A644" s="20">
        <v>354</v>
      </c>
      <c r="B644" s="82">
        <v>44887</v>
      </c>
      <c r="C644" s="182">
        <v>44777</v>
      </c>
      <c r="D644" s="246">
        <v>44848</v>
      </c>
      <c r="E644" s="84" t="s">
        <v>215</v>
      </c>
      <c r="F644" s="84" t="s">
        <v>740</v>
      </c>
      <c r="G644" s="183" t="s">
        <v>217</v>
      </c>
      <c r="I644" s="184">
        <v>1907</v>
      </c>
      <c r="J644" s="184">
        <v>303629</v>
      </c>
      <c r="K644" s="185">
        <v>44775</v>
      </c>
      <c r="L644" s="26" t="s">
        <v>33</v>
      </c>
      <c r="M644" s="186">
        <v>54000</v>
      </c>
      <c r="N644" s="187"/>
      <c r="O644" s="188"/>
      <c r="P644" s="91">
        <v>0</v>
      </c>
      <c r="Q644" s="95">
        <f t="shared" si="60"/>
        <v>54000</v>
      </c>
      <c r="R644" s="189">
        <v>4.4999999999999998E-2</v>
      </c>
      <c r="S644" s="190">
        <f>M644*-4.5%</f>
        <v>-2430</v>
      </c>
      <c r="T644" s="189">
        <v>0.05</v>
      </c>
      <c r="U644" s="95">
        <f>IFERROR(O644*-T644,0)</f>
        <v>0</v>
      </c>
      <c r="V644" s="191">
        <f t="shared" si="61"/>
        <v>51570</v>
      </c>
      <c r="W644" s="167" t="s">
        <v>33</v>
      </c>
      <c r="X644" s="230" t="s">
        <v>33</v>
      </c>
      <c r="Y644" s="37" t="s">
        <v>33</v>
      </c>
      <c r="Z644" s="37" t="s">
        <v>33</v>
      </c>
      <c r="AA644" s="96"/>
    </row>
    <row r="645" spans="1:28" hidden="1" x14ac:dyDescent="0.2">
      <c r="A645" s="20">
        <v>369</v>
      </c>
      <c r="B645" s="21">
        <v>44917</v>
      </c>
      <c r="C645" s="22">
        <v>44880</v>
      </c>
      <c r="D645" s="246">
        <v>44848</v>
      </c>
      <c r="E645" s="23" t="s">
        <v>61</v>
      </c>
      <c r="F645" s="23" t="s">
        <v>757</v>
      </c>
      <c r="G645" s="26" t="s">
        <v>62</v>
      </c>
      <c r="I645" s="24" t="s">
        <v>33</v>
      </c>
      <c r="J645" s="26">
        <v>303806</v>
      </c>
      <c r="K645" s="27">
        <v>44870</v>
      </c>
      <c r="L645" s="26" t="s">
        <v>33</v>
      </c>
      <c r="M645" s="29">
        <v>5203040</v>
      </c>
      <c r="N645" s="132"/>
      <c r="O645" s="173">
        <f>M645*N645</f>
        <v>0</v>
      </c>
      <c r="P645" s="31">
        <v>0</v>
      </c>
      <c r="Q645" s="35">
        <f t="shared" si="60"/>
        <v>5203040</v>
      </c>
      <c r="R645" s="33">
        <v>0.03</v>
      </c>
      <c r="S645" s="35">
        <f>-R645*Q645</f>
        <v>-156091.19999999998</v>
      </c>
      <c r="T645" s="33">
        <v>0.2</v>
      </c>
      <c r="U645" s="35">
        <v>-8928</v>
      </c>
      <c r="V645" s="32">
        <f t="shared" si="61"/>
        <v>5038020.8</v>
      </c>
      <c r="W645" s="36" t="s">
        <v>59</v>
      </c>
      <c r="X645" s="46" t="s">
        <v>36</v>
      </c>
      <c r="Y645" s="37" t="s">
        <v>33</v>
      </c>
      <c r="Z645" s="37" t="s">
        <v>33</v>
      </c>
      <c r="AA645" s="37"/>
    </row>
    <row r="646" spans="1:28" hidden="1" x14ac:dyDescent="0.2">
      <c r="A646" s="20">
        <v>343</v>
      </c>
      <c r="B646" s="21">
        <v>44856</v>
      </c>
      <c r="C646" s="22">
        <v>44865</v>
      </c>
      <c r="D646" s="246">
        <v>44860</v>
      </c>
      <c r="E646" s="23" t="s">
        <v>666</v>
      </c>
      <c r="F646" s="23" t="s">
        <v>725</v>
      </c>
      <c r="G646" s="26" t="s">
        <v>33</v>
      </c>
      <c r="I646" s="24" t="s">
        <v>33</v>
      </c>
      <c r="J646" s="26">
        <v>303776</v>
      </c>
      <c r="K646" s="159" t="s">
        <v>33</v>
      </c>
      <c r="L646" s="26" t="s">
        <v>33</v>
      </c>
      <c r="M646" s="38">
        <v>437029</v>
      </c>
      <c r="N646" s="132"/>
      <c r="O646" s="173">
        <f>M646*N646</f>
        <v>0</v>
      </c>
      <c r="P646" s="31">
        <v>0</v>
      </c>
      <c r="Q646" s="35">
        <f t="shared" si="60"/>
        <v>437029</v>
      </c>
      <c r="R646" s="33"/>
      <c r="S646" s="35">
        <f>-R646*Q646</f>
        <v>0</v>
      </c>
      <c r="T646" s="33"/>
      <c r="U646" s="35">
        <f t="shared" ref="U646:U684" si="63">IFERROR(O646*-T646,0)</f>
        <v>0</v>
      </c>
      <c r="V646" s="32">
        <f t="shared" si="61"/>
        <v>437029</v>
      </c>
      <c r="W646" s="36" t="s">
        <v>35</v>
      </c>
      <c r="X646" s="46" t="s">
        <v>36</v>
      </c>
      <c r="Y646" s="37" t="s">
        <v>726</v>
      </c>
      <c r="Z646" s="37" t="s">
        <v>33</v>
      </c>
      <c r="AA646" s="37"/>
    </row>
    <row r="647" spans="1:28" ht="15" hidden="1" x14ac:dyDescent="0.25">
      <c r="A647" s="344"/>
      <c r="B647" s="363"/>
      <c r="C647" s="346"/>
      <c r="D647" s="347">
        <v>44835</v>
      </c>
      <c r="E647" s="348" t="s">
        <v>895</v>
      </c>
      <c r="F647" s="348" t="s">
        <v>895</v>
      </c>
      <c r="G647" s="365"/>
      <c r="I647" s="366"/>
      <c r="J647" s="365"/>
      <c r="K647" s="393"/>
      <c r="L647" s="365"/>
      <c r="M647" s="351"/>
      <c r="N647" s="352"/>
      <c r="O647" s="391"/>
      <c r="P647" s="353"/>
      <c r="Q647" s="354">
        <v>42533.41</v>
      </c>
      <c r="R647" s="368"/>
      <c r="S647" s="358"/>
      <c r="T647" s="368"/>
      <c r="U647" s="358"/>
      <c r="V647" s="359">
        <f t="shared" si="61"/>
        <v>42533.41</v>
      </c>
      <c r="W647" s="358"/>
      <c r="X647" s="369" t="s">
        <v>36</v>
      </c>
      <c r="Y647" s="360"/>
      <c r="Z647" s="392"/>
      <c r="AA647" s="392"/>
      <c r="AB647" s="1" t="s">
        <v>867</v>
      </c>
    </row>
    <row r="648" spans="1:28" ht="15" hidden="1" x14ac:dyDescent="0.25">
      <c r="A648" s="344"/>
      <c r="B648" s="363"/>
      <c r="C648" s="346"/>
      <c r="D648" s="347">
        <v>44835</v>
      </c>
      <c r="E648" s="348" t="s">
        <v>896</v>
      </c>
      <c r="F648" s="348" t="s">
        <v>896</v>
      </c>
      <c r="G648" s="365"/>
      <c r="I648" s="366"/>
      <c r="J648" s="365"/>
      <c r="K648" s="393"/>
      <c r="L648" s="365"/>
      <c r="M648" s="351"/>
      <c r="N648" s="352"/>
      <c r="O648" s="391"/>
      <c r="P648" s="353"/>
      <c r="Q648" s="354">
        <v>5624890</v>
      </c>
      <c r="R648" s="368"/>
      <c r="S648" s="358"/>
      <c r="T648" s="368"/>
      <c r="U648" s="358"/>
      <c r="V648" s="359">
        <f t="shared" si="61"/>
        <v>5624890</v>
      </c>
      <c r="W648" s="358"/>
      <c r="X648" s="369" t="s">
        <v>36</v>
      </c>
      <c r="Y648" s="360"/>
      <c r="Z648" s="392"/>
      <c r="AA648" s="392"/>
      <c r="AB648" s="1" t="s">
        <v>867</v>
      </c>
    </row>
    <row r="649" spans="1:28" ht="15" hidden="1" x14ac:dyDescent="0.25">
      <c r="A649" s="344"/>
      <c r="B649" s="363"/>
      <c r="C649" s="346"/>
      <c r="D649" s="347">
        <v>44835</v>
      </c>
      <c r="E649" s="348" t="s">
        <v>895</v>
      </c>
      <c r="F649" s="348" t="s">
        <v>895</v>
      </c>
      <c r="G649" s="365"/>
      <c r="I649" s="366"/>
      <c r="J649" s="365"/>
      <c r="K649" s="393"/>
      <c r="L649" s="365"/>
      <c r="M649" s="351"/>
      <c r="N649" s="352"/>
      <c r="O649" s="391"/>
      <c r="P649" s="353"/>
      <c r="Q649" s="354">
        <v>12840.04</v>
      </c>
      <c r="R649" s="368"/>
      <c r="S649" s="358"/>
      <c r="T649" s="368"/>
      <c r="U649" s="358"/>
      <c r="V649" s="359">
        <f t="shared" si="61"/>
        <v>12840.04</v>
      </c>
      <c r="W649" s="358"/>
      <c r="X649" s="369" t="s">
        <v>36</v>
      </c>
      <c r="Y649" s="360"/>
      <c r="Z649" s="392"/>
      <c r="AA649" s="392"/>
      <c r="AB649" s="1" t="s">
        <v>867</v>
      </c>
    </row>
    <row r="650" spans="1:28" ht="15" hidden="1" x14ac:dyDescent="0.25">
      <c r="A650" s="344"/>
      <c r="B650" s="363"/>
      <c r="C650" s="346"/>
      <c r="D650" s="347">
        <v>44835</v>
      </c>
      <c r="E650" s="348" t="s">
        <v>896</v>
      </c>
      <c r="F650" s="348" t="s">
        <v>896</v>
      </c>
      <c r="G650" s="365"/>
      <c r="I650" s="366"/>
      <c r="J650" s="365"/>
      <c r="K650" s="393"/>
      <c r="L650" s="365"/>
      <c r="M650" s="351"/>
      <c r="N650" s="352"/>
      <c r="O650" s="391"/>
      <c r="P650" s="353"/>
      <c r="Q650" s="354">
        <v>1698049</v>
      </c>
      <c r="R650" s="368"/>
      <c r="S650" s="358"/>
      <c r="T650" s="368"/>
      <c r="U650" s="358"/>
      <c r="V650" s="359">
        <f t="shared" si="61"/>
        <v>1698049</v>
      </c>
      <c r="W650" s="358"/>
      <c r="X650" s="369" t="s">
        <v>36</v>
      </c>
      <c r="Y650" s="360"/>
      <c r="Z650" s="392"/>
      <c r="AA650" s="392"/>
      <c r="AB650" s="1" t="s">
        <v>867</v>
      </c>
    </row>
    <row r="651" spans="1:28" ht="15" hidden="1" x14ac:dyDescent="0.25">
      <c r="A651" s="344"/>
      <c r="B651" s="363"/>
      <c r="C651" s="346"/>
      <c r="D651" s="347">
        <v>44835</v>
      </c>
      <c r="E651" s="348" t="s">
        <v>895</v>
      </c>
      <c r="F651" s="348" t="s">
        <v>895</v>
      </c>
      <c r="G651" s="365"/>
      <c r="I651" s="366"/>
      <c r="J651" s="365"/>
      <c r="K651" s="393"/>
      <c r="L651" s="365"/>
      <c r="M651" s="351"/>
      <c r="N651" s="352"/>
      <c r="O651" s="391"/>
      <c r="P651" s="353"/>
      <c r="Q651" s="354">
        <v>10569.51</v>
      </c>
      <c r="R651" s="368"/>
      <c r="S651" s="358"/>
      <c r="T651" s="368"/>
      <c r="U651" s="358"/>
      <c r="V651" s="359">
        <f t="shared" si="61"/>
        <v>10569.51</v>
      </c>
      <c r="W651" s="358"/>
      <c r="X651" s="369" t="s">
        <v>36</v>
      </c>
      <c r="Y651" s="360"/>
      <c r="Z651" s="392"/>
      <c r="AA651" s="392"/>
      <c r="AB651" s="1" t="s">
        <v>867</v>
      </c>
    </row>
    <row r="652" spans="1:28" ht="15" hidden="1" x14ac:dyDescent="0.25">
      <c r="A652" s="344"/>
      <c r="B652" s="363"/>
      <c r="C652" s="346"/>
      <c r="D652" s="347">
        <v>44835</v>
      </c>
      <c r="E652" s="348" t="s">
        <v>896</v>
      </c>
      <c r="F652" s="348" t="s">
        <v>896</v>
      </c>
      <c r="G652" s="365"/>
      <c r="I652" s="366"/>
      <c r="J652" s="365"/>
      <c r="K652" s="393"/>
      <c r="L652" s="365"/>
      <c r="M652" s="351"/>
      <c r="N652" s="352"/>
      <c r="O652" s="391"/>
      <c r="P652" s="353"/>
      <c r="Q652" s="354">
        <v>1397780</v>
      </c>
      <c r="R652" s="368"/>
      <c r="S652" s="358"/>
      <c r="T652" s="368"/>
      <c r="U652" s="358"/>
      <c r="V652" s="359">
        <f t="shared" si="61"/>
        <v>1397780</v>
      </c>
      <c r="W652" s="358"/>
      <c r="X652" s="369" t="s">
        <v>36</v>
      </c>
      <c r="Y652" s="360"/>
      <c r="Z652" s="392"/>
      <c r="AA652" s="392"/>
      <c r="AB652" s="1" t="s">
        <v>867</v>
      </c>
    </row>
    <row r="653" spans="1:28" ht="15" hidden="1" x14ac:dyDescent="0.25">
      <c r="A653" s="344"/>
      <c r="B653" s="363"/>
      <c r="C653" s="346"/>
      <c r="D653" s="347">
        <v>44835</v>
      </c>
      <c r="E653" s="348" t="s">
        <v>895</v>
      </c>
      <c r="F653" s="348" t="s">
        <v>895</v>
      </c>
      <c r="G653" s="365"/>
      <c r="I653" s="366"/>
      <c r="J653" s="365"/>
      <c r="K653" s="393"/>
      <c r="L653" s="365"/>
      <c r="M653" s="351"/>
      <c r="N653" s="352"/>
      <c r="O653" s="391"/>
      <c r="P653" s="353"/>
      <c r="Q653" s="354">
        <v>2967.14</v>
      </c>
      <c r="R653" s="368"/>
      <c r="S653" s="358"/>
      <c r="T653" s="368"/>
      <c r="U653" s="358"/>
      <c r="V653" s="359">
        <f t="shared" si="61"/>
        <v>2967.14</v>
      </c>
      <c r="W653" s="358"/>
      <c r="X653" s="369" t="s">
        <v>36</v>
      </c>
      <c r="Y653" s="360"/>
      <c r="Z653" s="392"/>
      <c r="AA653" s="392"/>
      <c r="AB653" s="1" t="s">
        <v>867</v>
      </c>
    </row>
    <row r="654" spans="1:28" ht="15" hidden="1" x14ac:dyDescent="0.25">
      <c r="A654" s="344"/>
      <c r="B654" s="363"/>
      <c r="C654" s="346"/>
      <c r="D654" s="347">
        <v>44835</v>
      </c>
      <c r="E654" s="348" t="s">
        <v>896</v>
      </c>
      <c r="F654" s="348" t="s">
        <v>896</v>
      </c>
      <c r="G654" s="365"/>
      <c r="I654" s="366"/>
      <c r="J654" s="365"/>
      <c r="K654" s="393"/>
      <c r="L654" s="365"/>
      <c r="M654" s="351"/>
      <c r="N654" s="352"/>
      <c r="O654" s="391"/>
      <c r="P654" s="353"/>
      <c r="Q654" s="354">
        <v>392393</v>
      </c>
      <c r="R654" s="368"/>
      <c r="S654" s="358"/>
      <c r="T654" s="368"/>
      <c r="U654" s="358"/>
      <c r="V654" s="359">
        <f t="shared" si="61"/>
        <v>392393</v>
      </c>
      <c r="W654" s="358"/>
      <c r="X654" s="369" t="s">
        <v>36</v>
      </c>
      <c r="Y654" s="360"/>
      <c r="Z654" s="392"/>
      <c r="AA654" s="392"/>
      <c r="AB654" s="1" t="s">
        <v>867</v>
      </c>
    </row>
    <row r="655" spans="1:28" ht="15" hidden="1" x14ac:dyDescent="0.25">
      <c r="A655" s="344"/>
      <c r="B655" s="363"/>
      <c r="C655" s="346"/>
      <c r="D655" s="347">
        <v>44835</v>
      </c>
      <c r="E655" s="348" t="s">
        <v>895</v>
      </c>
      <c r="F655" s="348" t="s">
        <v>895</v>
      </c>
      <c r="G655" s="365"/>
      <c r="I655" s="366"/>
      <c r="J655" s="365"/>
      <c r="K655" s="393"/>
      <c r="L655" s="365"/>
      <c r="M655" s="351"/>
      <c r="N655" s="352"/>
      <c r="O655" s="391"/>
      <c r="P655" s="353"/>
      <c r="Q655" s="354">
        <v>13370.86</v>
      </c>
      <c r="R655" s="368"/>
      <c r="S655" s="358"/>
      <c r="T655" s="368"/>
      <c r="U655" s="358"/>
      <c r="V655" s="359">
        <f t="shared" si="61"/>
        <v>13370.86</v>
      </c>
      <c r="W655" s="358"/>
      <c r="X655" s="369" t="s">
        <v>36</v>
      </c>
      <c r="Y655" s="360"/>
      <c r="Z655" s="392"/>
      <c r="AA655" s="392"/>
      <c r="AB655" s="1" t="s">
        <v>867</v>
      </c>
    </row>
    <row r="656" spans="1:28" ht="15" hidden="1" x14ac:dyDescent="0.25">
      <c r="A656" s="344"/>
      <c r="B656" s="363"/>
      <c r="C656" s="346"/>
      <c r="D656" s="347">
        <v>44835</v>
      </c>
      <c r="E656" s="348" t="s">
        <v>896</v>
      </c>
      <c r="F656" s="348" t="s">
        <v>896</v>
      </c>
      <c r="G656" s="365"/>
      <c r="I656" s="366"/>
      <c r="J656" s="365"/>
      <c r="K656" s="393"/>
      <c r="L656" s="365"/>
      <c r="M656" s="351"/>
      <c r="N656" s="352"/>
      <c r="O656" s="391"/>
      <c r="P656" s="353"/>
      <c r="Q656" s="354">
        <v>1768248</v>
      </c>
      <c r="R656" s="368"/>
      <c r="S656" s="358"/>
      <c r="T656" s="368"/>
      <c r="U656" s="358"/>
      <c r="V656" s="359">
        <f t="shared" si="61"/>
        <v>1768248</v>
      </c>
      <c r="W656" s="358"/>
      <c r="X656" s="369" t="s">
        <v>36</v>
      </c>
      <c r="Y656" s="360"/>
      <c r="Z656" s="392"/>
      <c r="AA656" s="392"/>
      <c r="AB656" s="1" t="s">
        <v>867</v>
      </c>
    </row>
    <row r="657" spans="1:28" ht="15" hidden="1" x14ac:dyDescent="0.25">
      <c r="A657" s="344"/>
      <c r="B657" s="363"/>
      <c r="C657" s="346"/>
      <c r="D657" s="347">
        <v>44835</v>
      </c>
      <c r="E657" s="348" t="s">
        <v>895</v>
      </c>
      <c r="F657" s="348" t="s">
        <v>895</v>
      </c>
      <c r="G657" s="365"/>
      <c r="I657" s="366"/>
      <c r="J657" s="365"/>
      <c r="K657" s="393"/>
      <c r="L657" s="365"/>
      <c r="M657" s="351"/>
      <c r="N657" s="352"/>
      <c r="O657" s="391"/>
      <c r="P657" s="353"/>
      <c r="Q657" s="354">
        <v>2596.71</v>
      </c>
      <c r="R657" s="368"/>
      <c r="S657" s="358"/>
      <c r="T657" s="368"/>
      <c r="U657" s="358"/>
      <c r="V657" s="359">
        <f t="shared" si="61"/>
        <v>2596.71</v>
      </c>
      <c r="W657" s="358"/>
      <c r="X657" s="369" t="s">
        <v>36</v>
      </c>
      <c r="Y657" s="360"/>
      <c r="Z657" s="392"/>
      <c r="AA657" s="392"/>
      <c r="AB657" s="1" t="s">
        <v>867</v>
      </c>
    </row>
    <row r="658" spans="1:28" ht="15" hidden="1" x14ac:dyDescent="0.25">
      <c r="A658" s="344"/>
      <c r="B658" s="363"/>
      <c r="C658" s="346"/>
      <c r="D658" s="347">
        <v>44835</v>
      </c>
      <c r="E658" s="348" t="s">
        <v>896</v>
      </c>
      <c r="F658" s="348" t="s">
        <v>896</v>
      </c>
      <c r="G658" s="365"/>
      <c r="I658" s="366"/>
      <c r="J658" s="365"/>
      <c r="K658" s="393"/>
      <c r="L658" s="365"/>
      <c r="M658" s="351"/>
      <c r="N658" s="352"/>
      <c r="O658" s="391"/>
      <c r="P658" s="353"/>
      <c r="Q658" s="354">
        <v>343405</v>
      </c>
      <c r="R658" s="368"/>
      <c r="S658" s="358"/>
      <c r="T658" s="368"/>
      <c r="U658" s="358"/>
      <c r="V658" s="359">
        <f t="shared" si="61"/>
        <v>343405</v>
      </c>
      <c r="W658" s="358"/>
      <c r="X658" s="369" t="s">
        <v>36</v>
      </c>
      <c r="Y658" s="360"/>
      <c r="Z658" s="392"/>
      <c r="AA658" s="392"/>
      <c r="AB658" s="1" t="s">
        <v>867</v>
      </c>
    </row>
    <row r="659" spans="1:28" ht="15" hidden="1" x14ac:dyDescent="0.25">
      <c r="A659" s="344"/>
      <c r="B659" s="363"/>
      <c r="C659" s="346"/>
      <c r="D659" s="347">
        <v>44838</v>
      </c>
      <c r="E659" s="348" t="s">
        <v>1020</v>
      </c>
      <c r="F659" s="348" t="s">
        <v>1020</v>
      </c>
      <c r="G659" s="365"/>
      <c r="I659" s="366"/>
      <c r="J659" s="365"/>
      <c r="K659" s="393"/>
      <c r="L659" s="365"/>
      <c r="M659" s="351"/>
      <c r="N659" s="352"/>
      <c r="O659" s="391"/>
      <c r="P659" s="353"/>
      <c r="Q659" s="354">
        <v>4623.08</v>
      </c>
      <c r="R659" s="368"/>
      <c r="S659" s="358"/>
      <c r="T659" s="368"/>
      <c r="U659" s="358"/>
      <c r="V659" s="359">
        <f t="shared" si="61"/>
        <v>4623.08</v>
      </c>
      <c r="W659" s="358"/>
      <c r="X659" s="369" t="s">
        <v>36</v>
      </c>
      <c r="Y659" s="360">
        <v>12300003256</v>
      </c>
      <c r="Z659" s="392"/>
      <c r="AA659" s="392"/>
      <c r="AB659" s="1" t="s">
        <v>867</v>
      </c>
    </row>
    <row r="660" spans="1:28" ht="23.25" hidden="1" x14ac:dyDescent="0.25">
      <c r="A660" s="344"/>
      <c r="B660" s="363"/>
      <c r="C660" s="346"/>
      <c r="D660" s="347">
        <v>44838</v>
      </c>
      <c r="E660" s="348" t="s">
        <v>1021</v>
      </c>
      <c r="F660" s="348" t="s">
        <v>1021</v>
      </c>
      <c r="G660" s="365"/>
      <c r="I660" s="366"/>
      <c r="J660" s="365"/>
      <c r="K660" s="393"/>
      <c r="L660" s="365"/>
      <c r="M660" s="351"/>
      <c r="N660" s="352"/>
      <c r="O660" s="391"/>
      <c r="P660" s="353"/>
      <c r="Q660" s="354">
        <v>138750000</v>
      </c>
      <c r="R660" s="368"/>
      <c r="S660" s="358"/>
      <c r="T660" s="368"/>
      <c r="U660" s="358"/>
      <c r="V660" s="359">
        <f t="shared" si="61"/>
        <v>138750000</v>
      </c>
      <c r="W660" s="358"/>
      <c r="X660" s="369" t="s">
        <v>36</v>
      </c>
      <c r="Y660" s="360">
        <v>12300003256</v>
      </c>
      <c r="Z660" s="392"/>
      <c r="AA660" s="392"/>
      <c r="AB660" s="1" t="s">
        <v>867</v>
      </c>
    </row>
    <row r="661" spans="1:28" ht="15" hidden="1" x14ac:dyDescent="0.25">
      <c r="A661" s="344"/>
      <c r="B661" s="363"/>
      <c r="C661" s="346"/>
      <c r="D661" s="347">
        <v>44845</v>
      </c>
      <c r="E661" s="348" t="s">
        <v>905</v>
      </c>
      <c r="F661" s="348" t="s">
        <v>905</v>
      </c>
      <c r="G661" s="365"/>
      <c r="I661" s="366"/>
      <c r="J661" s="365"/>
      <c r="K661" s="393"/>
      <c r="L661" s="365"/>
      <c r="M661" s="351"/>
      <c r="N661" s="352"/>
      <c r="O661" s="391"/>
      <c r="P661" s="353"/>
      <c r="Q661" s="354">
        <v>5442235.71</v>
      </c>
      <c r="R661" s="368"/>
      <c r="S661" s="358"/>
      <c r="T661" s="368"/>
      <c r="U661" s="358"/>
      <c r="V661" s="359">
        <f t="shared" si="61"/>
        <v>5442235.71</v>
      </c>
      <c r="W661" s="358"/>
      <c r="X661" s="369" t="s">
        <v>36</v>
      </c>
      <c r="Y661" s="360"/>
      <c r="Z661" s="392"/>
      <c r="AA661" s="392"/>
      <c r="AB661" s="1" t="s">
        <v>867</v>
      </c>
    </row>
    <row r="662" spans="1:28" ht="15" hidden="1" x14ac:dyDescent="0.25">
      <c r="A662" s="344"/>
      <c r="B662" s="363"/>
      <c r="C662" s="346"/>
      <c r="D662" s="347">
        <v>44848</v>
      </c>
      <c r="E662" s="348" t="s">
        <v>842</v>
      </c>
      <c r="F662" s="348" t="s">
        <v>842</v>
      </c>
      <c r="G662" s="365"/>
      <c r="I662" s="366"/>
      <c r="J662" s="365"/>
      <c r="K662" s="393"/>
      <c r="L662" s="365"/>
      <c r="M662" s="351"/>
      <c r="N662" s="352"/>
      <c r="O662" s="391"/>
      <c r="P662" s="353"/>
      <c r="Q662" s="354">
        <v>32000</v>
      </c>
      <c r="R662" s="368"/>
      <c r="S662" s="358"/>
      <c r="T662" s="368"/>
      <c r="U662" s="358"/>
      <c r="V662" s="359">
        <f t="shared" si="61"/>
        <v>32000</v>
      </c>
      <c r="W662" s="358"/>
      <c r="X662" s="369" t="s">
        <v>36</v>
      </c>
      <c r="Y662" s="360">
        <v>58372145</v>
      </c>
      <c r="Z662" s="392"/>
      <c r="AA662" s="392"/>
      <c r="AB662" s="1" t="s">
        <v>867</v>
      </c>
    </row>
    <row r="663" spans="1:28" ht="15" hidden="1" x14ac:dyDescent="0.25">
      <c r="A663" s="344"/>
      <c r="B663" s="363"/>
      <c r="C663" s="346"/>
      <c r="D663" s="347">
        <v>44848</v>
      </c>
      <c r="E663" s="348" t="s">
        <v>1008</v>
      </c>
      <c r="F663" s="348" t="s">
        <v>1008</v>
      </c>
      <c r="G663" s="365"/>
      <c r="I663" s="366"/>
      <c r="J663" s="365"/>
      <c r="K663" s="393"/>
      <c r="L663" s="365"/>
      <c r="M663" s="351"/>
      <c r="N663" s="352"/>
      <c r="O663" s="391"/>
      <c r="P663" s="353"/>
      <c r="Q663" s="354">
        <v>11250000</v>
      </c>
      <c r="R663" s="368"/>
      <c r="S663" s="358"/>
      <c r="T663" s="368"/>
      <c r="U663" s="358"/>
      <c r="V663" s="359">
        <f t="shared" si="61"/>
        <v>11250000</v>
      </c>
      <c r="W663" s="358"/>
      <c r="X663" s="369" t="s">
        <v>36</v>
      </c>
      <c r="Y663" s="360">
        <v>58372146</v>
      </c>
      <c r="Z663" s="392"/>
      <c r="AA663" s="392"/>
      <c r="AB663" s="1" t="s">
        <v>867</v>
      </c>
    </row>
    <row r="664" spans="1:28" ht="15" hidden="1" x14ac:dyDescent="0.25">
      <c r="A664" s="344"/>
      <c r="B664" s="363"/>
      <c r="C664" s="346"/>
      <c r="D664" s="347">
        <v>44855</v>
      </c>
      <c r="E664" s="348" t="s">
        <v>917</v>
      </c>
      <c r="F664" s="348" t="s">
        <v>917</v>
      </c>
      <c r="G664" s="365"/>
      <c r="I664" s="366"/>
      <c r="J664" s="365"/>
      <c r="K664" s="393"/>
      <c r="L664" s="365"/>
      <c r="M664" s="351"/>
      <c r="N664" s="352"/>
      <c r="O664" s="391"/>
      <c r="P664" s="353"/>
      <c r="Q664" s="354">
        <v>93004.97</v>
      </c>
      <c r="R664" s="368"/>
      <c r="S664" s="358"/>
      <c r="T664" s="368"/>
      <c r="U664" s="358"/>
      <c r="V664" s="359">
        <f t="shared" si="61"/>
        <v>93004.97</v>
      </c>
      <c r="W664" s="358"/>
      <c r="X664" s="369" t="s">
        <v>36</v>
      </c>
      <c r="Y664" s="360"/>
      <c r="Z664" s="392"/>
      <c r="AA664" s="392"/>
      <c r="AB664" s="1" t="s">
        <v>867</v>
      </c>
    </row>
    <row r="665" spans="1:28" ht="15" hidden="1" x14ac:dyDescent="0.25">
      <c r="A665" s="344"/>
      <c r="B665" s="363"/>
      <c r="C665" s="346"/>
      <c r="D665" s="347">
        <v>44855</v>
      </c>
      <c r="E665" s="348" t="s">
        <v>918</v>
      </c>
      <c r="F665" s="348" t="s">
        <v>918</v>
      </c>
      <c r="G665" s="365"/>
      <c r="I665" s="366"/>
      <c r="J665" s="365"/>
      <c r="K665" s="393"/>
      <c r="L665" s="365"/>
      <c r="M665" s="351"/>
      <c r="N665" s="352"/>
      <c r="O665" s="391"/>
      <c r="P665" s="353"/>
      <c r="Q665" s="354">
        <v>320652.15000000002</v>
      </c>
      <c r="R665" s="368"/>
      <c r="S665" s="358"/>
      <c r="T665" s="368"/>
      <c r="U665" s="358"/>
      <c r="V665" s="359">
        <f t="shared" si="61"/>
        <v>320652.15000000002</v>
      </c>
      <c r="W665" s="358"/>
      <c r="X665" s="369" t="s">
        <v>36</v>
      </c>
      <c r="Y665" s="360"/>
      <c r="Z665" s="392"/>
      <c r="AA665" s="392"/>
      <c r="AB665" s="1" t="s">
        <v>867</v>
      </c>
    </row>
    <row r="666" spans="1:28" ht="15" hidden="1" x14ac:dyDescent="0.25">
      <c r="A666" s="344"/>
      <c r="B666" s="363"/>
      <c r="C666" s="346"/>
      <c r="D666" s="347">
        <v>44855</v>
      </c>
      <c r="E666" s="348" t="s">
        <v>1022</v>
      </c>
      <c r="F666" s="348" t="s">
        <v>1022</v>
      </c>
      <c r="G666" s="365"/>
      <c r="I666" s="366"/>
      <c r="J666" s="365"/>
      <c r="K666" s="393"/>
      <c r="L666" s="365"/>
      <c r="M666" s="351"/>
      <c r="N666" s="352"/>
      <c r="O666" s="391"/>
      <c r="P666" s="353"/>
      <c r="Q666" s="389">
        <v>450</v>
      </c>
      <c r="R666" s="368"/>
      <c r="S666" s="358"/>
      <c r="T666" s="368"/>
      <c r="U666" s="358"/>
      <c r="V666" s="359">
        <f t="shared" si="61"/>
        <v>450</v>
      </c>
      <c r="W666" s="358"/>
      <c r="X666" s="369" t="s">
        <v>36</v>
      </c>
      <c r="Y666" s="360"/>
      <c r="Z666" s="392"/>
      <c r="AA666" s="392"/>
      <c r="AB666" s="1" t="s">
        <v>867</v>
      </c>
    </row>
    <row r="667" spans="1:28" ht="23.25" hidden="1" x14ac:dyDescent="0.25">
      <c r="A667" s="344"/>
      <c r="B667" s="363"/>
      <c r="C667" s="346"/>
      <c r="D667" s="347">
        <v>44855</v>
      </c>
      <c r="E667" s="348" t="s">
        <v>1023</v>
      </c>
      <c r="F667" s="348" t="s">
        <v>1023</v>
      </c>
      <c r="G667" s="365"/>
      <c r="I667" s="366"/>
      <c r="J667" s="365"/>
      <c r="K667" s="393"/>
      <c r="L667" s="365"/>
      <c r="M667" s="351"/>
      <c r="N667" s="352"/>
      <c r="O667" s="391"/>
      <c r="P667" s="353"/>
      <c r="Q667" s="389">
        <v>58.5</v>
      </c>
      <c r="R667" s="368"/>
      <c r="S667" s="358"/>
      <c r="T667" s="368"/>
      <c r="U667" s="358"/>
      <c r="V667" s="359">
        <f t="shared" si="61"/>
        <v>58.5</v>
      </c>
      <c r="W667" s="358"/>
      <c r="X667" s="369" t="s">
        <v>36</v>
      </c>
      <c r="Y667" s="360"/>
      <c r="Z667" s="392"/>
      <c r="AA667" s="392"/>
      <c r="AB667" s="1" t="s">
        <v>867</v>
      </c>
    </row>
    <row r="668" spans="1:28" ht="23.25" hidden="1" x14ac:dyDescent="0.25">
      <c r="A668" s="344"/>
      <c r="B668" s="363"/>
      <c r="C668" s="346"/>
      <c r="D668" s="347">
        <v>44860</v>
      </c>
      <c r="E668" s="348" t="s">
        <v>1024</v>
      </c>
      <c r="F668" s="348" t="s">
        <v>1024</v>
      </c>
      <c r="G668" s="365"/>
      <c r="I668" s="366"/>
      <c r="J668" s="365"/>
      <c r="K668" s="393"/>
      <c r="L668" s="365"/>
      <c r="M668" s="351"/>
      <c r="N668" s="352"/>
      <c r="O668" s="391"/>
      <c r="P668" s="353"/>
      <c r="Q668" s="354">
        <v>1000000</v>
      </c>
      <c r="R668" s="368"/>
      <c r="S668" s="358"/>
      <c r="T668" s="368"/>
      <c r="U668" s="358"/>
      <c r="V668" s="359">
        <f t="shared" si="61"/>
        <v>1000000</v>
      </c>
      <c r="W668" s="358"/>
      <c r="X668" s="369" t="s">
        <v>36</v>
      </c>
      <c r="Y668" s="360"/>
      <c r="Z668" s="392"/>
      <c r="AA668" s="392"/>
      <c r="AB668" s="1" t="s">
        <v>867</v>
      </c>
    </row>
    <row r="669" spans="1:28" ht="23.25" hidden="1" x14ac:dyDescent="0.25">
      <c r="A669" s="344"/>
      <c r="B669" s="363"/>
      <c r="C669" s="346"/>
      <c r="D669" s="347">
        <v>44860</v>
      </c>
      <c r="E669" s="348" t="s">
        <v>1025</v>
      </c>
      <c r="F669" s="348" t="s">
        <v>1025</v>
      </c>
      <c r="G669" s="365"/>
      <c r="I669" s="366"/>
      <c r="J669" s="365"/>
      <c r="K669" s="393"/>
      <c r="L669" s="365"/>
      <c r="M669" s="351"/>
      <c r="N669" s="352"/>
      <c r="O669" s="391"/>
      <c r="P669" s="353"/>
      <c r="Q669" s="354">
        <v>706750</v>
      </c>
      <c r="R669" s="368"/>
      <c r="S669" s="358"/>
      <c r="T669" s="368"/>
      <c r="U669" s="358"/>
      <c r="V669" s="359">
        <f t="shared" si="61"/>
        <v>706750</v>
      </c>
      <c r="W669" s="358"/>
      <c r="X669" s="369" t="s">
        <v>36</v>
      </c>
      <c r="Y669" s="360"/>
      <c r="Z669" s="392"/>
      <c r="AA669" s="392"/>
      <c r="AB669" s="1" t="s">
        <v>867</v>
      </c>
    </row>
    <row r="670" spans="1:28" ht="23.25" hidden="1" x14ac:dyDescent="0.25">
      <c r="A670" s="344"/>
      <c r="B670" s="363"/>
      <c r="C670" s="346"/>
      <c r="D670" s="347">
        <v>44860</v>
      </c>
      <c r="E670" s="348" t="s">
        <v>1026</v>
      </c>
      <c r="F670" s="348" t="s">
        <v>1026</v>
      </c>
      <c r="G670" s="365"/>
      <c r="I670" s="366"/>
      <c r="J670" s="365"/>
      <c r="K670" s="393"/>
      <c r="L670" s="365"/>
      <c r="M670" s="351"/>
      <c r="N670" s="352"/>
      <c r="O670" s="391"/>
      <c r="P670" s="353"/>
      <c r="Q670" s="354">
        <v>1000000</v>
      </c>
      <c r="R670" s="368"/>
      <c r="S670" s="358"/>
      <c r="T670" s="368"/>
      <c r="U670" s="358"/>
      <c r="V670" s="359">
        <f t="shared" si="61"/>
        <v>1000000</v>
      </c>
      <c r="W670" s="358"/>
      <c r="X670" s="369" t="s">
        <v>36</v>
      </c>
      <c r="Y670" s="360"/>
      <c r="Z670" s="392"/>
      <c r="AA670" s="392"/>
      <c r="AB670" s="1" t="s">
        <v>867</v>
      </c>
    </row>
    <row r="671" spans="1:28" ht="15" hidden="1" x14ac:dyDescent="0.25">
      <c r="A671" s="344"/>
      <c r="B671" s="363"/>
      <c r="C671" s="346"/>
      <c r="D671" s="347">
        <v>44865</v>
      </c>
      <c r="E671" s="348" t="s">
        <v>960</v>
      </c>
      <c r="F671" s="348" t="s">
        <v>960</v>
      </c>
      <c r="G671" s="365"/>
      <c r="I671" s="366"/>
      <c r="J671" s="365"/>
      <c r="K671" s="393"/>
      <c r="L671" s="365"/>
      <c r="M671" s="351"/>
      <c r="N671" s="352"/>
      <c r="O671" s="391"/>
      <c r="P671" s="353"/>
      <c r="Q671" s="354">
        <v>3390940</v>
      </c>
      <c r="R671" s="368"/>
      <c r="S671" s="358"/>
      <c r="T671" s="368"/>
      <c r="U671" s="358"/>
      <c r="V671" s="359">
        <f t="shared" si="61"/>
        <v>3390940</v>
      </c>
      <c r="W671" s="358"/>
      <c r="X671" s="369" t="s">
        <v>36</v>
      </c>
      <c r="Y671" s="360">
        <v>58372148</v>
      </c>
      <c r="Z671" s="392"/>
      <c r="AA671" s="392"/>
      <c r="AB671" s="1" t="s">
        <v>867</v>
      </c>
    </row>
    <row r="672" spans="1:28" ht="15" hidden="1" x14ac:dyDescent="0.25">
      <c r="A672" s="344"/>
      <c r="B672" s="363"/>
      <c r="C672" s="346"/>
      <c r="D672" s="347">
        <v>44865</v>
      </c>
      <c r="E672" s="348" t="s">
        <v>1027</v>
      </c>
      <c r="F672" s="348" t="s">
        <v>1027</v>
      </c>
      <c r="G672" s="365"/>
      <c r="I672" s="366"/>
      <c r="J672" s="365"/>
      <c r="K672" s="393"/>
      <c r="L672" s="365"/>
      <c r="M672" s="351"/>
      <c r="N672" s="352"/>
      <c r="O672" s="391"/>
      <c r="P672" s="353"/>
      <c r="Q672" s="389">
        <v>950</v>
      </c>
      <c r="R672" s="368"/>
      <c r="S672" s="358"/>
      <c r="T672" s="368"/>
      <c r="U672" s="358"/>
      <c r="V672" s="359">
        <f t="shared" si="61"/>
        <v>950</v>
      </c>
      <c r="W672" s="358"/>
      <c r="X672" s="369" t="s">
        <v>36</v>
      </c>
      <c r="Y672" s="360"/>
      <c r="Z672" s="392"/>
      <c r="AA672" s="392"/>
      <c r="AB672" s="1" t="s">
        <v>867</v>
      </c>
    </row>
    <row r="673" spans="1:28" ht="23.25" hidden="1" x14ac:dyDescent="0.25">
      <c r="A673" s="344"/>
      <c r="B673" s="363"/>
      <c r="C673" s="346"/>
      <c r="D673" s="347">
        <v>44865</v>
      </c>
      <c r="E673" s="348" t="s">
        <v>1028</v>
      </c>
      <c r="F673" s="348" t="s">
        <v>1028</v>
      </c>
      <c r="G673" s="365"/>
      <c r="I673" s="366"/>
      <c r="J673" s="365"/>
      <c r="K673" s="393"/>
      <c r="L673" s="365"/>
      <c r="M673" s="351"/>
      <c r="N673" s="352"/>
      <c r="O673" s="391"/>
      <c r="P673" s="353"/>
      <c r="Q673" s="389">
        <v>123.5</v>
      </c>
      <c r="R673" s="368"/>
      <c r="S673" s="358"/>
      <c r="T673" s="368"/>
      <c r="U673" s="358"/>
      <c r="V673" s="359">
        <f t="shared" si="61"/>
        <v>123.5</v>
      </c>
      <c r="W673" s="358"/>
      <c r="X673" s="369" t="s">
        <v>36</v>
      </c>
      <c r="Y673" s="360"/>
      <c r="Z673" s="392"/>
      <c r="AA673" s="392"/>
      <c r="AB673" s="1" t="s">
        <v>867</v>
      </c>
    </row>
    <row r="674" spans="1:28" hidden="1" x14ac:dyDescent="0.2">
      <c r="A674" s="20">
        <v>301</v>
      </c>
      <c r="B674" s="21">
        <v>44826</v>
      </c>
      <c r="C674" s="22">
        <v>44818</v>
      </c>
      <c r="D674" s="246">
        <v>44867</v>
      </c>
      <c r="E674" s="23" t="s">
        <v>152</v>
      </c>
      <c r="F674" s="23" t="s">
        <v>663</v>
      </c>
      <c r="G674" s="26" t="s">
        <v>627</v>
      </c>
      <c r="I674" s="24" t="s">
        <v>33</v>
      </c>
      <c r="J674" s="26">
        <v>303716</v>
      </c>
      <c r="K674" s="27">
        <v>44813</v>
      </c>
      <c r="L674" s="26" t="s">
        <v>664</v>
      </c>
      <c r="M674" s="38">
        <v>63275</v>
      </c>
      <c r="N674" s="132"/>
      <c r="O674" s="173"/>
      <c r="P674" s="31">
        <v>0</v>
      </c>
      <c r="Q674" s="35">
        <f t="shared" si="60"/>
        <v>63275</v>
      </c>
      <c r="R674" s="33"/>
      <c r="S674" s="38">
        <v>-1871.37</v>
      </c>
      <c r="T674" s="33"/>
      <c r="U674" s="35">
        <f t="shared" si="63"/>
        <v>0</v>
      </c>
      <c r="V674" s="32">
        <f t="shared" si="61"/>
        <v>61403.63</v>
      </c>
      <c r="W674" s="36" t="s">
        <v>59</v>
      </c>
      <c r="X674" s="46" t="s">
        <v>36</v>
      </c>
      <c r="Y674" s="37" t="s">
        <v>33</v>
      </c>
      <c r="Z674" s="37" t="s">
        <v>33</v>
      </c>
      <c r="AA674" s="37"/>
    </row>
    <row r="675" spans="1:28" hidden="1" x14ac:dyDescent="0.2">
      <c r="A675" s="20">
        <v>345</v>
      </c>
      <c r="B675" s="21">
        <v>44856</v>
      </c>
      <c r="C675" s="22">
        <v>44865</v>
      </c>
      <c r="D675" s="246">
        <v>44867</v>
      </c>
      <c r="E675" s="43" t="s">
        <v>160</v>
      </c>
      <c r="F675" s="23" t="s">
        <v>728</v>
      </c>
      <c r="G675" s="26" t="s">
        <v>33</v>
      </c>
      <c r="I675" s="24" t="s">
        <v>33</v>
      </c>
      <c r="J675" s="26">
        <v>303774</v>
      </c>
      <c r="K675" s="159" t="s">
        <v>33</v>
      </c>
      <c r="L675" s="26" t="s">
        <v>33</v>
      </c>
      <c r="M675" s="38">
        <v>78005</v>
      </c>
      <c r="N675" s="132"/>
      <c r="O675" s="173">
        <f>M675*N675</f>
        <v>0</v>
      </c>
      <c r="P675" s="31">
        <v>0</v>
      </c>
      <c r="Q675" s="35">
        <f t="shared" si="60"/>
        <v>78005</v>
      </c>
      <c r="R675" s="33"/>
      <c r="S675" s="35">
        <f>-R675*Q675</f>
        <v>0</v>
      </c>
      <c r="T675" s="30"/>
      <c r="U675" s="35">
        <f t="shared" si="63"/>
        <v>0</v>
      </c>
      <c r="V675" s="32">
        <f t="shared" si="61"/>
        <v>78005</v>
      </c>
      <c r="W675" s="36" t="s">
        <v>59</v>
      </c>
      <c r="X675" s="46" t="s">
        <v>36</v>
      </c>
      <c r="Y675" s="37" t="s">
        <v>33</v>
      </c>
      <c r="Z675" s="37" t="s">
        <v>33</v>
      </c>
      <c r="AA675" s="37"/>
    </row>
    <row r="676" spans="1:28" hidden="1" x14ac:dyDescent="0.2">
      <c r="A676" s="20">
        <v>356</v>
      </c>
      <c r="B676" s="82">
        <v>44887</v>
      </c>
      <c r="C676" s="182">
        <v>44840</v>
      </c>
      <c r="D676" s="247">
        <v>44867</v>
      </c>
      <c r="E676" s="84" t="s">
        <v>743</v>
      </c>
      <c r="F676" s="84" t="s">
        <v>744</v>
      </c>
      <c r="G676" s="26" t="s">
        <v>33</v>
      </c>
      <c r="I676" s="24" t="s">
        <v>33</v>
      </c>
      <c r="J676" s="184">
        <v>303751</v>
      </c>
      <c r="K676" s="185">
        <v>44838</v>
      </c>
      <c r="L676" s="192">
        <v>1.39872220914142E+20</v>
      </c>
      <c r="M676" s="186">
        <v>39157</v>
      </c>
      <c r="N676" s="187"/>
      <c r="O676" s="188"/>
      <c r="P676" s="91">
        <v>0</v>
      </c>
      <c r="Q676" s="95">
        <f t="shared" si="60"/>
        <v>39157</v>
      </c>
      <c r="R676" s="189">
        <v>2.5000000000000001E-3</v>
      </c>
      <c r="S676" s="190">
        <f>M676*-R676</f>
        <v>-97.892499999999998</v>
      </c>
      <c r="T676" s="189"/>
      <c r="U676" s="95">
        <f t="shared" si="63"/>
        <v>0</v>
      </c>
      <c r="V676" s="32">
        <f t="shared" si="61"/>
        <v>39059.107499999998</v>
      </c>
      <c r="W676" s="36" t="s">
        <v>59</v>
      </c>
      <c r="X676" s="46" t="s">
        <v>36</v>
      </c>
      <c r="Y676" s="37" t="s">
        <v>33</v>
      </c>
      <c r="Z676" s="37" t="s">
        <v>33</v>
      </c>
      <c r="AA676" s="96"/>
    </row>
    <row r="677" spans="1:28" hidden="1" x14ac:dyDescent="0.2">
      <c r="A677" s="20">
        <v>358</v>
      </c>
      <c r="B677" s="82">
        <v>44887</v>
      </c>
      <c r="C677" s="182">
        <v>44865</v>
      </c>
      <c r="D677" s="247">
        <v>44867</v>
      </c>
      <c r="E677" s="84" t="s">
        <v>743</v>
      </c>
      <c r="F677" s="84" t="s">
        <v>747</v>
      </c>
      <c r="G677" s="26" t="s">
        <v>33</v>
      </c>
      <c r="I677" s="24" t="s">
        <v>33</v>
      </c>
      <c r="J677" s="184">
        <v>303757</v>
      </c>
      <c r="K677" s="185">
        <v>44839</v>
      </c>
      <c r="L677" s="26" t="s">
        <v>33</v>
      </c>
      <c r="M677" s="186">
        <v>2528</v>
      </c>
      <c r="N677" s="187"/>
      <c r="O677" s="188"/>
      <c r="P677" s="91">
        <v>0</v>
      </c>
      <c r="Q677" s="95">
        <f t="shared" si="60"/>
        <v>2528</v>
      </c>
      <c r="R677" s="189">
        <v>2.5000000000000001E-3</v>
      </c>
      <c r="S677" s="190">
        <v>-140</v>
      </c>
      <c r="T677" s="189"/>
      <c r="U677" s="95">
        <f t="shared" si="63"/>
        <v>0</v>
      </c>
      <c r="V677" s="32">
        <f t="shared" ref="V677:V799" si="64">Q677+S677+U677</f>
        <v>2388</v>
      </c>
      <c r="W677" s="36" t="s">
        <v>59</v>
      </c>
      <c r="X677" s="46" t="s">
        <v>36</v>
      </c>
      <c r="Y677" s="37" t="s">
        <v>33</v>
      </c>
      <c r="Z677" s="37" t="s">
        <v>33</v>
      </c>
      <c r="AA677" s="96"/>
    </row>
    <row r="678" spans="1:28" hidden="1" x14ac:dyDescent="0.2">
      <c r="A678" s="20">
        <v>357</v>
      </c>
      <c r="B678" s="82">
        <v>44887</v>
      </c>
      <c r="C678" s="83">
        <v>44865</v>
      </c>
      <c r="D678" s="247">
        <v>44879</v>
      </c>
      <c r="E678" s="85" t="s">
        <v>684</v>
      </c>
      <c r="F678" s="85" t="s">
        <v>745</v>
      </c>
      <c r="G678" s="26" t="s">
        <v>33</v>
      </c>
      <c r="I678" s="24" t="s">
        <v>33</v>
      </c>
      <c r="J678" s="184">
        <v>303756</v>
      </c>
      <c r="K678" s="185">
        <v>44844</v>
      </c>
      <c r="L678" s="192" t="s">
        <v>746</v>
      </c>
      <c r="M678" s="186">
        <v>6028000</v>
      </c>
      <c r="N678" s="187"/>
      <c r="O678" s="188"/>
      <c r="P678" s="91">
        <v>0</v>
      </c>
      <c r="Q678" s="95">
        <f t="shared" si="60"/>
        <v>6028000</v>
      </c>
      <c r="R678" s="189">
        <v>0.15</v>
      </c>
      <c r="S678" s="190">
        <f>Q678*-15%</f>
        <v>-904200</v>
      </c>
      <c r="T678" s="189"/>
      <c r="U678" s="95">
        <f t="shared" si="63"/>
        <v>0</v>
      </c>
      <c r="V678" s="32">
        <f t="shared" si="64"/>
        <v>5123800</v>
      </c>
      <c r="W678" s="36" t="s">
        <v>59</v>
      </c>
      <c r="X678" s="46" t="s">
        <v>36</v>
      </c>
      <c r="Y678" s="37" t="s">
        <v>33</v>
      </c>
      <c r="Z678" s="37" t="s">
        <v>33</v>
      </c>
      <c r="AA678" s="96"/>
    </row>
    <row r="679" spans="1:28" hidden="1" x14ac:dyDescent="0.2">
      <c r="A679" s="20">
        <v>360</v>
      </c>
      <c r="B679" s="21">
        <v>44887</v>
      </c>
      <c r="C679" s="111">
        <v>44866</v>
      </c>
      <c r="D679" s="247">
        <v>44879</v>
      </c>
      <c r="E679" s="43" t="s">
        <v>749</v>
      </c>
      <c r="F679" s="43" t="s">
        <v>750</v>
      </c>
      <c r="G679" s="26" t="s">
        <v>33</v>
      </c>
      <c r="I679" s="24" t="s">
        <v>33</v>
      </c>
      <c r="J679" s="76">
        <v>303788</v>
      </c>
      <c r="K679" s="159" t="s">
        <v>33</v>
      </c>
      <c r="L679" s="26" t="s">
        <v>33</v>
      </c>
      <c r="M679" s="79">
        <v>80000</v>
      </c>
      <c r="N679" s="154"/>
      <c r="O679" s="178"/>
      <c r="P679" s="31">
        <v>0</v>
      </c>
      <c r="Q679" s="35">
        <f t="shared" si="60"/>
        <v>80000</v>
      </c>
      <c r="R679" s="81"/>
      <c r="S679" s="100"/>
      <c r="T679" s="81"/>
      <c r="U679" s="35">
        <f t="shared" si="63"/>
        <v>0</v>
      </c>
      <c r="V679" s="32">
        <f t="shared" si="64"/>
        <v>80000</v>
      </c>
      <c r="W679" s="36" t="s">
        <v>59</v>
      </c>
      <c r="X679" s="46" t="s">
        <v>36</v>
      </c>
      <c r="Y679" s="37" t="s">
        <v>33</v>
      </c>
      <c r="Z679" s="37" t="s">
        <v>33</v>
      </c>
      <c r="AA679" s="37"/>
    </row>
    <row r="680" spans="1:28" hidden="1" x14ac:dyDescent="0.2">
      <c r="A680" s="20">
        <v>363</v>
      </c>
      <c r="B680" s="21">
        <v>44887</v>
      </c>
      <c r="C680" s="111">
        <v>44873</v>
      </c>
      <c r="D680" s="246">
        <v>44880</v>
      </c>
      <c r="E680" s="23" t="s">
        <v>31</v>
      </c>
      <c r="F680" s="43" t="s">
        <v>752</v>
      </c>
      <c r="G680" s="26" t="s">
        <v>33</v>
      </c>
      <c r="I680" s="24" t="s">
        <v>33</v>
      </c>
      <c r="J680" s="76">
        <v>303798</v>
      </c>
      <c r="K680" s="103">
        <v>44872</v>
      </c>
      <c r="L680" s="78">
        <v>12282353</v>
      </c>
      <c r="M680" s="79">
        <v>210078.78</v>
      </c>
      <c r="N680" s="154"/>
      <c r="O680" s="178"/>
      <c r="P680" s="31">
        <v>0</v>
      </c>
      <c r="Q680" s="35">
        <f t="shared" si="60"/>
        <v>210078.78</v>
      </c>
      <c r="R680" s="81"/>
      <c r="S680" s="100"/>
      <c r="T680" s="81"/>
      <c r="U680" s="35">
        <f t="shared" si="63"/>
        <v>0</v>
      </c>
      <c r="V680" s="32">
        <f t="shared" si="64"/>
        <v>210078.78</v>
      </c>
      <c r="W680" s="36" t="s">
        <v>59</v>
      </c>
      <c r="X680" s="46" t="s">
        <v>36</v>
      </c>
      <c r="Y680" s="37" t="s">
        <v>33</v>
      </c>
      <c r="Z680" s="37" t="s">
        <v>33</v>
      </c>
      <c r="AA680" s="49"/>
    </row>
    <row r="681" spans="1:28" hidden="1" x14ac:dyDescent="0.2">
      <c r="A681" s="20">
        <v>361</v>
      </c>
      <c r="B681" s="21">
        <v>44887</v>
      </c>
      <c r="C681" s="111">
        <v>44873</v>
      </c>
      <c r="D681" s="246">
        <v>44881</v>
      </c>
      <c r="E681" s="23" t="s">
        <v>130</v>
      </c>
      <c r="F681" s="43" t="s">
        <v>751</v>
      </c>
      <c r="G681" s="76">
        <v>1019479</v>
      </c>
      <c r="I681" s="24" t="s">
        <v>33</v>
      </c>
      <c r="J681" s="76">
        <v>303793</v>
      </c>
      <c r="K681" s="103">
        <v>44839</v>
      </c>
      <c r="L681" s="78">
        <v>583</v>
      </c>
      <c r="M681" s="79">
        <v>146000</v>
      </c>
      <c r="N681" s="154"/>
      <c r="O681" s="178"/>
      <c r="P681" s="31">
        <v>0</v>
      </c>
      <c r="Q681" s="35">
        <f t="shared" si="60"/>
        <v>146000</v>
      </c>
      <c r="R681" s="81"/>
      <c r="S681" s="100"/>
      <c r="T681" s="81"/>
      <c r="U681" s="35">
        <f t="shared" si="63"/>
        <v>0</v>
      </c>
      <c r="V681" s="32">
        <f t="shared" si="64"/>
        <v>146000</v>
      </c>
      <c r="W681" s="36" t="s">
        <v>59</v>
      </c>
      <c r="X681" s="46" t="s">
        <v>36</v>
      </c>
      <c r="Y681" s="37" t="s">
        <v>33</v>
      </c>
      <c r="Z681" s="37" t="s">
        <v>33</v>
      </c>
      <c r="AA681" s="49"/>
    </row>
    <row r="682" spans="1:28" hidden="1" x14ac:dyDescent="0.2">
      <c r="A682" s="20">
        <v>362</v>
      </c>
      <c r="B682" s="21">
        <v>44887</v>
      </c>
      <c r="C682" s="111">
        <v>44873</v>
      </c>
      <c r="D682" s="246">
        <v>44881</v>
      </c>
      <c r="E682" s="23" t="s">
        <v>130</v>
      </c>
      <c r="F682" s="43" t="s">
        <v>751</v>
      </c>
      <c r="G682" s="76">
        <v>1019479</v>
      </c>
      <c r="I682" s="24" t="s">
        <v>33</v>
      </c>
      <c r="J682" s="76">
        <v>303796</v>
      </c>
      <c r="K682" s="194">
        <v>44841</v>
      </c>
      <c r="L682" s="103">
        <v>606</v>
      </c>
      <c r="M682" s="79">
        <v>78000</v>
      </c>
      <c r="N682" s="154"/>
      <c r="O682" s="178"/>
      <c r="P682" s="31">
        <v>0</v>
      </c>
      <c r="Q682" s="35">
        <f t="shared" si="60"/>
        <v>78000</v>
      </c>
      <c r="R682" s="81"/>
      <c r="S682" s="100"/>
      <c r="T682" s="81"/>
      <c r="U682" s="35">
        <f t="shared" si="63"/>
        <v>0</v>
      </c>
      <c r="V682" s="32">
        <f t="shared" si="64"/>
        <v>78000</v>
      </c>
      <c r="W682" s="36" t="s">
        <v>59</v>
      </c>
      <c r="X682" s="46" t="s">
        <v>36</v>
      </c>
      <c r="Y682" s="37" t="s">
        <v>33</v>
      </c>
      <c r="Z682" s="37" t="s">
        <v>33</v>
      </c>
      <c r="AA682" s="49"/>
    </row>
    <row r="683" spans="1:28" hidden="1" x14ac:dyDescent="0.2">
      <c r="A683" s="20">
        <v>367</v>
      </c>
      <c r="B683" s="21">
        <v>44887</v>
      </c>
      <c r="C683" s="111">
        <v>44881</v>
      </c>
      <c r="D683" s="246">
        <v>44883</v>
      </c>
      <c r="E683" s="23" t="s">
        <v>236</v>
      </c>
      <c r="F683" s="43" t="s">
        <v>237</v>
      </c>
      <c r="G683" s="76" t="s">
        <v>238</v>
      </c>
      <c r="I683" s="24" t="s">
        <v>33</v>
      </c>
      <c r="J683" s="76">
        <v>303804</v>
      </c>
      <c r="K683" s="194">
        <v>44853</v>
      </c>
      <c r="L683" s="76" t="s">
        <v>756</v>
      </c>
      <c r="M683" s="195">
        <v>12969</v>
      </c>
      <c r="N683" s="154">
        <v>0.13</v>
      </c>
      <c r="O683" s="178">
        <f>M683*N683</f>
        <v>1685.97</v>
      </c>
      <c r="P683" s="31">
        <v>0</v>
      </c>
      <c r="Q683" s="35">
        <f t="shared" si="60"/>
        <v>14654.97</v>
      </c>
      <c r="R683" s="81">
        <v>0.08</v>
      </c>
      <c r="S683" s="195">
        <v>-1220</v>
      </c>
      <c r="T683" s="81"/>
      <c r="U683" s="35">
        <f t="shared" si="63"/>
        <v>0</v>
      </c>
      <c r="V683" s="32">
        <f t="shared" si="64"/>
        <v>13434.97</v>
      </c>
      <c r="W683" s="36" t="s">
        <v>59</v>
      </c>
      <c r="X683" s="137" t="s">
        <v>33</v>
      </c>
      <c r="Y683" s="37" t="s">
        <v>33</v>
      </c>
      <c r="Z683" s="37" t="s">
        <v>33</v>
      </c>
      <c r="AA683" s="40">
        <f>V683+V684+600</f>
        <v>44636.480000000003</v>
      </c>
    </row>
    <row r="684" spans="1:28" hidden="1" x14ac:dyDescent="0.2">
      <c r="A684" s="20">
        <v>368</v>
      </c>
      <c r="B684" s="21">
        <v>44887</v>
      </c>
      <c r="C684" s="111">
        <v>44881</v>
      </c>
      <c r="D684" s="246">
        <v>44883</v>
      </c>
      <c r="E684" s="23" t="s">
        <v>236</v>
      </c>
      <c r="F684" s="43" t="s">
        <v>237</v>
      </c>
      <c r="G684" s="76" t="s">
        <v>238</v>
      </c>
      <c r="I684" s="24" t="s">
        <v>33</v>
      </c>
      <c r="J684" s="76">
        <v>303804</v>
      </c>
      <c r="K684" s="159" t="s">
        <v>33</v>
      </c>
      <c r="L684" s="26" t="s">
        <v>33</v>
      </c>
      <c r="M684" s="195">
        <v>26803</v>
      </c>
      <c r="N684" s="154">
        <v>0.17</v>
      </c>
      <c r="O684" s="178">
        <f>M684*N684</f>
        <v>4556.51</v>
      </c>
      <c r="P684" s="31">
        <v>0</v>
      </c>
      <c r="Q684" s="35">
        <f t="shared" si="60"/>
        <v>31359.510000000002</v>
      </c>
      <c r="R684" s="81">
        <v>0.04</v>
      </c>
      <c r="S684" s="195">
        <v>-758</v>
      </c>
      <c r="T684" s="81"/>
      <c r="U684" s="35">
        <f t="shared" si="63"/>
        <v>0</v>
      </c>
      <c r="V684" s="32">
        <f t="shared" si="64"/>
        <v>30601.510000000002</v>
      </c>
      <c r="W684" s="36" t="s">
        <v>59</v>
      </c>
      <c r="X684" s="137" t="s">
        <v>33</v>
      </c>
      <c r="Y684" s="37" t="s">
        <v>33</v>
      </c>
      <c r="Z684" s="37" t="s">
        <v>33</v>
      </c>
      <c r="AA684" s="40"/>
    </row>
    <row r="685" spans="1:28" ht="15" hidden="1" x14ac:dyDescent="0.25">
      <c r="A685" s="344"/>
      <c r="B685" s="363"/>
      <c r="C685" s="394"/>
      <c r="D685" s="347">
        <v>44867</v>
      </c>
      <c r="E685" s="348" t="s">
        <v>1029</v>
      </c>
      <c r="F685" s="348" t="s">
        <v>1029</v>
      </c>
      <c r="G685" s="395"/>
      <c r="I685" s="366"/>
      <c r="J685" s="395"/>
      <c r="K685" s="393"/>
      <c r="L685" s="365"/>
      <c r="M685" s="396"/>
      <c r="N685" s="397"/>
      <c r="O685" s="398"/>
      <c r="P685" s="353"/>
      <c r="Q685" s="354">
        <v>40000</v>
      </c>
      <c r="R685" s="399"/>
      <c r="S685" s="396"/>
      <c r="T685" s="399"/>
      <c r="U685" s="358"/>
      <c r="V685" s="359">
        <f t="shared" si="64"/>
        <v>40000</v>
      </c>
      <c r="W685" s="358"/>
      <c r="X685" s="369" t="s">
        <v>36</v>
      </c>
      <c r="Y685" s="360"/>
      <c r="Z685" s="392"/>
      <c r="AA685" s="388"/>
      <c r="AB685" s="1" t="s">
        <v>867</v>
      </c>
    </row>
    <row r="686" spans="1:28" ht="15" hidden="1" x14ac:dyDescent="0.25">
      <c r="A686" s="344"/>
      <c r="B686" s="363"/>
      <c r="C686" s="394"/>
      <c r="D686" s="347">
        <v>44867</v>
      </c>
      <c r="E686" s="348" t="s">
        <v>1030</v>
      </c>
      <c r="F686" s="348" t="s">
        <v>1030</v>
      </c>
      <c r="G686" s="395"/>
      <c r="I686" s="366"/>
      <c r="J686" s="395"/>
      <c r="K686" s="393"/>
      <c r="L686" s="365"/>
      <c r="M686" s="396"/>
      <c r="N686" s="397"/>
      <c r="O686" s="398"/>
      <c r="P686" s="353"/>
      <c r="Q686" s="354">
        <v>100000</v>
      </c>
      <c r="R686" s="399"/>
      <c r="S686" s="396"/>
      <c r="T686" s="399"/>
      <c r="U686" s="358"/>
      <c r="V686" s="359">
        <f t="shared" si="64"/>
        <v>100000</v>
      </c>
      <c r="W686" s="358"/>
      <c r="X686" s="369" t="s">
        <v>36</v>
      </c>
      <c r="Y686" s="360"/>
      <c r="Z686" s="392"/>
      <c r="AA686" s="388"/>
      <c r="AB686" s="1" t="s">
        <v>867</v>
      </c>
    </row>
    <row r="687" spans="1:28" ht="15" hidden="1" x14ac:dyDescent="0.25">
      <c r="A687" s="344"/>
      <c r="B687" s="363"/>
      <c r="C687" s="394"/>
      <c r="D687" s="347">
        <v>44867</v>
      </c>
      <c r="E687" s="348" t="s">
        <v>1031</v>
      </c>
      <c r="F687" s="348" t="s">
        <v>1031</v>
      </c>
      <c r="G687" s="395"/>
      <c r="I687" s="366"/>
      <c r="J687" s="395"/>
      <c r="K687" s="393"/>
      <c r="L687" s="365"/>
      <c r="M687" s="396"/>
      <c r="N687" s="397"/>
      <c r="O687" s="398"/>
      <c r="P687" s="353"/>
      <c r="Q687" s="354">
        <v>95988</v>
      </c>
      <c r="R687" s="399"/>
      <c r="S687" s="396"/>
      <c r="T687" s="399"/>
      <c r="U687" s="358"/>
      <c r="V687" s="359">
        <f t="shared" si="64"/>
        <v>95988</v>
      </c>
      <c r="W687" s="358"/>
      <c r="X687" s="369" t="s">
        <v>36</v>
      </c>
      <c r="Y687" s="360"/>
      <c r="Z687" s="392"/>
      <c r="AA687" s="388"/>
      <c r="AB687" s="1" t="s">
        <v>867</v>
      </c>
    </row>
    <row r="688" spans="1:28" ht="15" hidden="1" x14ac:dyDescent="0.25">
      <c r="A688" s="344"/>
      <c r="B688" s="363"/>
      <c r="C688" s="394"/>
      <c r="D688" s="347">
        <v>44868</v>
      </c>
      <c r="E688" s="348" t="s">
        <v>1032</v>
      </c>
      <c r="F688" s="348" t="s">
        <v>1032</v>
      </c>
      <c r="G688" s="395"/>
      <c r="I688" s="366"/>
      <c r="J688" s="395"/>
      <c r="K688" s="393"/>
      <c r="L688" s="365"/>
      <c r="M688" s="396"/>
      <c r="N688" s="397"/>
      <c r="O688" s="398"/>
      <c r="P688" s="353"/>
      <c r="Q688" s="354">
        <v>3666635</v>
      </c>
      <c r="R688" s="399"/>
      <c r="S688" s="396"/>
      <c r="T688" s="399"/>
      <c r="U688" s="358"/>
      <c r="V688" s="359">
        <f t="shared" si="64"/>
        <v>3666635</v>
      </c>
      <c r="W688" s="358"/>
      <c r="X688" s="369" t="s">
        <v>36</v>
      </c>
      <c r="Y688" s="360">
        <v>58372151</v>
      </c>
      <c r="Z688" s="392"/>
      <c r="AA688" s="388"/>
      <c r="AB688" s="1" t="s">
        <v>867</v>
      </c>
    </row>
    <row r="689" spans="1:28" ht="15" hidden="1" x14ac:dyDescent="0.25">
      <c r="A689" s="344"/>
      <c r="B689" s="363"/>
      <c r="C689" s="394"/>
      <c r="D689" s="347">
        <v>44868</v>
      </c>
      <c r="E689" s="348" t="s">
        <v>842</v>
      </c>
      <c r="F689" s="348" t="s">
        <v>842</v>
      </c>
      <c r="G689" s="395"/>
      <c r="I689" s="366"/>
      <c r="J689" s="395"/>
      <c r="K689" s="393"/>
      <c r="L689" s="365"/>
      <c r="M689" s="396"/>
      <c r="N689" s="397"/>
      <c r="O689" s="398"/>
      <c r="P689" s="353"/>
      <c r="Q689" s="354">
        <v>25000</v>
      </c>
      <c r="R689" s="399"/>
      <c r="S689" s="396"/>
      <c r="T689" s="399"/>
      <c r="U689" s="358"/>
      <c r="V689" s="359">
        <f t="shared" si="64"/>
        <v>25000</v>
      </c>
      <c r="W689" s="358"/>
      <c r="X689" s="369" t="s">
        <v>36</v>
      </c>
      <c r="Y689" s="360">
        <v>58372152</v>
      </c>
      <c r="Z689" s="392"/>
      <c r="AA689" s="388"/>
      <c r="AB689" s="1" t="s">
        <v>867</v>
      </c>
    </row>
    <row r="690" spans="1:28" ht="15" hidden="1" x14ac:dyDescent="0.25">
      <c r="A690" s="344"/>
      <c r="B690" s="363"/>
      <c r="C690" s="394"/>
      <c r="D690" s="347">
        <v>44869</v>
      </c>
      <c r="E690" s="348" t="s">
        <v>1033</v>
      </c>
      <c r="F690" s="348" t="s">
        <v>1033</v>
      </c>
      <c r="G690" s="395"/>
      <c r="I690" s="366"/>
      <c r="J690" s="395"/>
      <c r="K690" s="393"/>
      <c r="L690" s="365"/>
      <c r="M690" s="396"/>
      <c r="N690" s="397"/>
      <c r="O690" s="398"/>
      <c r="P690" s="353"/>
      <c r="Q690" s="354">
        <v>9333031</v>
      </c>
      <c r="R690" s="399"/>
      <c r="S690" s="396"/>
      <c r="T690" s="399"/>
      <c r="U690" s="358"/>
      <c r="V690" s="359">
        <f t="shared" si="64"/>
        <v>9333031</v>
      </c>
      <c r="W690" s="358"/>
      <c r="X690" s="369" t="s">
        <v>36</v>
      </c>
      <c r="Y690" s="360">
        <v>82059699</v>
      </c>
      <c r="Z690" s="392"/>
      <c r="AA690" s="388"/>
      <c r="AB690" s="1" t="s">
        <v>867</v>
      </c>
    </row>
    <row r="691" spans="1:28" ht="23.25" hidden="1" x14ac:dyDescent="0.25">
      <c r="A691" s="344"/>
      <c r="B691" s="363"/>
      <c r="C691" s="394"/>
      <c r="D691" s="347">
        <v>44875</v>
      </c>
      <c r="E691" s="348" t="s">
        <v>1034</v>
      </c>
      <c r="F691" s="348" t="s">
        <v>1034</v>
      </c>
      <c r="G691" s="395"/>
      <c r="I691" s="366"/>
      <c r="J691" s="395"/>
      <c r="K691" s="393"/>
      <c r="L691" s="365"/>
      <c r="M691" s="396"/>
      <c r="N691" s="397"/>
      <c r="O691" s="398"/>
      <c r="P691" s="353"/>
      <c r="Q691" s="354">
        <v>61404</v>
      </c>
      <c r="R691" s="399"/>
      <c r="S691" s="396"/>
      <c r="T691" s="399"/>
      <c r="U691" s="358"/>
      <c r="V691" s="359">
        <f t="shared" si="64"/>
        <v>61404</v>
      </c>
      <c r="W691" s="358"/>
      <c r="X691" s="369" t="s">
        <v>36</v>
      </c>
      <c r="Y691" s="360"/>
      <c r="Z691" s="392"/>
      <c r="AA691" s="388"/>
      <c r="AB691" s="1" t="s">
        <v>867</v>
      </c>
    </row>
    <row r="692" spans="1:28" ht="23.25" hidden="1" x14ac:dyDescent="0.25">
      <c r="A692" s="344"/>
      <c r="B692" s="363"/>
      <c r="C692" s="394"/>
      <c r="D692" s="347">
        <v>44875</v>
      </c>
      <c r="E692" s="348" t="s">
        <v>1035</v>
      </c>
      <c r="F692" s="348" t="s">
        <v>1035</v>
      </c>
      <c r="G692" s="395"/>
      <c r="I692" s="366"/>
      <c r="J692" s="395"/>
      <c r="K692" s="393"/>
      <c r="L692" s="365"/>
      <c r="M692" s="396"/>
      <c r="N692" s="397"/>
      <c r="O692" s="398"/>
      <c r="P692" s="353"/>
      <c r="Q692" s="354">
        <v>121643</v>
      </c>
      <c r="R692" s="399"/>
      <c r="S692" s="396"/>
      <c r="T692" s="399"/>
      <c r="U692" s="358"/>
      <c r="V692" s="359">
        <f t="shared" si="64"/>
        <v>121643</v>
      </c>
      <c r="W692" s="358"/>
      <c r="X692" s="369" t="s">
        <v>36</v>
      </c>
      <c r="Y692" s="360"/>
      <c r="Z692" s="392"/>
      <c r="AA692" s="388"/>
      <c r="AB692" s="1" t="s">
        <v>867</v>
      </c>
    </row>
    <row r="693" spans="1:28" ht="23.25" hidden="1" x14ac:dyDescent="0.25">
      <c r="A693" s="344"/>
      <c r="B693" s="363"/>
      <c r="C693" s="394"/>
      <c r="D693" s="347">
        <v>44881</v>
      </c>
      <c r="E693" s="348" t="s">
        <v>1036</v>
      </c>
      <c r="F693" s="348" t="s">
        <v>1036</v>
      </c>
      <c r="G693" s="395"/>
      <c r="I693" s="366"/>
      <c r="J693" s="395"/>
      <c r="K693" s="393"/>
      <c r="L693" s="365"/>
      <c r="M693" s="396"/>
      <c r="N693" s="397"/>
      <c r="O693" s="398"/>
      <c r="P693" s="353"/>
      <c r="Q693" s="354">
        <v>462314</v>
      </c>
      <c r="R693" s="399"/>
      <c r="S693" s="396"/>
      <c r="T693" s="399"/>
      <c r="U693" s="358"/>
      <c r="V693" s="359">
        <f t="shared" si="64"/>
        <v>462314</v>
      </c>
      <c r="W693" s="358"/>
      <c r="X693" s="369" t="s">
        <v>36</v>
      </c>
      <c r="Y693" s="360"/>
      <c r="Z693" s="392"/>
      <c r="AA693" s="388"/>
      <c r="AB693" s="1" t="s">
        <v>867</v>
      </c>
    </row>
    <row r="694" spans="1:28" ht="23.25" hidden="1" x14ac:dyDescent="0.25">
      <c r="A694" s="344"/>
      <c r="B694" s="363"/>
      <c r="C694" s="394"/>
      <c r="D694" s="347">
        <v>44883</v>
      </c>
      <c r="E694" s="348" t="s">
        <v>1037</v>
      </c>
      <c r="F694" s="348" t="s">
        <v>1037</v>
      </c>
      <c r="G694" s="395"/>
      <c r="I694" s="366"/>
      <c r="J694" s="395"/>
      <c r="K694" s="393"/>
      <c r="L694" s="365"/>
      <c r="M694" s="396"/>
      <c r="N694" s="397"/>
      <c r="O694" s="398"/>
      <c r="P694" s="353"/>
      <c r="Q694" s="354">
        <v>759849</v>
      </c>
      <c r="R694" s="399"/>
      <c r="S694" s="396"/>
      <c r="T694" s="399"/>
      <c r="U694" s="358"/>
      <c r="V694" s="359">
        <f t="shared" si="64"/>
        <v>759849</v>
      </c>
      <c r="W694" s="358"/>
      <c r="X694" s="369" t="s">
        <v>36</v>
      </c>
      <c r="Y694" s="360"/>
      <c r="Z694" s="392"/>
      <c r="AA694" s="388"/>
      <c r="AB694" s="1" t="s">
        <v>867</v>
      </c>
    </row>
    <row r="695" spans="1:28" ht="23.25" hidden="1" x14ac:dyDescent="0.25">
      <c r="A695" s="344"/>
      <c r="B695" s="363"/>
      <c r="C695" s="394"/>
      <c r="D695" s="347">
        <v>44883</v>
      </c>
      <c r="E695" s="348" t="s">
        <v>1038</v>
      </c>
      <c r="F695" s="348" t="s">
        <v>1038</v>
      </c>
      <c r="G695" s="395"/>
      <c r="I695" s="366"/>
      <c r="J695" s="395"/>
      <c r="K695" s="393"/>
      <c r="L695" s="365"/>
      <c r="M695" s="396"/>
      <c r="N695" s="397"/>
      <c r="O695" s="398"/>
      <c r="P695" s="353"/>
      <c r="Q695" s="354">
        <v>48870</v>
      </c>
      <c r="R695" s="399"/>
      <c r="S695" s="396"/>
      <c r="T695" s="399"/>
      <c r="U695" s="358"/>
      <c r="V695" s="359">
        <f t="shared" si="64"/>
        <v>48870</v>
      </c>
      <c r="W695" s="358"/>
      <c r="X695" s="369" t="s">
        <v>36</v>
      </c>
      <c r="Y695" s="360"/>
      <c r="Z695" s="392"/>
      <c r="AA695" s="388"/>
      <c r="AB695" s="1" t="s">
        <v>867</v>
      </c>
    </row>
    <row r="696" spans="1:28" ht="15" hidden="1" x14ac:dyDescent="0.25">
      <c r="A696" s="344"/>
      <c r="B696" s="363"/>
      <c r="C696" s="394"/>
      <c r="D696" s="347">
        <v>44886</v>
      </c>
      <c r="E696" s="348" t="s">
        <v>917</v>
      </c>
      <c r="F696" s="348" t="s">
        <v>917</v>
      </c>
      <c r="G696" s="395"/>
      <c r="I696" s="366"/>
      <c r="J696" s="395"/>
      <c r="K696" s="393"/>
      <c r="L696" s="365"/>
      <c r="M696" s="396"/>
      <c r="N696" s="397"/>
      <c r="O696" s="398"/>
      <c r="P696" s="353"/>
      <c r="Q696" s="354">
        <v>94458.72</v>
      </c>
      <c r="R696" s="399"/>
      <c r="S696" s="396"/>
      <c r="T696" s="399"/>
      <c r="U696" s="358"/>
      <c r="V696" s="359">
        <f t="shared" si="64"/>
        <v>94458.72</v>
      </c>
      <c r="W696" s="358"/>
      <c r="X696" s="369" t="s">
        <v>36</v>
      </c>
      <c r="Y696" s="360"/>
      <c r="Z696" s="392"/>
      <c r="AA696" s="388"/>
      <c r="AB696" s="1" t="s">
        <v>867</v>
      </c>
    </row>
    <row r="697" spans="1:28" ht="15" hidden="1" x14ac:dyDescent="0.25">
      <c r="A697" s="344"/>
      <c r="B697" s="363"/>
      <c r="C697" s="394"/>
      <c r="D697" s="347">
        <v>44886</v>
      </c>
      <c r="E697" s="348" t="s">
        <v>918</v>
      </c>
      <c r="F697" s="348" t="s">
        <v>918</v>
      </c>
      <c r="G697" s="395"/>
      <c r="I697" s="366"/>
      <c r="J697" s="395"/>
      <c r="K697" s="393"/>
      <c r="L697" s="365"/>
      <c r="M697" s="396"/>
      <c r="N697" s="397"/>
      <c r="O697" s="398"/>
      <c r="P697" s="353"/>
      <c r="Q697" s="354">
        <v>319466.53000000003</v>
      </c>
      <c r="R697" s="399"/>
      <c r="S697" s="396"/>
      <c r="T697" s="399"/>
      <c r="U697" s="358"/>
      <c r="V697" s="359">
        <f t="shared" si="64"/>
        <v>319466.53000000003</v>
      </c>
      <c r="W697" s="358"/>
      <c r="X697" s="369" t="s">
        <v>36</v>
      </c>
      <c r="Y697" s="360"/>
      <c r="Z697" s="392"/>
      <c r="AA697" s="388"/>
      <c r="AB697" s="1" t="s">
        <v>867</v>
      </c>
    </row>
    <row r="698" spans="1:28" ht="15" hidden="1" x14ac:dyDescent="0.25">
      <c r="A698" s="344"/>
      <c r="B698" s="363"/>
      <c r="C698" s="394"/>
      <c r="D698" s="347">
        <v>44890</v>
      </c>
      <c r="E698" s="348" t="s">
        <v>1039</v>
      </c>
      <c r="F698" s="348" t="s">
        <v>1039</v>
      </c>
      <c r="G698" s="395"/>
      <c r="I698" s="366"/>
      <c r="J698" s="395"/>
      <c r="K698" s="393"/>
      <c r="L698" s="365"/>
      <c r="M698" s="396"/>
      <c r="N698" s="397"/>
      <c r="O698" s="398"/>
      <c r="P698" s="353"/>
      <c r="Q698" s="354">
        <v>100000</v>
      </c>
      <c r="R698" s="399"/>
      <c r="S698" s="396"/>
      <c r="T698" s="399"/>
      <c r="U698" s="358"/>
      <c r="V698" s="359">
        <f t="shared" si="64"/>
        <v>100000</v>
      </c>
      <c r="W698" s="358"/>
      <c r="X698" s="369" t="s">
        <v>36</v>
      </c>
      <c r="Y698" s="360"/>
      <c r="Z698" s="392"/>
      <c r="AA698" s="388"/>
      <c r="AB698" s="1" t="s">
        <v>867</v>
      </c>
    </row>
    <row r="699" spans="1:28" ht="15" hidden="1" x14ac:dyDescent="0.25">
      <c r="A699" s="344"/>
      <c r="B699" s="363"/>
      <c r="C699" s="394"/>
      <c r="D699" s="347">
        <v>44890</v>
      </c>
      <c r="E699" s="348" t="s">
        <v>1040</v>
      </c>
      <c r="F699" s="348" t="s">
        <v>1040</v>
      </c>
      <c r="G699" s="395"/>
      <c r="I699" s="366"/>
      <c r="J699" s="395"/>
      <c r="K699" s="393"/>
      <c r="L699" s="365"/>
      <c r="M699" s="396"/>
      <c r="N699" s="397"/>
      <c r="O699" s="398"/>
      <c r="P699" s="353"/>
      <c r="Q699" s="354">
        <v>100000</v>
      </c>
      <c r="R699" s="399"/>
      <c r="S699" s="396"/>
      <c r="T699" s="399"/>
      <c r="U699" s="358"/>
      <c r="V699" s="359">
        <f t="shared" si="64"/>
        <v>100000</v>
      </c>
      <c r="W699" s="358"/>
      <c r="X699" s="369" t="s">
        <v>36</v>
      </c>
      <c r="Y699" s="360"/>
      <c r="Z699" s="392"/>
      <c r="AA699" s="388"/>
      <c r="AB699" s="1" t="s">
        <v>867</v>
      </c>
    </row>
    <row r="700" spans="1:28" ht="15" hidden="1" x14ac:dyDescent="0.25">
      <c r="A700" s="344"/>
      <c r="B700" s="363"/>
      <c r="C700" s="394"/>
      <c r="D700" s="347">
        <v>44890</v>
      </c>
      <c r="E700" s="348" t="s">
        <v>1041</v>
      </c>
      <c r="F700" s="348" t="s">
        <v>1041</v>
      </c>
      <c r="G700" s="395"/>
      <c r="I700" s="366"/>
      <c r="J700" s="395"/>
      <c r="K700" s="393"/>
      <c r="L700" s="365"/>
      <c r="M700" s="396"/>
      <c r="N700" s="397"/>
      <c r="O700" s="398"/>
      <c r="P700" s="353"/>
      <c r="Q700" s="354">
        <v>100000</v>
      </c>
      <c r="R700" s="399"/>
      <c r="S700" s="396"/>
      <c r="T700" s="399"/>
      <c r="U700" s="358"/>
      <c r="V700" s="359">
        <f t="shared" si="64"/>
        <v>100000</v>
      </c>
      <c r="W700" s="358"/>
      <c r="X700" s="369" t="s">
        <v>36</v>
      </c>
      <c r="Y700" s="360"/>
      <c r="Z700" s="392"/>
      <c r="AA700" s="388"/>
      <c r="AB700" s="1" t="s">
        <v>867</v>
      </c>
    </row>
    <row r="701" spans="1:28" ht="15" hidden="1" x14ac:dyDescent="0.25">
      <c r="A701" s="344"/>
      <c r="B701" s="363"/>
      <c r="C701" s="394"/>
      <c r="D701" s="347">
        <v>44890</v>
      </c>
      <c r="E701" s="348" t="s">
        <v>1042</v>
      </c>
      <c r="F701" s="348" t="s">
        <v>1042</v>
      </c>
      <c r="G701" s="395"/>
      <c r="I701" s="366"/>
      <c r="J701" s="395"/>
      <c r="K701" s="393"/>
      <c r="L701" s="365"/>
      <c r="M701" s="396"/>
      <c r="N701" s="397"/>
      <c r="O701" s="398"/>
      <c r="P701" s="353"/>
      <c r="Q701" s="354">
        <v>100000</v>
      </c>
      <c r="R701" s="399"/>
      <c r="S701" s="396"/>
      <c r="T701" s="399"/>
      <c r="U701" s="358"/>
      <c r="V701" s="359">
        <f t="shared" si="64"/>
        <v>100000</v>
      </c>
      <c r="W701" s="358"/>
      <c r="X701" s="369" t="s">
        <v>36</v>
      </c>
      <c r="Y701" s="360"/>
      <c r="Z701" s="392"/>
      <c r="AA701" s="388"/>
      <c r="AB701" s="1" t="s">
        <v>867</v>
      </c>
    </row>
    <row r="702" spans="1:28" ht="15" hidden="1" x14ac:dyDescent="0.25">
      <c r="A702" s="344"/>
      <c r="B702" s="363"/>
      <c r="C702" s="394"/>
      <c r="D702" s="347">
        <v>44890</v>
      </c>
      <c r="E702" s="348" t="s">
        <v>1043</v>
      </c>
      <c r="F702" s="348" t="s">
        <v>1043</v>
      </c>
      <c r="G702" s="395"/>
      <c r="I702" s="366"/>
      <c r="J702" s="395"/>
      <c r="K702" s="393"/>
      <c r="L702" s="365"/>
      <c r="M702" s="396"/>
      <c r="N702" s="397"/>
      <c r="O702" s="398"/>
      <c r="P702" s="353"/>
      <c r="Q702" s="354">
        <v>100000</v>
      </c>
      <c r="R702" s="399"/>
      <c r="S702" s="396"/>
      <c r="T702" s="399"/>
      <c r="U702" s="358"/>
      <c r="V702" s="359">
        <f t="shared" si="64"/>
        <v>100000</v>
      </c>
      <c r="W702" s="358"/>
      <c r="X702" s="369" t="s">
        <v>36</v>
      </c>
      <c r="Y702" s="360"/>
      <c r="Z702" s="392"/>
      <c r="AA702" s="388"/>
      <c r="AB702" s="1" t="s">
        <v>867</v>
      </c>
    </row>
    <row r="703" spans="1:28" ht="15" hidden="1" x14ac:dyDescent="0.25">
      <c r="A703" s="344"/>
      <c r="B703" s="363"/>
      <c r="C703" s="394"/>
      <c r="D703" s="347">
        <v>44890</v>
      </c>
      <c r="E703" s="348" t="s">
        <v>1044</v>
      </c>
      <c r="F703" s="348" t="s">
        <v>1044</v>
      </c>
      <c r="G703" s="395"/>
      <c r="I703" s="366"/>
      <c r="J703" s="395"/>
      <c r="K703" s="393"/>
      <c r="L703" s="365"/>
      <c r="M703" s="396"/>
      <c r="N703" s="397"/>
      <c r="O703" s="398"/>
      <c r="P703" s="353"/>
      <c r="Q703" s="354">
        <v>100000</v>
      </c>
      <c r="R703" s="399"/>
      <c r="S703" s="396"/>
      <c r="T703" s="399"/>
      <c r="U703" s="358"/>
      <c r="V703" s="359">
        <f t="shared" si="64"/>
        <v>100000</v>
      </c>
      <c r="W703" s="358"/>
      <c r="X703" s="369" t="s">
        <v>36</v>
      </c>
      <c r="Y703" s="360"/>
      <c r="Z703" s="392"/>
      <c r="AA703" s="388"/>
      <c r="AB703" s="1" t="s">
        <v>867</v>
      </c>
    </row>
    <row r="704" spans="1:28" ht="15" hidden="1" x14ac:dyDescent="0.25">
      <c r="A704" s="344"/>
      <c r="B704" s="363"/>
      <c r="C704" s="394"/>
      <c r="D704" s="347">
        <v>44890</v>
      </c>
      <c r="E704" s="348" t="s">
        <v>1045</v>
      </c>
      <c r="F704" s="348" t="s">
        <v>1045</v>
      </c>
      <c r="G704" s="395"/>
      <c r="I704" s="366"/>
      <c r="J704" s="395"/>
      <c r="K704" s="393"/>
      <c r="L704" s="365"/>
      <c r="M704" s="396"/>
      <c r="N704" s="397"/>
      <c r="O704" s="398"/>
      <c r="P704" s="353"/>
      <c r="Q704" s="354">
        <v>37640</v>
      </c>
      <c r="R704" s="399"/>
      <c r="S704" s="396"/>
      <c r="T704" s="399"/>
      <c r="U704" s="358"/>
      <c r="V704" s="359">
        <f t="shared" si="64"/>
        <v>37640</v>
      </c>
      <c r="W704" s="358"/>
      <c r="X704" s="369" t="s">
        <v>36</v>
      </c>
      <c r="Y704" s="360"/>
      <c r="Z704" s="392"/>
      <c r="AA704" s="388"/>
      <c r="AB704" s="1" t="s">
        <v>867</v>
      </c>
    </row>
    <row r="705" spans="1:28" ht="15" hidden="1" x14ac:dyDescent="0.25">
      <c r="A705" s="344"/>
      <c r="B705" s="363"/>
      <c r="C705" s="394"/>
      <c r="D705" s="347">
        <v>44893</v>
      </c>
      <c r="E705" s="348" t="s">
        <v>1046</v>
      </c>
      <c r="F705" s="348" t="s">
        <v>1046</v>
      </c>
      <c r="G705" s="395"/>
      <c r="I705" s="366"/>
      <c r="J705" s="395"/>
      <c r="K705" s="393"/>
      <c r="L705" s="365"/>
      <c r="M705" s="396"/>
      <c r="N705" s="397"/>
      <c r="O705" s="398"/>
      <c r="P705" s="353"/>
      <c r="Q705" s="354">
        <v>19157</v>
      </c>
      <c r="R705" s="399"/>
      <c r="S705" s="396"/>
      <c r="T705" s="399"/>
      <c r="U705" s="358"/>
      <c r="V705" s="359">
        <f t="shared" si="64"/>
        <v>19157</v>
      </c>
      <c r="W705" s="358"/>
      <c r="X705" s="369" t="s">
        <v>36</v>
      </c>
      <c r="Y705" s="360"/>
      <c r="Z705" s="392"/>
      <c r="AA705" s="388"/>
      <c r="AB705" s="1" t="s">
        <v>867</v>
      </c>
    </row>
    <row r="706" spans="1:28" ht="15" hidden="1" x14ac:dyDescent="0.25">
      <c r="A706" s="344"/>
      <c r="B706" s="363"/>
      <c r="C706" s="394"/>
      <c r="D706" s="347">
        <v>44893</v>
      </c>
      <c r="E706" s="348" t="s">
        <v>1047</v>
      </c>
      <c r="F706" s="348" t="s">
        <v>1047</v>
      </c>
      <c r="G706" s="395"/>
      <c r="I706" s="366"/>
      <c r="J706" s="395"/>
      <c r="K706" s="393"/>
      <c r="L706" s="365"/>
      <c r="M706" s="396"/>
      <c r="N706" s="397"/>
      <c r="O706" s="398"/>
      <c r="P706" s="353"/>
      <c r="Q706" s="354">
        <v>98840</v>
      </c>
      <c r="R706" s="399"/>
      <c r="S706" s="396"/>
      <c r="T706" s="399"/>
      <c r="U706" s="358"/>
      <c r="V706" s="359">
        <f t="shared" si="64"/>
        <v>98840</v>
      </c>
      <c r="W706" s="358"/>
      <c r="X706" s="369" t="s">
        <v>36</v>
      </c>
      <c r="Y706" s="360"/>
      <c r="Z706" s="392"/>
      <c r="AA706" s="388"/>
      <c r="AB706" s="1" t="s">
        <v>867</v>
      </c>
    </row>
    <row r="707" spans="1:28" ht="15" hidden="1" x14ac:dyDescent="0.25">
      <c r="A707" s="344"/>
      <c r="B707" s="363"/>
      <c r="C707" s="394"/>
      <c r="D707" s="347">
        <v>44893</v>
      </c>
      <c r="E707" s="348" t="s">
        <v>1048</v>
      </c>
      <c r="F707" s="348" t="s">
        <v>1048</v>
      </c>
      <c r="G707" s="395"/>
      <c r="I707" s="366"/>
      <c r="J707" s="395"/>
      <c r="K707" s="393"/>
      <c r="L707" s="365"/>
      <c r="M707" s="396"/>
      <c r="N707" s="397"/>
      <c r="O707" s="398"/>
      <c r="P707" s="353"/>
      <c r="Q707" s="354">
        <v>15412</v>
      </c>
      <c r="R707" s="399"/>
      <c r="S707" s="396"/>
      <c r="T707" s="399"/>
      <c r="U707" s="358"/>
      <c r="V707" s="359">
        <f t="shared" si="64"/>
        <v>15412</v>
      </c>
      <c r="W707" s="358"/>
      <c r="X707" s="369" t="s">
        <v>36</v>
      </c>
      <c r="Y707" s="360"/>
      <c r="Z707" s="392"/>
      <c r="AA707" s="388"/>
      <c r="AB707" s="1" t="s">
        <v>867</v>
      </c>
    </row>
    <row r="708" spans="1:28" ht="15" hidden="1" x14ac:dyDescent="0.25">
      <c r="A708" s="344"/>
      <c r="B708" s="363"/>
      <c r="C708" s="394"/>
      <c r="D708" s="347">
        <v>44893</v>
      </c>
      <c r="E708" s="348" t="s">
        <v>1049</v>
      </c>
      <c r="F708" s="348" t="s">
        <v>1049</v>
      </c>
      <c r="G708" s="395"/>
      <c r="I708" s="366"/>
      <c r="J708" s="395"/>
      <c r="K708" s="393"/>
      <c r="L708" s="365"/>
      <c r="M708" s="396"/>
      <c r="N708" s="397"/>
      <c r="O708" s="398"/>
      <c r="P708" s="353"/>
      <c r="Q708" s="354">
        <v>8494</v>
      </c>
      <c r="R708" s="399"/>
      <c r="S708" s="396"/>
      <c r="T708" s="399"/>
      <c r="U708" s="358"/>
      <c r="V708" s="359">
        <f t="shared" si="64"/>
        <v>8494</v>
      </c>
      <c r="W708" s="358"/>
      <c r="X708" s="369" t="s">
        <v>36</v>
      </c>
      <c r="Y708" s="360"/>
      <c r="Z708" s="392"/>
      <c r="AA708" s="388"/>
      <c r="AB708" s="1" t="s">
        <v>867</v>
      </c>
    </row>
    <row r="709" spans="1:28" ht="15" hidden="1" x14ac:dyDescent="0.25">
      <c r="A709" s="344"/>
      <c r="B709" s="363"/>
      <c r="C709" s="394"/>
      <c r="D709" s="347">
        <v>44893</v>
      </c>
      <c r="E709" s="348" t="s">
        <v>1050</v>
      </c>
      <c r="F709" s="348" t="s">
        <v>1050</v>
      </c>
      <c r="G709" s="395"/>
      <c r="I709" s="366"/>
      <c r="J709" s="395"/>
      <c r="K709" s="393"/>
      <c r="L709" s="365"/>
      <c r="M709" s="396"/>
      <c r="N709" s="397"/>
      <c r="O709" s="398"/>
      <c r="P709" s="353"/>
      <c r="Q709" s="354">
        <v>30699</v>
      </c>
      <c r="R709" s="399"/>
      <c r="S709" s="396"/>
      <c r="T709" s="399"/>
      <c r="U709" s="358"/>
      <c r="V709" s="359">
        <f t="shared" si="64"/>
        <v>30699</v>
      </c>
      <c r="W709" s="358"/>
      <c r="X709" s="369" t="s">
        <v>36</v>
      </c>
      <c r="Y709" s="360"/>
      <c r="Z709" s="392"/>
      <c r="AA709" s="388"/>
      <c r="AB709" s="1" t="s">
        <v>867</v>
      </c>
    </row>
    <row r="710" spans="1:28" ht="23.25" hidden="1" x14ac:dyDescent="0.25">
      <c r="A710" s="344"/>
      <c r="B710" s="363"/>
      <c r="C710" s="394"/>
      <c r="D710" s="347">
        <v>44893</v>
      </c>
      <c r="E710" s="348" t="s">
        <v>1051</v>
      </c>
      <c r="F710" s="348" t="s">
        <v>1051</v>
      </c>
      <c r="G710" s="395"/>
      <c r="I710" s="366"/>
      <c r="J710" s="395"/>
      <c r="K710" s="393"/>
      <c r="L710" s="365"/>
      <c r="M710" s="396"/>
      <c r="N710" s="397"/>
      <c r="O710" s="398"/>
      <c r="P710" s="353"/>
      <c r="Q710" s="354">
        <v>116813</v>
      </c>
      <c r="R710" s="399"/>
      <c r="S710" s="396"/>
      <c r="T710" s="399"/>
      <c r="U710" s="358"/>
      <c r="V710" s="359">
        <f t="shared" si="64"/>
        <v>116813</v>
      </c>
      <c r="W710" s="358"/>
      <c r="X710" s="369" t="s">
        <v>36</v>
      </c>
      <c r="Y710" s="360"/>
      <c r="Z710" s="392"/>
      <c r="AA710" s="388"/>
      <c r="AB710" s="1" t="s">
        <v>867</v>
      </c>
    </row>
    <row r="711" spans="1:28" ht="15" hidden="1" x14ac:dyDescent="0.25">
      <c r="A711" s="344"/>
      <c r="B711" s="363"/>
      <c r="C711" s="394"/>
      <c r="D711" s="347">
        <v>44893</v>
      </c>
      <c r="E711" s="348" t="s">
        <v>1052</v>
      </c>
      <c r="F711" s="348" t="s">
        <v>1052</v>
      </c>
      <c r="G711" s="395"/>
      <c r="I711" s="366"/>
      <c r="J711" s="395"/>
      <c r="K711" s="393"/>
      <c r="L711" s="365"/>
      <c r="M711" s="396"/>
      <c r="N711" s="397"/>
      <c r="O711" s="398"/>
      <c r="P711" s="353"/>
      <c r="Q711" s="354">
        <v>8089</v>
      </c>
      <c r="R711" s="399"/>
      <c r="S711" s="396"/>
      <c r="T711" s="399"/>
      <c r="U711" s="358"/>
      <c r="V711" s="359">
        <f t="shared" si="64"/>
        <v>8089</v>
      </c>
      <c r="W711" s="358"/>
      <c r="X711" s="369" t="s">
        <v>36</v>
      </c>
      <c r="Y711" s="360"/>
      <c r="Z711" s="392"/>
      <c r="AA711" s="388"/>
      <c r="AB711" s="1" t="s">
        <v>867</v>
      </c>
    </row>
    <row r="712" spans="1:28" ht="23.25" hidden="1" x14ac:dyDescent="0.25">
      <c r="A712" s="344"/>
      <c r="B712" s="363"/>
      <c r="C712" s="394"/>
      <c r="D712" s="347">
        <v>44895</v>
      </c>
      <c r="E712" s="348" t="s">
        <v>1053</v>
      </c>
      <c r="F712" s="348" t="s">
        <v>1053</v>
      </c>
      <c r="G712" s="395"/>
      <c r="I712" s="366"/>
      <c r="J712" s="395"/>
      <c r="K712" s="393"/>
      <c r="L712" s="365"/>
      <c r="M712" s="396"/>
      <c r="N712" s="397"/>
      <c r="O712" s="398"/>
      <c r="P712" s="353"/>
      <c r="Q712" s="354">
        <v>687479</v>
      </c>
      <c r="R712" s="399"/>
      <c r="S712" s="396"/>
      <c r="T712" s="399"/>
      <c r="U712" s="358"/>
      <c r="V712" s="359">
        <f t="shared" si="64"/>
        <v>687479</v>
      </c>
      <c r="W712" s="358"/>
      <c r="X712" s="369" t="s">
        <v>36</v>
      </c>
      <c r="Y712" s="360"/>
      <c r="Z712" s="392"/>
      <c r="AA712" s="388"/>
      <c r="AB712" s="1" t="s">
        <v>867</v>
      </c>
    </row>
    <row r="713" spans="1:28" ht="15" hidden="1" x14ac:dyDescent="0.25">
      <c r="A713" s="344"/>
      <c r="B713" s="363"/>
      <c r="C713" s="394"/>
      <c r="D713" s="347">
        <v>44897</v>
      </c>
      <c r="E713" s="348" t="s">
        <v>1054</v>
      </c>
      <c r="F713" s="348" t="s">
        <v>1054</v>
      </c>
      <c r="G713" s="395"/>
      <c r="I713" s="366"/>
      <c r="J713" s="395"/>
      <c r="K713" s="393"/>
      <c r="L713" s="365"/>
      <c r="M713" s="396"/>
      <c r="N713" s="397"/>
      <c r="O713" s="398"/>
      <c r="P713" s="353"/>
      <c r="Q713" s="354">
        <v>50000</v>
      </c>
      <c r="R713" s="399"/>
      <c r="S713" s="396"/>
      <c r="T713" s="399"/>
      <c r="U713" s="358"/>
      <c r="V713" s="359">
        <f t="shared" si="64"/>
        <v>50000</v>
      </c>
      <c r="W713" s="358"/>
      <c r="X713" s="369" t="s">
        <v>36</v>
      </c>
      <c r="Y713" s="360"/>
      <c r="Z713" s="392"/>
      <c r="AA713" s="388"/>
      <c r="AB713" s="1" t="s">
        <v>867</v>
      </c>
    </row>
    <row r="714" spans="1:28" ht="15" hidden="1" x14ac:dyDescent="0.25">
      <c r="A714" s="344"/>
      <c r="B714" s="363"/>
      <c r="C714" s="394"/>
      <c r="D714" s="347">
        <v>44901</v>
      </c>
      <c r="E714" s="348" t="s">
        <v>842</v>
      </c>
      <c r="F714" s="348" t="s">
        <v>842</v>
      </c>
      <c r="G714" s="395"/>
      <c r="I714" s="366"/>
      <c r="J714" s="395"/>
      <c r="K714" s="393"/>
      <c r="L714" s="365"/>
      <c r="M714" s="396"/>
      <c r="N714" s="397"/>
      <c r="O714" s="398"/>
      <c r="P714" s="353"/>
      <c r="Q714" s="354">
        <v>25000</v>
      </c>
      <c r="R714" s="399"/>
      <c r="S714" s="396"/>
      <c r="T714" s="399"/>
      <c r="U714" s="358"/>
      <c r="V714" s="359">
        <f t="shared" si="64"/>
        <v>25000</v>
      </c>
      <c r="W714" s="358"/>
      <c r="X714" s="369" t="s">
        <v>36</v>
      </c>
      <c r="Y714" s="360">
        <v>58372153</v>
      </c>
      <c r="Z714" s="392"/>
      <c r="AA714" s="388"/>
      <c r="AB714" s="1" t="s">
        <v>867</v>
      </c>
    </row>
    <row r="715" spans="1:28" ht="15" hidden="1" x14ac:dyDescent="0.25">
      <c r="A715" s="344"/>
      <c r="B715" s="363"/>
      <c r="C715" s="394"/>
      <c r="D715" s="347">
        <v>44902</v>
      </c>
      <c r="E715" s="348" t="s">
        <v>1055</v>
      </c>
      <c r="F715" s="348" t="s">
        <v>1055</v>
      </c>
      <c r="G715" s="395"/>
      <c r="I715" s="366"/>
      <c r="J715" s="395"/>
      <c r="K715" s="393"/>
      <c r="L715" s="365"/>
      <c r="M715" s="396"/>
      <c r="N715" s="397"/>
      <c r="O715" s="398"/>
      <c r="P715" s="353"/>
      <c r="Q715" s="354">
        <v>3577570</v>
      </c>
      <c r="R715" s="399"/>
      <c r="S715" s="396"/>
      <c r="T715" s="399"/>
      <c r="U715" s="358"/>
      <c r="V715" s="359">
        <f t="shared" si="64"/>
        <v>3577570</v>
      </c>
      <c r="W715" s="358"/>
      <c r="X715" s="369" t="s">
        <v>36</v>
      </c>
      <c r="Y715" s="360">
        <v>58372154</v>
      </c>
      <c r="Z715" s="392"/>
      <c r="AA715" s="388"/>
      <c r="AB715" s="1" t="s">
        <v>867</v>
      </c>
    </row>
    <row r="716" spans="1:28" ht="23.25" hidden="1" x14ac:dyDescent="0.25">
      <c r="A716" s="344"/>
      <c r="B716" s="363"/>
      <c r="C716" s="394"/>
      <c r="D716" s="347">
        <v>44908</v>
      </c>
      <c r="E716" s="348" t="s">
        <v>1056</v>
      </c>
      <c r="F716" s="348" t="s">
        <v>1056</v>
      </c>
      <c r="G716" s="395"/>
      <c r="I716" s="366"/>
      <c r="J716" s="395"/>
      <c r="K716" s="393"/>
      <c r="L716" s="365"/>
      <c r="M716" s="396"/>
      <c r="N716" s="397"/>
      <c r="O716" s="398"/>
      <c r="P716" s="353"/>
      <c r="Q716" s="354">
        <v>61404</v>
      </c>
      <c r="R716" s="399"/>
      <c r="S716" s="396"/>
      <c r="T716" s="399"/>
      <c r="U716" s="358"/>
      <c r="V716" s="359">
        <f t="shared" si="64"/>
        <v>61404</v>
      </c>
      <c r="W716" s="358"/>
      <c r="X716" s="369" t="s">
        <v>36</v>
      </c>
      <c r="Y716" s="360"/>
      <c r="Z716" s="392"/>
      <c r="AA716" s="388"/>
      <c r="AB716" s="1" t="s">
        <v>867</v>
      </c>
    </row>
    <row r="717" spans="1:28" ht="23.25" hidden="1" x14ac:dyDescent="0.25">
      <c r="A717" s="344"/>
      <c r="B717" s="363"/>
      <c r="C717" s="394"/>
      <c r="D717" s="347">
        <v>44910</v>
      </c>
      <c r="E717" s="348" t="s">
        <v>1057</v>
      </c>
      <c r="F717" s="348" t="s">
        <v>1057</v>
      </c>
      <c r="G717" s="395"/>
      <c r="I717" s="366"/>
      <c r="J717" s="395"/>
      <c r="K717" s="393"/>
      <c r="L717" s="365"/>
      <c r="M717" s="396"/>
      <c r="N717" s="397"/>
      <c r="O717" s="398"/>
      <c r="P717" s="353"/>
      <c r="Q717" s="354">
        <v>759849</v>
      </c>
      <c r="R717" s="399"/>
      <c r="S717" s="396"/>
      <c r="T717" s="399"/>
      <c r="U717" s="358"/>
      <c r="V717" s="359">
        <f t="shared" si="64"/>
        <v>759849</v>
      </c>
      <c r="W717" s="358"/>
      <c r="X717" s="369" t="s">
        <v>36</v>
      </c>
      <c r="Y717" s="360"/>
      <c r="Z717" s="392"/>
      <c r="AA717" s="388"/>
      <c r="AB717" s="1" t="s">
        <v>867</v>
      </c>
    </row>
    <row r="718" spans="1:28" ht="15" hidden="1" x14ac:dyDescent="0.25">
      <c r="A718" s="344"/>
      <c r="B718" s="363"/>
      <c r="C718" s="394"/>
      <c r="D718" s="347">
        <v>44911</v>
      </c>
      <c r="E718" s="348" t="s">
        <v>1058</v>
      </c>
      <c r="F718" s="348" t="s">
        <v>1058</v>
      </c>
      <c r="G718" s="395"/>
      <c r="I718" s="366"/>
      <c r="J718" s="395"/>
      <c r="K718" s="393"/>
      <c r="L718" s="365"/>
      <c r="M718" s="396"/>
      <c r="N718" s="397"/>
      <c r="O718" s="398"/>
      <c r="P718" s="353"/>
      <c r="Q718" s="389">
        <v>150</v>
      </c>
      <c r="R718" s="399"/>
      <c r="S718" s="396"/>
      <c r="T718" s="399"/>
      <c r="U718" s="358"/>
      <c r="V718" s="359">
        <f t="shared" si="64"/>
        <v>150</v>
      </c>
      <c r="W718" s="358"/>
      <c r="X718" s="369" t="s">
        <v>36</v>
      </c>
      <c r="Y718" s="360"/>
      <c r="Z718" s="392"/>
      <c r="AA718" s="388"/>
      <c r="AB718" s="1" t="s">
        <v>867</v>
      </c>
    </row>
    <row r="719" spans="1:28" ht="23.25" hidden="1" x14ac:dyDescent="0.25">
      <c r="A719" s="344"/>
      <c r="B719" s="363"/>
      <c r="C719" s="394"/>
      <c r="D719" s="347">
        <v>44911</v>
      </c>
      <c r="E719" s="348" t="s">
        <v>1059</v>
      </c>
      <c r="F719" s="348" t="s">
        <v>1059</v>
      </c>
      <c r="G719" s="395"/>
      <c r="I719" s="366"/>
      <c r="J719" s="395"/>
      <c r="K719" s="393"/>
      <c r="L719" s="365"/>
      <c r="M719" s="396"/>
      <c r="N719" s="397"/>
      <c r="O719" s="398"/>
      <c r="P719" s="353"/>
      <c r="Q719" s="389">
        <v>19.5</v>
      </c>
      <c r="R719" s="399"/>
      <c r="S719" s="396"/>
      <c r="T719" s="399"/>
      <c r="U719" s="358"/>
      <c r="V719" s="359">
        <f t="shared" si="64"/>
        <v>19.5</v>
      </c>
      <c r="W719" s="358"/>
      <c r="X719" s="369" t="s">
        <v>36</v>
      </c>
      <c r="Y719" s="360"/>
      <c r="Z719" s="392"/>
      <c r="AA719" s="388"/>
      <c r="AB719" s="1" t="s">
        <v>867</v>
      </c>
    </row>
    <row r="720" spans="1:28" ht="15" hidden="1" x14ac:dyDescent="0.25">
      <c r="A720" s="344"/>
      <c r="B720" s="363"/>
      <c r="C720" s="394"/>
      <c r="D720" s="347">
        <v>44914</v>
      </c>
      <c r="E720" s="348" t="s">
        <v>1060</v>
      </c>
      <c r="F720" s="348" t="s">
        <v>1060</v>
      </c>
      <c r="G720" s="395"/>
      <c r="I720" s="366"/>
      <c r="J720" s="395"/>
      <c r="K720" s="393"/>
      <c r="L720" s="365"/>
      <c r="M720" s="396"/>
      <c r="N720" s="397"/>
      <c r="O720" s="398"/>
      <c r="P720" s="353"/>
      <c r="Q720" s="354">
        <v>16590</v>
      </c>
      <c r="R720" s="399"/>
      <c r="S720" s="396"/>
      <c r="T720" s="399"/>
      <c r="U720" s="358"/>
      <c r="V720" s="359">
        <f t="shared" si="64"/>
        <v>16590</v>
      </c>
      <c r="W720" s="358"/>
      <c r="X720" s="369" t="s">
        <v>36</v>
      </c>
      <c r="Y720" s="360"/>
      <c r="Z720" s="392"/>
      <c r="AA720" s="388"/>
      <c r="AB720" s="1" t="s">
        <v>867</v>
      </c>
    </row>
    <row r="721" spans="1:28" ht="15" hidden="1" x14ac:dyDescent="0.25">
      <c r="A721" s="344"/>
      <c r="B721" s="363"/>
      <c r="C721" s="394"/>
      <c r="D721" s="347">
        <v>44914</v>
      </c>
      <c r="E721" s="348" t="s">
        <v>1061</v>
      </c>
      <c r="F721" s="348" t="s">
        <v>1061</v>
      </c>
      <c r="G721" s="395"/>
      <c r="I721" s="366"/>
      <c r="J721" s="395"/>
      <c r="K721" s="393"/>
      <c r="L721" s="365"/>
      <c r="M721" s="396"/>
      <c r="N721" s="397"/>
      <c r="O721" s="398"/>
      <c r="P721" s="353"/>
      <c r="Q721" s="354">
        <v>17052</v>
      </c>
      <c r="R721" s="399"/>
      <c r="S721" s="396"/>
      <c r="T721" s="399"/>
      <c r="U721" s="358"/>
      <c r="V721" s="359">
        <f t="shared" si="64"/>
        <v>17052</v>
      </c>
      <c r="W721" s="358"/>
      <c r="X721" s="369" t="s">
        <v>36</v>
      </c>
      <c r="Y721" s="360"/>
      <c r="Z721" s="392"/>
      <c r="AA721" s="388"/>
      <c r="AB721" s="1" t="s">
        <v>867</v>
      </c>
    </row>
    <row r="722" spans="1:28" ht="15" hidden="1" x14ac:dyDescent="0.25">
      <c r="A722" s="344"/>
      <c r="B722" s="363"/>
      <c r="C722" s="394"/>
      <c r="D722" s="347">
        <v>44914</v>
      </c>
      <c r="E722" s="348" t="s">
        <v>1062</v>
      </c>
      <c r="F722" s="348" t="s">
        <v>1062</v>
      </c>
      <c r="G722" s="395"/>
      <c r="I722" s="366"/>
      <c r="J722" s="395"/>
      <c r="K722" s="393"/>
      <c r="L722" s="365"/>
      <c r="M722" s="396"/>
      <c r="N722" s="397"/>
      <c r="O722" s="398"/>
      <c r="P722" s="353"/>
      <c r="Q722" s="354">
        <v>79537</v>
      </c>
      <c r="R722" s="399"/>
      <c r="S722" s="396"/>
      <c r="T722" s="399"/>
      <c r="U722" s="358"/>
      <c r="V722" s="359">
        <f t="shared" si="64"/>
        <v>79537</v>
      </c>
      <c r="W722" s="358"/>
      <c r="X722" s="369" t="s">
        <v>36</v>
      </c>
      <c r="Y722" s="360"/>
      <c r="Z722" s="392"/>
      <c r="AA722" s="388"/>
      <c r="AB722" s="1" t="s">
        <v>867</v>
      </c>
    </row>
    <row r="723" spans="1:28" ht="15" hidden="1" x14ac:dyDescent="0.25">
      <c r="A723" s="344"/>
      <c r="B723" s="363"/>
      <c r="C723" s="394"/>
      <c r="D723" s="347">
        <v>44914</v>
      </c>
      <c r="E723" s="348" t="s">
        <v>1063</v>
      </c>
      <c r="F723" s="348" t="s">
        <v>1063</v>
      </c>
      <c r="G723" s="395"/>
      <c r="I723" s="366"/>
      <c r="J723" s="395"/>
      <c r="K723" s="393"/>
      <c r="L723" s="365"/>
      <c r="M723" s="396"/>
      <c r="N723" s="397"/>
      <c r="O723" s="398"/>
      <c r="P723" s="353"/>
      <c r="Q723" s="354">
        <v>155485</v>
      </c>
      <c r="R723" s="399"/>
      <c r="S723" s="396"/>
      <c r="T723" s="399"/>
      <c r="U723" s="358"/>
      <c r="V723" s="359">
        <f t="shared" si="64"/>
        <v>155485</v>
      </c>
      <c r="W723" s="358"/>
      <c r="X723" s="369" t="s">
        <v>36</v>
      </c>
      <c r="Y723" s="360"/>
      <c r="Z723" s="392"/>
      <c r="AA723" s="388"/>
      <c r="AB723" s="1" t="s">
        <v>867</v>
      </c>
    </row>
    <row r="724" spans="1:28" ht="15" hidden="1" x14ac:dyDescent="0.25">
      <c r="A724" s="344"/>
      <c r="B724" s="363"/>
      <c r="C724" s="394"/>
      <c r="D724" s="347">
        <v>44914</v>
      </c>
      <c r="E724" s="348" t="s">
        <v>1064</v>
      </c>
      <c r="F724" s="348" t="s">
        <v>1064</v>
      </c>
      <c r="G724" s="395"/>
      <c r="I724" s="366"/>
      <c r="J724" s="395"/>
      <c r="K724" s="393"/>
      <c r="L724" s="365"/>
      <c r="M724" s="396"/>
      <c r="N724" s="397"/>
      <c r="O724" s="398"/>
      <c r="P724" s="353"/>
      <c r="Q724" s="354">
        <v>10915</v>
      </c>
      <c r="R724" s="399"/>
      <c r="S724" s="396"/>
      <c r="T724" s="399"/>
      <c r="U724" s="358"/>
      <c r="V724" s="359">
        <f t="shared" si="64"/>
        <v>10915</v>
      </c>
      <c r="W724" s="358"/>
      <c r="X724" s="369" t="s">
        <v>36</v>
      </c>
      <c r="Y724" s="360"/>
      <c r="Z724" s="392"/>
      <c r="AA724" s="388"/>
      <c r="AB724" s="1" t="s">
        <v>867</v>
      </c>
    </row>
    <row r="725" spans="1:28" ht="15" hidden="1" x14ac:dyDescent="0.25">
      <c r="A725" s="344"/>
      <c r="B725" s="363"/>
      <c r="C725" s="394"/>
      <c r="D725" s="347">
        <v>44915</v>
      </c>
      <c r="E725" s="348" t="s">
        <v>917</v>
      </c>
      <c r="F725" s="348" t="s">
        <v>917</v>
      </c>
      <c r="G725" s="395"/>
      <c r="I725" s="366"/>
      <c r="J725" s="395"/>
      <c r="K725" s="393"/>
      <c r="L725" s="365"/>
      <c r="M725" s="396"/>
      <c r="N725" s="397"/>
      <c r="O725" s="398"/>
      <c r="P725" s="353"/>
      <c r="Q725" s="354">
        <v>92608.77</v>
      </c>
      <c r="R725" s="399"/>
      <c r="S725" s="396"/>
      <c r="T725" s="399"/>
      <c r="U725" s="358"/>
      <c r="V725" s="359">
        <f t="shared" si="64"/>
        <v>92608.77</v>
      </c>
      <c r="W725" s="358"/>
      <c r="X725" s="369" t="s">
        <v>36</v>
      </c>
      <c r="Y725" s="360"/>
      <c r="Z725" s="392"/>
      <c r="AA725" s="388"/>
      <c r="AB725" s="1" t="s">
        <v>867</v>
      </c>
    </row>
    <row r="726" spans="1:28" ht="15" hidden="1" x14ac:dyDescent="0.25">
      <c r="A726" s="344"/>
      <c r="B726" s="363"/>
      <c r="C726" s="394"/>
      <c r="D726" s="347">
        <v>44915</v>
      </c>
      <c r="E726" s="348" t="s">
        <v>918</v>
      </c>
      <c r="F726" s="348" t="s">
        <v>918</v>
      </c>
      <c r="G726" s="395"/>
      <c r="I726" s="366"/>
      <c r="J726" s="395"/>
      <c r="K726" s="393"/>
      <c r="L726" s="365"/>
      <c r="M726" s="396"/>
      <c r="N726" s="397"/>
      <c r="O726" s="398"/>
      <c r="P726" s="353"/>
      <c r="Q726" s="354">
        <v>324097.23</v>
      </c>
      <c r="R726" s="399"/>
      <c r="S726" s="396"/>
      <c r="T726" s="399"/>
      <c r="U726" s="358"/>
      <c r="V726" s="359">
        <f t="shared" si="64"/>
        <v>324097.23</v>
      </c>
      <c r="W726" s="358"/>
      <c r="X726" s="369" t="s">
        <v>36</v>
      </c>
      <c r="Y726" s="360"/>
      <c r="Z726" s="392"/>
      <c r="AA726" s="388"/>
      <c r="AB726" s="1" t="s">
        <v>867</v>
      </c>
    </row>
    <row r="727" spans="1:28" ht="23.25" hidden="1" x14ac:dyDescent="0.25">
      <c r="A727" s="344"/>
      <c r="B727" s="363"/>
      <c r="C727" s="394"/>
      <c r="D727" s="347">
        <v>44916</v>
      </c>
      <c r="E727" s="348" t="s">
        <v>1065</v>
      </c>
      <c r="F727" s="348" t="s">
        <v>1065</v>
      </c>
      <c r="G727" s="395"/>
      <c r="I727" s="366"/>
      <c r="J727" s="395"/>
      <c r="K727" s="393"/>
      <c r="L727" s="365"/>
      <c r="M727" s="396"/>
      <c r="N727" s="397"/>
      <c r="O727" s="398"/>
      <c r="P727" s="353"/>
      <c r="Q727" s="354">
        <v>1000000</v>
      </c>
      <c r="R727" s="399"/>
      <c r="S727" s="396"/>
      <c r="T727" s="399"/>
      <c r="U727" s="358"/>
      <c r="V727" s="359">
        <f t="shared" si="64"/>
        <v>1000000</v>
      </c>
      <c r="W727" s="358"/>
      <c r="X727" s="369" t="s">
        <v>36</v>
      </c>
      <c r="Y727" s="360"/>
      <c r="Z727" s="392"/>
      <c r="AA727" s="388"/>
      <c r="AB727" s="1" t="s">
        <v>867</v>
      </c>
    </row>
    <row r="728" spans="1:28" ht="23.25" hidden="1" x14ac:dyDescent="0.25">
      <c r="A728" s="344"/>
      <c r="B728" s="363"/>
      <c r="C728" s="394"/>
      <c r="D728" s="347">
        <v>44916</v>
      </c>
      <c r="E728" s="348" t="s">
        <v>1066</v>
      </c>
      <c r="F728" s="348" t="s">
        <v>1066</v>
      </c>
      <c r="G728" s="395"/>
      <c r="I728" s="366"/>
      <c r="J728" s="395"/>
      <c r="K728" s="393"/>
      <c r="L728" s="365"/>
      <c r="M728" s="396"/>
      <c r="N728" s="397"/>
      <c r="O728" s="398"/>
      <c r="P728" s="353"/>
      <c r="Q728" s="354">
        <v>1000000</v>
      </c>
      <c r="R728" s="399"/>
      <c r="S728" s="396"/>
      <c r="T728" s="399"/>
      <c r="U728" s="358"/>
      <c r="V728" s="359">
        <f t="shared" si="64"/>
        <v>1000000</v>
      </c>
      <c r="W728" s="358"/>
      <c r="X728" s="369" t="s">
        <v>36</v>
      </c>
      <c r="Y728" s="360"/>
      <c r="Z728" s="392"/>
      <c r="AA728" s="388"/>
      <c r="AB728" s="1" t="s">
        <v>867</v>
      </c>
    </row>
    <row r="729" spans="1:28" ht="23.25" hidden="1" x14ac:dyDescent="0.25">
      <c r="A729" s="344"/>
      <c r="B729" s="363"/>
      <c r="C729" s="394"/>
      <c r="D729" s="347">
        <v>44916</v>
      </c>
      <c r="E729" s="348" t="s">
        <v>1067</v>
      </c>
      <c r="F729" s="348" t="s">
        <v>1067</v>
      </c>
      <c r="G729" s="395"/>
      <c r="I729" s="366"/>
      <c r="J729" s="395"/>
      <c r="K729" s="393"/>
      <c r="L729" s="365"/>
      <c r="M729" s="396"/>
      <c r="N729" s="397"/>
      <c r="O729" s="398"/>
      <c r="P729" s="353"/>
      <c r="Q729" s="354">
        <v>1000000</v>
      </c>
      <c r="R729" s="399"/>
      <c r="S729" s="396"/>
      <c r="T729" s="399"/>
      <c r="U729" s="358"/>
      <c r="V729" s="359">
        <f t="shared" si="64"/>
        <v>1000000</v>
      </c>
      <c r="W729" s="358"/>
      <c r="X729" s="369" t="s">
        <v>36</v>
      </c>
      <c r="Y729" s="360"/>
      <c r="Z729" s="392"/>
      <c r="AA729" s="388"/>
      <c r="AB729" s="1" t="s">
        <v>867</v>
      </c>
    </row>
    <row r="730" spans="1:28" ht="23.25" hidden="1" x14ac:dyDescent="0.25">
      <c r="A730" s="344"/>
      <c r="B730" s="363"/>
      <c r="C730" s="394"/>
      <c r="D730" s="347">
        <v>44916</v>
      </c>
      <c r="E730" s="348" t="s">
        <v>1068</v>
      </c>
      <c r="F730" s="348" t="s">
        <v>1068</v>
      </c>
      <c r="G730" s="395"/>
      <c r="I730" s="366"/>
      <c r="J730" s="395"/>
      <c r="K730" s="393"/>
      <c r="L730" s="365"/>
      <c r="M730" s="396"/>
      <c r="N730" s="397"/>
      <c r="O730" s="398"/>
      <c r="P730" s="353"/>
      <c r="Q730" s="354">
        <v>1000000</v>
      </c>
      <c r="R730" s="399"/>
      <c r="S730" s="396"/>
      <c r="T730" s="399"/>
      <c r="U730" s="358"/>
      <c r="V730" s="359">
        <f t="shared" si="64"/>
        <v>1000000</v>
      </c>
      <c r="W730" s="358"/>
      <c r="X730" s="369" t="s">
        <v>36</v>
      </c>
      <c r="Y730" s="360"/>
      <c r="Z730" s="392"/>
      <c r="AA730" s="388"/>
      <c r="AB730" s="1" t="s">
        <v>867</v>
      </c>
    </row>
    <row r="731" spans="1:28" ht="23.25" hidden="1" x14ac:dyDescent="0.25">
      <c r="A731" s="344"/>
      <c r="B731" s="363"/>
      <c r="C731" s="394"/>
      <c r="D731" s="347">
        <v>44916</v>
      </c>
      <c r="E731" s="348" t="s">
        <v>1069</v>
      </c>
      <c r="F731" s="348" t="s">
        <v>1069</v>
      </c>
      <c r="G731" s="395"/>
      <c r="I731" s="366"/>
      <c r="J731" s="395"/>
      <c r="K731" s="393"/>
      <c r="L731" s="365"/>
      <c r="M731" s="396"/>
      <c r="N731" s="397"/>
      <c r="O731" s="398"/>
      <c r="P731" s="353"/>
      <c r="Q731" s="354">
        <v>1000000</v>
      </c>
      <c r="R731" s="399"/>
      <c r="S731" s="396"/>
      <c r="T731" s="399"/>
      <c r="U731" s="358"/>
      <c r="V731" s="359">
        <f t="shared" si="64"/>
        <v>1000000</v>
      </c>
      <c r="W731" s="358"/>
      <c r="X731" s="369" t="s">
        <v>36</v>
      </c>
      <c r="Y731" s="360"/>
      <c r="Z731" s="392"/>
      <c r="AA731" s="388"/>
      <c r="AB731" s="1" t="s">
        <v>867</v>
      </c>
    </row>
    <row r="732" spans="1:28" ht="23.25" hidden="1" x14ac:dyDescent="0.25">
      <c r="A732" s="344"/>
      <c r="B732" s="363"/>
      <c r="C732" s="394"/>
      <c r="D732" s="347">
        <v>44916</v>
      </c>
      <c r="E732" s="348" t="s">
        <v>1070</v>
      </c>
      <c r="F732" s="348" t="s">
        <v>1070</v>
      </c>
      <c r="G732" s="395"/>
      <c r="I732" s="366"/>
      <c r="J732" s="395"/>
      <c r="K732" s="393"/>
      <c r="L732" s="365"/>
      <c r="M732" s="396"/>
      <c r="N732" s="397"/>
      <c r="O732" s="398"/>
      <c r="P732" s="353"/>
      <c r="Q732" s="354">
        <v>1000000</v>
      </c>
      <c r="R732" s="399"/>
      <c r="S732" s="396"/>
      <c r="T732" s="399"/>
      <c r="U732" s="358"/>
      <c r="V732" s="359">
        <f t="shared" si="64"/>
        <v>1000000</v>
      </c>
      <c r="W732" s="358"/>
      <c r="X732" s="369" t="s">
        <v>36</v>
      </c>
      <c r="Y732" s="360"/>
      <c r="Z732" s="392"/>
      <c r="AA732" s="388"/>
      <c r="AB732" s="1" t="s">
        <v>867</v>
      </c>
    </row>
    <row r="733" spans="1:28" ht="23.25" hidden="1" x14ac:dyDescent="0.25">
      <c r="A733" s="344"/>
      <c r="B733" s="363"/>
      <c r="C733" s="394"/>
      <c r="D733" s="347">
        <v>44916</v>
      </c>
      <c r="E733" s="348" t="s">
        <v>1071</v>
      </c>
      <c r="F733" s="348" t="s">
        <v>1071</v>
      </c>
      <c r="G733" s="395"/>
      <c r="I733" s="366"/>
      <c r="J733" s="395"/>
      <c r="K733" s="393"/>
      <c r="L733" s="365"/>
      <c r="M733" s="396"/>
      <c r="N733" s="397"/>
      <c r="O733" s="398"/>
      <c r="P733" s="353"/>
      <c r="Q733" s="354">
        <v>1000000</v>
      </c>
      <c r="R733" s="399"/>
      <c r="S733" s="396"/>
      <c r="T733" s="399"/>
      <c r="U733" s="358"/>
      <c r="V733" s="359">
        <f t="shared" si="64"/>
        <v>1000000</v>
      </c>
      <c r="W733" s="358"/>
      <c r="X733" s="369" t="s">
        <v>36</v>
      </c>
      <c r="Y733" s="360"/>
      <c r="Z733" s="392"/>
      <c r="AA733" s="388"/>
      <c r="AB733" s="1" t="s">
        <v>867</v>
      </c>
    </row>
    <row r="734" spans="1:28" ht="23.25" hidden="1" x14ac:dyDescent="0.25">
      <c r="A734" s="344"/>
      <c r="B734" s="363"/>
      <c r="C734" s="394"/>
      <c r="D734" s="347">
        <v>44916</v>
      </c>
      <c r="E734" s="348" t="s">
        <v>1072</v>
      </c>
      <c r="F734" s="348" t="s">
        <v>1072</v>
      </c>
      <c r="G734" s="395"/>
      <c r="I734" s="366"/>
      <c r="J734" s="395"/>
      <c r="K734" s="393"/>
      <c r="L734" s="365"/>
      <c r="M734" s="396"/>
      <c r="N734" s="397"/>
      <c r="O734" s="398"/>
      <c r="P734" s="353"/>
      <c r="Q734" s="354">
        <v>1000000</v>
      </c>
      <c r="R734" s="399"/>
      <c r="S734" s="396"/>
      <c r="T734" s="399"/>
      <c r="U734" s="358"/>
      <c r="V734" s="359">
        <f t="shared" si="64"/>
        <v>1000000</v>
      </c>
      <c r="W734" s="358"/>
      <c r="X734" s="369" t="s">
        <v>36</v>
      </c>
      <c r="Y734" s="360"/>
      <c r="Z734" s="392"/>
      <c r="AA734" s="388"/>
      <c r="AB734" s="1" t="s">
        <v>867</v>
      </c>
    </row>
    <row r="735" spans="1:28" ht="23.25" hidden="1" x14ac:dyDescent="0.25">
      <c r="A735" s="344"/>
      <c r="B735" s="363"/>
      <c r="C735" s="394"/>
      <c r="D735" s="347">
        <v>44916</v>
      </c>
      <c r="E735" s="348" t="s">
        <v>1073</v>
      </c>
      <c r="F735" s="348" t="s">
        <v>1073</v>
      </c>
      <c r="G735" s="395"/>
      <c r="I735" s="366"/>
      <c r="J735" s="395"/>
      <c r="K735" s="393"/>
      <c r="L735" s="365"/>
      <c r="M735" s="396"/>
      <c r="N735" s="397"/>
      <c r="O735" s="398"/>
      <c r="P735" s="353"/>
      <c r="Q735" s="354">
        <v>1000000</v>
      </c>
      <c r="R735" s="399"/>
      <c r="S735" s="396"/>
      <c r="T735" s="399"/>
      <c r="U735" s="358"/>
      <c r="V735" s="359">
        <f t="shared" si="64"/>
        <v>1000000</v>
      </c>
      <c r="W735" s="358"/>
      <c r="X735" s="369" t="s">
        <v>36</v>
      </c>
      <c r="Y735" s="360"/>
      <c r="Z735" s="392"/>
      <c r="AA735" s="388"/>
      <c r="AB735" s="1" t="s">
        <v>867</v>
      </c>
    </row>
    <row r="736" spans="1:28" ht="23.25" hidden="1" x14ac:dyDescent="0.25">
      <c r="A736" s="344"/>
      <c r="B736" s="363"/>
      <c r="C736" s="394"/>
      <c r="D736" s="347">
        <v>44916</v>
      </c>
      <c r="E736" s="348" t="s">
        <v>1074</v>
      </c>
      <c r="F736" s="348" t="s">
        <v>1074</v>
      </c>
      <c r="G736" s="395"/>
      <c r="I736" s="366"/>
      <c r="J736" s="395"/>
      <c r="K736" s="393"/>
      <c r="L736" s="365"/>
      <c r="M736" s="396"/>
      <c r="N736" s="397"/>
      <c r="O736" s="398"/>
      <c r="P736" s="353"/>
      <c r="Q736" s="354">
        <v>1000000</v>
      </c>
      <c r="R736" s="399"/>
      <c r="S736" s="396"/>
      <c r="T736" s="399"/>
      <c r="U736" s="358"/>
      <c r="V736" s="359">
        <f t="shared" si="64"/>
        <v>1000000</v>
      </c>
      <c r="W736" s="358"/>
      <c r="X736" s="369" t="s">
        <v>36</v>
      </c>
      <c r="Y736" s="360"/>
      <c r="Z736" s="392"/>
      <c r="AA736" s="388"/>
      <c r="AB736" s="1" t="s">
        <v>867</v>
      </c>
    </row>
    <row r="737" spans="1:28" ht="23.25" hidden="1" x14ac:dyDescent="0.25">
      <c r="A737" s="344"/>
      <c r="B737" s="363"/>
      <c r="C737" s="394"/>
      <c r="D737" s="347">
        <v>44916</v>
      </c>
      <c r="E737" s="348" t="s">
        <v>1075</v>
      </c>
      <c r="F737" s="348" t="s">
        <v>1075</v>
      </c>
      <c r="G737" s="395"/>
      <c r="I737" s="366"/>
      <c r="J737" s="395"/>
      <c r="K737" s="393"/>
      <c r="L737" s="365"/>
      <c r="M737" s="396"/>
      <c r="N737" s="397"/>
      <c r="O737" s="398"/>
      <c r="P737" s="353"/>
      <c r="Q737" s="354">
        <v>1000000</v>
      </c>
      <c r="R737" s="399"/>
      <c r="S737" s="396"/>
      <c r="T737" s="399"/>
      <c r="U737" s="358"/>
      <c r="V737" s="359">
        <f t="shared" si="64"/>
        <v>1000000</v>
      </c>
      <c r="W737" s="358"/>
      <c r="X737" s="369" t="s">
        <v>36</v>
      </c>
      <c r="Y737" s="360"/>
      <c r="Z737" s="392"/>
      <c r="AA737" s="388"/>
      <c r="AB737" s="1" t="s">
        <v>867</v>
      </c>
    </row>
    <row r="738" spans="1:28" ht="23.25" hidden="1" x14ac:dyDescent="0.25">
      <c r="A738" s="344"/>
      <c r="B738" s="363"/>
      <c r="C738" s="394"/>
      <c r="D738" s="347">
        <v>44916</v>
      </c>
      <c r="E738" s="348" t="s">
        <v>1076</v>
      </c>
      <c r="F738" s="348" t="s">
        <v>1076</v>
      </c>
      <c r="G738" s="395"/>
      <c r="I738" s="366"/>
      <c r="J738" s="395"/>
      <c r="K738" s="393"/>
      <c r="L738" s="365"/>
      <c r="M738" s="396"/>
      <c r="N738" s="397"/>
      <c r="O738" s="398"/>
      <c r="P738" s="353"/>
      <c r="Q738" s="354">
        <v>1000000</v>
      </c>
      <c r="R738" s="399"/>
      <c r="S738" s="396"/>
      <c r="T738" s="399"/>
      <c r="U738" s="358"/>
      <c r="V738" s="359">
        <f t="shared" si="64"/>
        <v>1000000</v>
      </c>
      <c r="W738" s="358"/>
      <c r="X738" s="369" t="s">
        <v>36</v>
      </c>
      <c r="Y738" s="360"/>
      <c r="Z738" s="392"/>
      <c r="AA738" s="388"/>
      <c r="AB738" s="1" t="s">
        <v>867</v>
      </c>
    </row>
    <row r="739" spans="1:28" ht="23.25" hidden="1" x14ac:dyDescent="0.25">
      <c r="A739" s="344"/>
      <c r="B739" s="363"/>
      <c r="C739" s="394"/>
      <c r="D739" s="347">
        <v>44916</v>
      </c>
      <c r="E739" s="348" t="s">
        <v>1077</v>
      </c>
      <c r="F739" s="348" t="s">
        <v>1077</v>
      </c>
      <c r="G739" s="395"/>
      <c r="I739" s="366"/>
      <c r="J739" s="395"/>
      <c r="K739" s="393"/>
      <c r="L739" s="365"/>
      <c r="M739" s="396"/>
      <c r="N739" s="397"/>
      <c r="O739" s="398"/>
      <c r="P739" s="353"/>
      <c r="Q739" s="354">
        <v>494982</v>
      </c>
      <c r="R739" s="399"/>
      <c r="S739" s="396"/>
      <c r="T739" s="399"/>
      <c r="U739" s="358"/>
      <c r="V739" s="359">
        <f t="shared" si="64"/>
        <v>494982</v>
      </c>
      <c r="W739" s="358"/>
      <c r="X739" s="369" t="s">
        <v>36</v>
      </c>
      <c r="Y739" s="360"/>
      <c r="Z739" s="392"/>
      <c r="AA739" s="388"/>
      <c r="AB739" s="1" t="s">
        <v>867</v>
      </c>
    </row>
    <row r="740" spans="1:28" ht="15" hidden="1" x14ac:dyDescent="0.25">
      <c r="A740" s="344"/>
      <c r="B740" s="363"/>
      <c r="C740" s="394"/>
      <c r="D740" s="347">
        <v>44917</v>
      </c>
      <c r="E740" s="348" t="s">
        <v>1078</v>
      </c>
      <c r="F740" s="348" t="s">
        <v>1078</v>
      </c>
      <c r="G740" s="395"/>
      <c r="I740" s="366"/>
      <c r="J740" s="395"/>
      <c r="K740" s="393"/>
      <c r="L740" s="365"/>
      <c r="M740" s="396"/>
      <c r="N740" s="397"/>
      <c r="O740" s="398"/>
      <c r="P740" s="353"/>
      <c r="Q740" s="354">
        <v>100000</v>
      </c>
      <c r="R740" s="399"/>
      <c r="S740" s="396"/>
      <c r="T740" s="399"/>
      <c r="U740" s="358"/>
      <c r="V740" s="359">
        <f t="shared" si="64"/>
        <v>100000</v>
      </c>
      <c r="W740" s="358"/>
      <c r="X740" s="369" t="s">
        <v>36</v>
      </c>
      <c r="Y740" s="360"/>
      <c r="Z740" s="392"/>
      <c r="AA740" s="388"/>
      <c r="AB740" s="1" t="s">
        <v>867</v>
      </c>
    </row>
    <row r="741" spans="1:28" ht="15" hidden="1" x14ac:dyDescent="0.25">
      <c r="A741" s="344"/>
      <c r="B741" s="363"/>
      <c r="C741" s="394"/>
      <c r="D741" s="347">
        <v>44917</v>
      </c>
      <c r="E741" s="348" t="s">
        <v>1079</v>
      </c>
      <c r="F741" s="348" t="s">
        <v>1079</v>
      </c>
      <c r="G741" s="395"/>
      <c r="I741" s="366"/>
      <c r="J741" s="395"/>
      <c r="K741" s="393"/>
      <c r="L741" s="365"/>
      <c r="M741" s="396"/>
      <c r="N741" s="397"/>
      <c r="O741" s="398"/>
      <c r="P741" s="353"/>
      <c r="Q741" s="354">
        <v>100000</v>
      </c>
      <c r="R741" s="399"/>
      <c r="S741" s="396"/>
      <c r="T741" s="399"/>
      <c r="U741" s="358"/>
      <c r="V741" s="359">
        <f t="shared" si="64"/>
        <v>100000</v>
      </c>
      <c r="W741" s="358"/>
      <c r="X741" s="369" t="s">
        <v>36</v>
      </c>
      <c r="Y741" s="360"/>
      <c r="Z741" s="392"/>
      <c r="AA741" s="388"/>
      <c r="AB741" s="1" t="s">
        <v>867</v>
      </c>
    </row>
    <row r="742" spans="1:28" ht="15" hidden="1" x14ac:dyDescent="0.25">
      <c r="A742" s="344"/>
      <c r="B742" s="363"/>
      <c r="C742" s="394"/>
      <c r="D742" s="347">
        <v>44917</v>
      </c>
      <c r="E742" s="348" t="s">
        <v>1080</v>
      </c>
      <c r="F742" s="348" t="s">
        <v>1080</v>
      </c>
      <c r="G742" s="395"/>
      <c r="I742" s="366"/>
      <c r="J742" s="395"/>
      <c r="K742" s="393"/>
      <c r="L742" s="365"/>
      <c r="M742" s="396"/>
      <c r="N742" s="397"/>
      <c r="O742" s="398"/>
      <c r="P742" s="353"/>
      <c r="Q742" s="354">
        <v>100000</v>
      </c>
      <c r="R742" s="399"/>
      <c r="S742" s="396"/>
      <c r="T742" s="399"/>
      <c r="U742" s="358"/>
      <c r="V742" s="359">
        <f t="shared" si="64"/>
        <v>100000</v>
      </c>
      <c r="W742" s="358"/>
      <c r="X742" s="369" t="s">
        <v>36</v>
      </c>
      <c r="Y742" s="360"/>
      <c r="Z742" s="392"/>
      <c r="AA742" s="388"/>
      <c r="AB742" s="1" t="s">
        <v>867</v>
      </c>
    </row>
    <row r="743" spans="1:28" ht="15" hidden="1" x14ac:dyDescent="0.25">
      <c r="A743" s="344"/>
      <c r="B743" s="363"/>
      <c r="C743" s="394"/>
      <c r="D743" s="347">
        <v>44917</v>
      </c>
      <c r="E743" s="348" t="s">
        <v>1081</v>
      </c>
      <c r="F743" s="348" t="s">
        <v>1081</v>
      </c>
      <c r="G743" s="395"/>
      <c r="I743" s="366"/>
      <c r="J743" s="395"/>
      <c r="K743" s="393"/>
      <c r="L743" s="365"/>
      <c r="M743" s="396"/>
      <c r="N743" s="397"/>
      <c r="O743" s="398"/>
      <c r="P743" s="353"/>
      <c r="Q743" s="354">
        <v>100000</v>
      </c>
      <c r="R743" s="399"/>
      <c r="S743" s="396"/>
      <c r="T743" s="399"/>
      <c r="U743" s="358"/>
      <c r="V743" s="359">
        <f t="shared" si="64"/>
        <v>100000</v>
      </c>
      <c r="W743" s="358"/>
      <c r="X743" s="369" t="s">
        <v>36</v>
      </c>
      <c r="Y743" s="360"/>
      <c r="Z743" s="392"/>
      <c r="AA743" s="388"/>
      <c r="AB743" s="1" t="s">
        <v>867</v>
      </c>
    </row>
    <row r="744" spans="1:28" ht="15" hidden="1" x14ac:dyDescent="0.25">
      <c r="A744" s="344"/>
      <c r="B744" s="363"/>
      <c r="C744" s="394"/>
      <c r="D744" s="347">
        <v>44917</v>
      </c>
      <c r="E744" s="348" t="s">
        <v>1082</v>
      </c>
      <c r="F744" s="348" t="s">
        <v>1082</v>
      </c>
      <c r="G744" s="395"/>
      <c r="I744" s="366"/>
      <c r="J744" s="395"/>
      <c r="K744" s="393"/>
      <c r="L744" s="365"/>
      <c r="M744" s="396"/>
      <c r="N744" s="397"/>
      <c r="O744" s="398"/>
      <c r="P744" s="353"/>
      <c r="Q744" s="354">
        <v>100000</v>
      </c>
      <c r="R744" s="399"/>
      <c r="S744" s="396"/>
      <c r="T744" s="399"/>
      <c r="U744" s="358"/>
      <c r="V744" s="359">
        <f t="shared" si="64"/>
        <v>100000</v>
      </c>
      <c r="W744" s="358"/>
      <c r="X744" s="369" t="s">
        <v>36</v>
      </c>
      <c r="Y744" s="360"/>
      <c r="Z744" s="392"/>
      <c r="AA744" s="388"/>
      <c r="AB744" s="1" t="s">
        <v>867</v>
      </c>
    </row>
    <row r="745" spans="1:28" ht="15" hidden="1" x14ac:dyDescent="0.25">
      <c r="A745" s="344"/>
      <c r="B745" s="363"/>
      <c r="C745" s="394"/>
      <c r="D745" s="347">
        <v>44917</v>
      </c>
      <c r="E745" s="348" t="s">
        <v>1083</v>
      </c>
      <c r="F745" s="348" t="s">
        <v>1083</v>
      </c>
      <c r="G745" s="395"/>
      <c r="I745" s="366"/>
      <c r="J745" s="395"/>
      <c r="K745" s="393"/>
      <c r="L745" s="365"/>
      <c r="M745" s="396"/>
      <c r="N745" s="397"/>
      <c r="O745" s="398"/>
      <c r="P745" s="353"/>
      <c r="Q745" s="354">
        <v>100000</v>
      </c>
      <c r="R745" s="399"/>
      <c r="S745" s="396"/>
      <c r="T745" s="399"/>
      <c r="U745" s="358"/>
      <c r="V745" s="359">
        <f t="shared" si="64"/>
        <v>100000</v>
      </c>
      <c r="W745" s="358"/>
      <c r="X745" s="369" t="s">
        <v>36</v>
      </c>
      <c r="Y745" s="360"/>
      <c r="Z745" s="392"/>
      <c r="AA745" s="388"/>
      <c r="AB745" s="1" t="s">
        <v>867</v>
      </c>
    </row>
    <row r="746" spans="1:28" ht="15" hidden="1" x14ac:dyDescent="0.25">
      <c r="A746" s="344"/>
      <c r="B746" s="363"/>
      <c r="C746" s="394"/>
      <c r="D746" s="347">
        <v>44917</v>
      </c>
      <c r="E746" s="348" t="s">
        <v>1084</v>
      </c>
      <c r="F746" s="348" t="s">
        <v>1084</v>
      </c>
      <c r="G746" s="395"/>
      <c r="I746" s="366"/>
      <c r="J746" s="395"/>
      <c r="K746" s="393"/>
      <c r="L746" s="365"/>
      <c r="M746" s="396"/>
      <c r="N746" s="397"/>
      <c r="O746" s="398"/>
      <c r="P746" s="353"/>
      <c r="Q746" s="354">
        <v>76278</v>
      </c>
      <c r="R746" s="399"/>
      <c r="S746" s="396"/>
      <c r="T746" s="399"/>
      <c r="U746" s="358"/>
      <c r="V746" s="359">
        <f t="shared" si="64"/>
        <v>76278</v>
      </c>
      <c r="W746" s="358"/>
      <c r="X746" s="369" t="s">
        <v>36</v>
      </c>
      <c r="Y746" s="360"/>
      <c r="Z746" s="392"/>
      <c r="AA746" s="388"/>
      <c r="AB746" s="1" t="s">
        <v>867</v>
      </c>
    </row>
    <row r="747" spans="1:28" ht="15" hidden="1" x14ac:dyDescent="0.25">
      <c r="A747" s="344"/>
      <c r="B747" s="363"/>
      <c r="C747" s="394"/>
      <c r="D747" s="347">
        <v>44924</v>
      </c>
      <c r="E747" s="348" t="s">
        <v>1085</v>
      </c>
      <c r="F747" s="348" t="s">
        <v>1085</v>
      </c>
      <c r="G747" s="395"/>
      <c r="I747" s="366"/>
      <c r="J747" s="395"/>
      <c r="K747" s="393"/>
      <c r="L747" s="365"/>
      <c r="M747" s="396"/>
      <c r="N747" s="397"/>
      <c r="O747" s="398"/>
      <c r="P747" s="353"/>
      <c r="Q747" s="354">
        <v>41291</v>
      </c>
      <c r="R747" s="399"/>
      <c r="S747" s="396"/>
      <c r="T747" s="399"/>
      <c r="U747" s="358"/>
      <c r="V747" s="359">
        <f t="shared" si="64"/>
        <v>41291</v>
      </c>
      <c r="W747" s="358"/>
      <c r="X747" s="369" t="s">
        <v>36</v>
      </c>
      <c r="Y747" s="360"/>
      <c r="Z747" s="392"/>
      <c r="AA747" s="388"/>
      <c r="AB747" s="1" t="s">
        <v>867</v>
      </c>
    </row>
    <row r="748" spans="1:28" ht="15" hidden="1" x14ac:dyDescent="0.25">
      <c r="A748" s="344"/>
      <c r="B748" s="363"/>
      <c r="C748" s="394"/>
      <c r="D748" s="347">
        <v>44924</v>
      </c>
      <c r="E748" s="348" t="s">
        <v>1086</v>
      </c>
      <c r="F748" s="348" t="s">
        <v>1086</v>
      </c>
      <c r="G748" s="395"/>
      <c r="I748" s="366"/>
      <c r="J748" s="395"/>
      <c r="K748" s="393"/>
      <c r="L748" s="365"/>
      <c r="M748" s="396"/>
      <c r="N748" s="397"/>
      <c r="O748" s="398"/>
      <c r="P748" s="353"/>
      <c r="Q748" s="354">
        <v>3500</v>
      </c>
      <c r="R748" s="399"/>
      <c r="S748" s="396"/>
      <c r="T748" s="399"/>
      <c r="U748" s="358"/>
      <c r="V748" s="359">
        <f t="shared" si="64"/>
        <v>3500</v>
      </c>
      <c r="W748" s="358"/>
      <c r="X748" s="369" t="s">
        <v>36</v>
      </c>
      <c r="Y748" s="360"/>
      <c r="Z748" s="392"/>
      <c r="AA748" s="388"/>
      <c r="AB748" s="1" t="s">
        <v>867</v>
      </c>
    </row>
    <row r="749" spans="1:28" ht="15" hidden="1" x14ac:dyDescent="0.25">
      <c r="A749" s="344"/>
      <c r="B749" s="363"/>
      <c r="C749" s="394"/>
      <c r="D749" s="347">
        <v>44924</v>
      </c>
      <c r="E749" s="348" t="s">
        <v>1087</v>
      </c>
      <c r="F749" s="348" t="s">
        <v>1087</v>
      </c>
      <c r="G749" s="395"/>
      <c r="I749" s="366"/>
      <c r="J749" s="395"/>
      <c r="K749" s="393"/>
      <c r="L749" s="365"/>
      <c r="M749" s="396"/>
      <c r="N749" s="397"/>
      <c r="O749" s="398"/>
      <c r="P749" s="353"/>
      <c r="Q749" s="354">
        <v>50020</v>
      </c>
      <c r="R749" s="399"/>
      <c r="S749" s="396"/>
      <c r="T749" s="399"/>
      <c r="U749" s="358"/>
      <c r="V749" s="359">
        <f t="shared" si="64"/>
        <v>50020</v>
      </c>
      <c r="W749" s="358"/>
      <c r="X749" s="369" t="s">
        <v>36</v>
      </c>
      <c r="Y749" s="360"/>
      <c r="Z749" s="392"/>
      <c r="AA749" s="388"/>
      <c r="AB749" s="1" t="s">
        <v>867</v>
      </c>
    </row>
    <row r="750" spans="1:28" ht="15" hidden="1" x14ac:dyDescent="0.25">
      <c r="A750" s="344"/>
      <c r="B750" s="363"/>
      <c r="C750" s="394"/>
      <c r="D750" s="347">
        <v>44924</v>
      </c>
      <c r="E750" s="348" t="s">
        <v>1088</v>
      </c>
      <c r="F750" s="348" t="s">
        <v>1088</v>
      </c>
      <c r="G750" s="395"/>
      <c r="I750" s="366"/>
      <c r="J750" s="395"/>
      <c r="K750" s="393"/>
      <c r="L750" s="365"/>
      <c r="M750" s="396"/>
      <c r="N750" s="397"/>
      <c r="O750" s="398"/>
      <c r="P750" s="353"/>
      <c r="Q750" s="354">
        <v>48013</v>
      </c>
      <c r="R750" s="399"/>
      <c r="S750" s="396"/>
      <c r="T750" s="399"/>
      <c r="U750" s="358"/>
      <c r="V750" s="359">
        <f t="shared" si="64"/>
        <v>48013</v>
      </c>
      <c r="W750" s="358"/>
      <c r="X750" s="369" t="s">
        <v>36</v>
      </c>
      <c r="Y750" s="360"/>
      <c r="Z750" s="392"/>
      <c r="AA750" s="388"/>
      <c r="AB750" s="1" t="s">
        <v>867</v>
      </c>
    </row>
    <row r="751" spans="1:28" ht="15" hidden="1" x14ac:dyDescent="0.25">
      <c r="A751" s="344"/>
      <c r="B751" s="363"/>
      <c r="C751" s="394"/>
      <c r="D751" s="347">
        <v>44924</v>
      </c>
      <c r="E751" s="348" t="s">
        <v>1089</v>
      </c>
      <c r="F751" s="348" t="s">
        <v>1089</v>
      </c>
      <c r="G751" s="395"/>
      <c r="I751" s="366"/>
      <c r="J751" s="395"/>
      <c r="K751" s="393"/>
      <c r="L751" s="365"/>
      <c r="M751" s="396"/>
      <c r="N751" s="397"/>
      <c r="O751" s="398"/>
      <c r="P751" s="353"/>
      <c r="Q751" s="354">
        <v>100000</v>
      </c>
      <c r="R751" s="399"/>
      <c r="S751" s="396"/>
      <c r="T751" s="399"/>
      <c r="U751" s="358"/>
      <c r="V751" s="359">
        <f t="shared" si="64"/>
        <v>100000</v>
      </c>
      <c r="W751" s="358"/>
      <c r="X751" s="369" t="s">
        <v>36</v>
      </c>
      <c r="Y751" s="360"/>
      <c r="Z751" s="392"/>
      <c r="AA751" s="388"/>
      <c r="AB751" s="1" t="s">
        <v>867</v>
      </c>
    </row>
    <row r="752" spans="1:28" hidden="1" x14ac:dyDescent="0.2">
      <c r="A752" s="20">
        <v>373</v>
      </c>
      <c r="B752" s="21">
        <v>44917</v>
      </c>
      <c r="C752" s="22">
        <v>44903</v>
      </c>
      <c r="D752" s="246">
        <v>44904</v>
      </c>
      <c r="E752" s="23" t="s">
        <v>763</v>
      </c>
      <c r="F752" s="23" t="s">
        <v>764</v>
      </c>
      <c r="G752" s="26" t="s">
        <v>765</v>
      </c>
      <c r="I752" s="24" t="s">
        <v>33</v>
      </c>
      <c r="J752" s="26" t="s">
        <v>239</v>
      </c>
      <c r="K752" s="27">
        <v>44852</v>
      </c>
      <c r="L752" s="74" t="s">
        <v>766</v>
      </c>
      <c r="M752" s="29">
        <v>284963</v>
      </c>
      <c r="N752" s="139"/>
      <c r="O752" s="173">
        <f>M752*N752</f>
        <v>0</v>
      </c>
      <c r="P752" s="173">
        <v>17679</v>
      </c>
      <c r="Q752" s="35">
        <f t="shared" si="60"/>
        <v>302642</v>
      </c>
      <c r="R752" s="33">
        <v>0.03</v>
      </c>
      <c r="S752" s="35">
        <v>-530.37</v>
      </c>
      <c r="T752" s="33">
        <v>0.05</v>
      </c>
      <c r="U752" s="35">
        <v>-883</v>
      </c>
      <c r="V752" s="32">
        <f t="shared" si="64"/>
        <v>301228.63</v>
      </c>
      <c r="W752" s="36" t="s">
        <v>59</v>
      </c>
      <c r="X752" s="46" t="s">
        <v>36</v>
      </c>
      <c r="Y752" s="37" t="s">
        <v>33</v>
      </c>
      <c r="Z752" s="37" t="s">
        <v>33</v>
      </c>
      <c r="AA752" s="37"/>
    </row>
    <row r="753" spans="1:27" hidden="1" x14ac:dyDescent="0.2">
      <c r="A753" s="20">
        <v>398</v>
      </c>
      <c r="B753" s="21">
        <v>44917</v>
      </c>
      <c r="C753" s="22">
        <v>44903</v>
      </c>
      <c r="D753" s="246">
        <v>44904</v>
      </c>
      <c r="E753" s="23" t="s">
        <v>807</v>
      </c>
      <c r="F753" s="23" t="s">
        <v>808</v>
      </c>
      <c r="G753" s="24" t="s">
        <v>809</v>
      </c>
      <c r="I753" s="24" t="s">
        <v>33</v>
      </c>
      <c r="J753" s="26" t="s">
        <v>239</v>
      </c>
      <c r="K753" s="27">
        <v>44844</v>
      </c>
      <c r="L753" s="26">
        <v>9058</v>
      </c>
      <c r="M753" s="29">
        <f>489800+5000</f>
        <v>494800</v>
      </c>
      <c r="N753" s="132"/>
      <c r="O753" s="173">
        <f>M753*N753</f>
        <v>0</v>
      </c>
      <c r="P753" s="173">
        <v>0</v>
      </c>
      <c r="Q753" s="35">
        <f t="shared" si="60"/>
        <v>494800</v>
      </c>
      <c r="R753" s="33">
        <v>0.03</v>
      </c>
      <c r="S753" s="35">
        <v>-150</v>
      </c>
      <c r="T753" s="33">
        <v>0.05</v>
      </c>
      <c r="U753" s="35">
        <v>-250</v>
      </c>
      <c r="V753" s="32">
        <f t="shared" si="64"/>
        <v>494400</v>
      </c>
      <c r="W753" s="36" t="s">
        <v>59</v>
      </c>
      <c r="X753" s="46" t="s">
        <v>36</v>
      </c>
      <c r="Y753" s="37" t="s">
        <v>33</v>
      </c>
      <c r="Z753" s="37" t="s">
        <v>33</v>
      </c>
      <c r="AA753" s="37"/>
    </row>
    <row r="754" spans="1:27" hidden="1" x14ac:dyDescent="0.2">
      <c r="A754" s="20">
        <v>366</v>
      </c>
      <c r="B754" s="21">
        <v>44887</v>
      </c>
      <c r="C754" s="111">
        <v>44875</v>
      </c>
      <c r="D754" s="246">
        <v>44908</v>
      </c>
      <c r="E754" s="23" t="s">
        <v>644</v>
      </c>
      <c r="F754" s="43" t="s">
        <v>755</v>
      </c>
      <c r="G754" s="24" t="s">
        <v>646</v>
      </c>
      <c r="I754" s="24" t="s">
        <v>33</v>
      </c>
      <c r="J754" s="76">
        <v>303802</v>
      </c>
      <c r="K754" s="194">
        <v>44875</v>
      </c>
      <c r="L754" s="26" t="s">
        <v>33</v>
      </c>
      <c r="M754" s="195">
        <v>41634</v>
      </c>
      <c r="N754" s="154"/>
      <c r="O754" s="100"/>
      <c r="P754" s="31">
        <v>0</v>
      </c>
      <c r="Q754" s="35">
        <f t="shared" si="60"/>
        <v>41634</v>
      </c>
      <c r="R754" s="81">
        <v>0.03</v>
      </c>
      <c r="S754" s="100">
        <v>-1086</v>
      </c>
      <c r="T754" s="81"/>
      <c r="U754" s="35">
        <f t="shared" ref="U754:U759" si="65">IFERROR(O754*-T754,0)</f>
        <v>0</v>
      </c>
      <c r="V754" s="32">
        <f t="shared" si="64"/>
        <v>40548</v>
      </c>
      <c r="W754" s="36" t="s">
        <v>59</v>
      </c>
      <c r="X754" s="46" t="s">
        <v>36</v>
      </c>
      <c r="Y754" s="37" t="s">
        <v>33</v>
      </c>
      <c r="Z754" s="37" t="s">
        <v>33</v>
      </c>
      <c r="AA754" s="37"/>
    </row>
    <row r="755" spans="1:27" hidden="1" x14ac:dyDescent="0.2">
      <c r="A755" s="20">
        <v>378</v>
      </c>
      <c r="B755" s="21">
        <v>44917</v>
      </c>
      <c r="C755" s="22">
        <v>44901</v>
      </c>
      <c r="D755" s="246">
        <v>44908</v>
      </c>
      <c r="E755" s="23" t="s">
        <v>152</v>
      </c>
      <c r="F755" s="23" t="s">
        <v>771</v>
      </c>
      <c r="G755" s="26" t="s">
        <v>627</v>
      </c>
      <c r="I755" s="24" t="s">
        <v>33</v>
      </c>
      <c r="J755" s="136">
        <v>303813</v>
      </c>
      <c r="K755" s="27">
        <v>44896</v>
      </c>
      <c r="L755" s="26" t="s">
        <v>33</v>
      </c>
      <c r="M755" s="38">
        <f>62379+896</f>
        <v>63275</v>
      </c>
      <c r="N755" s="132"/>
      <c r="O755" s="173">
        <f t="shared" ref="O755:O768" si="66">M755*N755</f>
        <v>0</v>
      </c>
      <c r="P755" s="173">
        <v>0</v>
      </c>
      <c r="Q755" s="35">
        <f t="shared" si="60"/>
        <v>63275</v>
      </c>
      <c r="R755" s="33">
        <v>0.03</v>
      </c>
      <c r="S755" s="35">
        <v>-1871</v>
      </c>
      <c r="T755" s="33"/>
      <c r="U755" s="35">
        <f t="shared" si="65"/>
        <v>0</v>
      </c>
      <c r="V755" s="32">
        <f t="shared" si="64"/>
        <v>61404</v>
      </c>
      <c r="W755" s="167" t="s">
        <v>33</v>
      </c>
      <c r="X755" s="230" t="s">
        <v>33</v>
      </c>
      <c r="Y755" s="37" t="s">
        <v>33</v>
      </c>
      <c r="Z755" s="37" t="s">
        <v>33</v>
      </c>
      <c r="AA755" s="37"/>
    </row>
    <row r="756" spans="1:27" hidden="1" x14ac:dyDescent="0.2">
      <c r="A756" s="20">
        <v>389</v>
      </c>
      <c r="B756" s="21">
        <v>44917</v>
      </c>
      <c r="C756" s="22">
        <v>44901</v>
      </c>
      <c r="D756" s="246">
        <v>44908</v>
      </c>
      <c r="E756" s="23" t="s">
        <v>31</v>
      </c>
      <c r="F756" s="23" t="s">
        <v>788</v>
      </c>
      <c r="G756" s="26" t="s">
        <v>33</v>
      </c>
      <c r="I756" s="24" t="s">
        <v>33</v>
      </c>
      <c r="J756" s="26" t="s">
        <v>239</v>
      </c>
      <c r="K756" s="27">
        <v>44866</v>
      </c>
      <c r="L756" s="50">
        <v>12282353</v>
      </c>
      <c r="M756" s="29">
        <f>393444+6492</f>
        <v>399936</v>
      </c>
      <c r="N756" s="132"/>
      <c r="O756" s="173">
        <f t="shared" si="66"/>
        <v>0</v>
      </c>
      <c r="P756" s="173">
        <v>0</v>
      </c>
      <c r="Q756" s="35">
        <f t="shared" si="60"/>
        <v>399936</v>
      </c>
      <c r="R756" s="33"/>
      <c r="S756" s="35">
        <f>-R756*Q756</f>
        <v>0</v>
      </c>
      <c r="T756" s="33"/>
      <c r="U756" s="35">
        <f t="shared" si="65"/>
        <v>0</v>
      </c>
      <c r="V756" s="32">
        <f t="shared" si="64"/>
        <v>399936</v>
      </c>
      <c r="W756" s="36" t="s">
        <v>59</v>
      </c>
      <c r="X756" s="46" t="s">
        <v>36</v>
      </c>
      <c r="Y756" s="37" t="s">
        <v>33</v>
      </c>
      <c r="Z756" s="37" t="s">
        <v>33</v>
      </c>
      <c r="AA756" s="37"/>
    </row>
    <row r="757" spans="1:27" hidden="1" x14ac:dyDescent="0.2">
      <c r="A757" s="20">
        <v>394</v>
      </c>
      <c r="B757" s="21">
        <v>44917</v>
      </c>
      <c r="C757" s="22">
        <v>44901</v>
      </c>
      <c r="D757" s="246">
        <v>44910</v>
      </c>
      <c r="E757" s="23" t="s">
        <v>92</v>
      </c>
      <c r="F757" s="23" t="s">
        <v>799</v>
      </c>
      <c r="G757" s="24" t="s">
        <v>94</v>
      </c>
      <c r="I757" s="24" t="s">
        <v>33</v>
      </c>
      <c r="J757" s="26" t="s">
        <v>239</v>
      </c>
      <c r="K757" s="27">
        <v>44866</v>
      </c>
      <c r="L757" s="26" t="s">
        <v>800</v>
      </c>
      <c r="M757" s="29">
        <v>1405</v>
      </c>
      <c r="N757" s="132"/>
      <c r="O757" s="173">
        <f t="shared" si="66"/>
        <v>0</v>
      </c>
      <c r="P757" s="173">
        <v>0</v>
      </c>
      <c r="Q757" s="35">
        <f t="shared" si="60"/>
        <v>1405</v>
      </c>
      <c r="R757" s="33">
        <v>0.03</v>
      </c>
      <c r="S757" s="35">
        <f>-R757*Q757</f>
        <v>-42.15</v>
      </c>
      <c r="T757" s="33"/>
      <c r="U757" s="35">
        <f t="shared" si="65"/>
        <v>0</v>
      </c>
      <c r="V757" s="32">
        <f t="shared" si="64"/>
        <v>1362.85</v>
      </c>
      <c r="W757" s="36" t="s">
        <v>59</v>
      </c>
      <c r="X757" s="46" t="s">
        <v>36</v>
      </c>
      <c r="Y757" s="37" t="s">
        <v>33</v>
      </c>
      <c r="Z757" s="37" t="s">
        <v>33</v>
      </c>
      <c r="AA757" s="37"/>
    </row>
    <row r="758" spans="1:27" hidden="1" x14ac:dyDescent="0.2">
      <c r="A758" s="20">
        <v>395</v>
      </c>
      <c r="B758" s="21">
        <v>44917</v>
      </c>
      <c r="C758" s="22">
        <v>44901</v>
      </c>
      <c r="D758" s="246">
        <v>44910</v>
      </c>
      <c r="E758" s="23" t="s">
        <v>92</v>
      </c>
      <c r="F758" s="23" t="s">
        <v>801</v>
      </c>
      <c r="G758" s="24" t="s">
        <v>94</v>
      </c>
      <c r="I758" s="24" t="s">
        <v>33</v>
      </c>
      <c r="J758" s="26" t="s">
        <v>239</v>
      </c>
      <c r="K758" s="27">
        <v>44866</v>
      </c>
      <c r="L758" s="26" t="s">
        <v>802</v>
      </c>
      <c r="M758" s="29">
        <v>3784</v>
      </c>
      <c r="N758" s="132"/>
      <c r="O758" s="173">
        <f t="shared" si="66"/>
        <v>0</v>
      </c>
      <c r="P758" s="173">
        <v>0</v>
      </c>
      <c r="Q758" s="35">
        <f t="shared" si="60"/>
        <v>3784</v>
      </c>
      <c r="R758" s="33">
        <v>0.03</v>
      </c>
      <c r="S758" s="35">
        <f>-R758*Q758</f>
        <v>-113.52</v>
      </c>
      <c r="T758" s="33"/>
      <c r="U758" s="35">
        <f t="shared" si="65"/>
        <v>0</v>
      </c>
      <c r="V758" s="32">
        <f t="shared" si="64"/>
        <v>3670.48</v>
      </c>
      <c r="W758" s="36" t="s">
        <v>59</v>
      </c>
      <c r="X758" s="46" t="s">
        <v>36</v>
      </c>
      <c r="Y758" s="37" t="s">
        <v>33</v>
      </c>
      <c r="Z758" s="37" t="s">
        <v>33</v>
      </c>
      <c r="AA758" s="37"/>
    </row>
    <row r="759" spans="1:27" hidden="1" x14ac:dyDescent="0.2">
      <c r="A759" s="20">
        <v>396</v>
      </c>
      <c r="B759" s="21">
        <v>44917</v>
      </c>
      <c r="C759" s="22">
        <v>44901</v>
      </c>
      <c r="D759" s="246">
        <v>44910</v>
      </c>
      <c r="E759" s="23" t="s">
        <v>92</v>
      </c>
      <c r="F759" s="23" t="s">
        <v>803</v>
      </c>
      <c r="G759" s="24" t="s">
        <v>94</v>
      </c>
      <c r="I759" s="24" t="s">
        <v>33</v>
      </c>
      <c r="J759" s="26" t="s">
        <v>239</v>
      </c>
      <c r="K759" s="27">
        <v>44865</v>
      </c>
      <c r="L759" s="26" t="s">
        <v>804</v>
      </c>
      <c r="M759" s="29">
        <v>1081</v>
      </c>
      <c r="N759" s="132"/>
      <c r="O759" s="173">
        <f t="shared" si="66"/>
        <v>0</v>
      </c>
      <c r="P759" s="173">
        <v>0</v>
      </c>
      <c r="Q759" s="35">
        <f t="shared" si="60"/>
        <v>1081</v>
      </c>
      <c r="R759" s="33">
        <v>0.03</v>
      </c>
      <c r="S759" s="35">
        <f>-R759*Q759</f>
        <v>-32.43</v>
      </c>
      <c r="T759" s="33"/>
      <c r="U759" s="35">
        <f t="shared" si="65"/>
        <v>0</v>
      </c>
      <c r="V759" s="32">
        <f t="shared" si="64"/>
        <v>1048.57</v>
      </c>
      <c r="W759" s="36" t="s">
        <v>59</v>
      </c>
      <c r="X759" s="46" t="s">
        <v>36</v>
      </c>
      <c r="Y759" s="37" t="s">
        <v>33</v>
      </c>
      <c r="Z759" s="37" t="s">
        <v>33</v>
      </c>
      <c r="AA759" s="37"/>
    </row>
    <row r="760" spans="1:27" hidden="1" x14ac:dyDescent="0.2">
      <c r="A760" s="20">
        <v>370</v>
      </c>
      <c r="B760" s="21">
        <v>44917</v>
      </c>
      <c r="C760" s="22">
        <v>44900</v>
      </c>
      <c r="D760" s="246">
        <v>44914</v>
      </c>
      <c r="E760" s="23" t="s">
        <v>234</v>
      </c>
      <c r="F760" s="23" t="s">
        <v>758</v>
      </c>
      <c r="G760" s="26" t="s">
        <v>33</v>
      </c>
      <c r="I760" s="24" t="s">
        <v>33</v>
      </c>
      <c r="J760" s="26">
        <v>303797</v>
      </c>
      <c r="K760" s="27">
        <v>44859</v>
      </c>
      <c r="L760" s="26" t="s">
        <v>33</v>
      </c>
      <c r="M760" s="29">
        <v>6074</v>
      </c>
      <c r="N760" s="132"/>
      <c r="O760" s="173">
        <f t="shared" si="66"/>
        <v>0</v>
      </c>
      <c r="P760" s="31">
        <v>0</v>
      </c>
      <c r="Q760" s="35">
        <f t="shared" si="60"/>
        <v>6074</v>
      </c>
      <c r="R760" s="33">
        <v>0.2</v>
      </c>
      <c r="S760" s="35">
        <v>-109</v>
      </c>
      <c r="T760" s="33">
        <v>0.03</v>
      </c>
      <c r="U760" s="35">
        <v>-182</v>
      </c>
      <c r="V760" s="32">
        <f t="shared" si="64"/>
        <v>5783</v>
      </c>
      <c r="W760" s="36" t="s">
        <v>59</v>
      </c>
      <c r="X760" s="46" t="s">
        <v>36</v>
      </c>
      <c r="Y760" s="37" t="s">
        <v>33</v>
      </c>
      <c r="Z760" s="37" t="s">
        <v>33</v>
      </c>
      <c r="AA760" s="37"/>
    </row>
    <row r="761" spans="1:27" hidden="1" x14ac:dyDescent="0.2">
      <c r="A761" s="20">
        <v>371</v>
      </c>
      <c r="B761" s="21">
        <v>44917</v>
      </c>
      <c r="C761" s="22">
        <v>44902</v>
      </c>
      <c r="D761" s="246">
        <v>44914</v>
      </c>
      <c r="E761" s="23" t="s">
        <v>100</v>
      </c>
      <c r="F761" s="23" t="s">
        <v>759</v>
      </c>
      <c r="G761" s="26" t="s">
        <v>101</v>
      </c>
      <c r="I761" s="24" t="s">
        <v>33</v>
      </c>
      <c r="J761" s="26">
        <v>303846</v>
      </c>
      <c r="K761" s="27">
        <v>44834</v>
      </c>
      <c r="L761" s="196" t="s">
        <v>760</v>
      </c>
      <c r="M761" s="29">
        <v>75710</v>
      </c>
      <c r="N761" s="132">
        <v>0.13</v>
      </c>
      <c r="O761" s="173">
        <f t="shared" si="66"/>
        <v>9842.3000000000011</v>
      </c>
      <c r="P761" s="31">
        <v>0</v>
      </c>
      <c r="Q761" s="35">
        <f t="shared" si="60"/>
        <v>85552.3</v>
      </c>
      <c r="R761" s="33">
        <v>0.03</v>
      </c>
      <c r="S761" s="35">
        <f t="shared" ref="S761:S768" si="67">-R761*Q761</f>
        <v>-2566.569</v>
      </c>
      <c r="T761" s="33">
        <v>0.2</v>
      </c>
      <c r="U761" s="35">
        <f>IFERROR(O761*-T761,0)</f>
        <v>-1968.4600000000003</v>
      </c>
      <c r="V761" s="32">
        <f t="shared" si="64"/>
        <v>81017.270999999993</v>
      </c>
      <c r="W761" s="36" t="s">
        <v>59</v>
      </c>
      <c r="X761" s="181" t="s">
        <v>36</v>
      </c>
      <c r="Y761" s="37" t="s">
        <v>33</v>
      </c>
      <c r="Z761" s="37" t="s">
        <v>33</v>
      </c>
      <c r="AA761" s="37"/>
    </row>
    <row r="762" spans="1:27" hidden="1" x14ac:dyDescent="0.2">
      <c r="A762" s="20">
        <v>374</v>
      </c>
      <c r="B762" s="21">
        <v>44917</v>
      </c>
      <c r="C762" s="22">
        <v>44900</v>
      </c>
      <c r="D762" s="246">
        <v>44914</v>
      </c>
      <c r="E762" s="23" t="s">
        <v>97</v>
      </c>
      <c r="F762" s="23" t="s">
        <v>767</v>
      </c>
      <c r="G762" s="26" t="s">
        <v>33</v>
      </c>
      <c r="I762" s="24" t="s">
        <v>33</v>
      </c>
      <c r="J762" s="26">
        <v>303891</v>
      </c>
      <c r="K762" s="27">
        <v>44834</v>
      </c>
      <c r="L762" s="26" t="s">
        <v>33</v>
      </c>
      <c r="M762" s="29">
        <v>126660</v>
      </c>
      <c r="N762" s="139"/>
      <c r="O762" s="173">
        <f t="shared" si="66"/>
        <v>0</v>
      </c>
      <c r="P762" s="173">
        <v>0</v>
      </c>
      <c r="Q762" s="35">
        <f t="shared" si="60"/>
        <v>126660</v>
      </c>
      <c r="R762" s="33"/>
      <c r="S762" s="35">
        <f t="shared" si="67"/>
        <v>0</v>
      </c>
      <c r="T762" s="33"/>
      <c r="U762" s="35">
        <f>IFERROR(O762*-T762,0)</f>
        <v>0</v>
      </c>
      <c r="V762" s="32">
        <f t="shared" si="64"/>
        <v>126660</v>
      </c>
      <c r="W762" s="36" t="s">
        <v>59</v>
      </c>
      <c r="X762" s="46" t="s">
        <v>36</v>
      </c>
      <c r="Y762" s="37" t="s">
        <v>33</v>
      </c>
      <c r="Z762" s="37" t="s">
        <v>33</v>
      </c>
      <c r="AA762" s="37"/>
    </row>
    <row r="763" spans="1:27" hidden="1" x14ac:dyDescent="0.2">
      <c r="A763" s="20">
        <v>375</v>
      </c>
      <c r="B763" s="21">
        <v>44917</v>
      </c>
      <c r="C763" s="22">
        <v>44900</v>
      </c>
      <c r="D763" s="246">
        <v>44914</v>
      </c>
      <c r="E763" s="23" t="s">
        <v>97</v>
      </c>
      <c r="F763" s="23" t="s">
        <v>768</v>
      </c>
      <c r="G763" s="26" t="s">
        <v>33</v>
      </c>
      <c r="I763" s="24" t="s">
        <v>33</v>
      </c>
      <c r="J763" s="26">
        <v>303820</v>
      </c>
      <c r="K763" s="27">
        <v>44865</v>
      </c>
      <c r="L763" s="26" t="s">
        <v>33</v>
      </c>
      <c r="M763" s="38">
        <v>156490</v>
      </c>
      <c r="N763" s="132"/>
      <c r="O763" s="173">
        <f t="shared" si="66"/>
        <v>0</v>
      </c>
      <c r="P763" s="173">
        <v>0</v>
      </c>
      <c r="Q763" s="35">
        <f t="shared" si="60"/>
        <v>156490</v>
      </c>
      <c r="R763" s="33"/>
      <c r="S763" s="35">
        <f t="shared" si="67"/>
        <v>0</v>
      </c>
      <c r="T763" s="33"/>
      <c r="U763" s="35">
        <f>IFERROR(O763*-T763,0)</f>
        <v>0</v>
      </c>
      <c r="V763" s="32">
        <f t="shared" si="64"/>
        <v>156490</v>
      </c>
      <c r="W763" s="36" t="s">
        <v>59</v>
      </c>
      <c r="X763" s="46" t="s">
        <v>36</v>
      </c>
      <c r="Y763" s="37" t="s">
        <v>33</v>
      </c>
      <c r="Z763" s="37" t="s">
        <v>33</v>
      </c>
      <c r="AA763" s="37"/>
    </row>
    <row r="764" spans="1:27" hidden="1" x14ac:dyDescent="0.2">
      <c r="A764" s="20">
        <v>377</v>
      </c>
      <c r="B764" s="21">
        <v>44917</v>
      </c>
      <c r="C764" s="22">
        <v>44900</v>
      </c>
      <c r="D764" s="246">
        <v>44914</v>
      </c>
      <c r="E764" s="23" t="s">
        <v>81</v>
      </c>
      <c r="F764" s="23" t="s">
        <v>770</v>
      </c>
      <c r="G764" s="26" t="s">
        <v>33</v>
      </c>
      <c r="I764" s="24" t="s">
        <v>33</v>
      </c>
      <c r="J764" s="26">
        <v>303815</v>
      </c>
      <c r="K764" s="27">
        <v>44873</v>
      </c>
      <c r="L764" s="74">
        <v>102211080032</v>
      </c>
      <c r="M764" s="38">
        <v>32431</v>
      </c>
      <c r="N764" s="139"/>
      <c r="O764" s="173">
        <f t="shared" si="66"/>
        <v>0</v>
      </c>
      <c r="P764" s="173">
        <v>0</v>
      </c>
      <c r="Q764" s="35">
        <f t="shared" si="60"/>
        <v>32431</v>
      </c>
      <c r="R764" s="33"/>
      <c r="S764" s="35">
        <f t="shared" si="67"/>
        <v>0</v>
      </c>
      <c r="T764" s="33"/>
      <c r="U764" s="35">
        <f>IFERROR(O764*-T764,0)</f>
        <v>0</v>
      </c>
      <c r="V764" s="32">
        <f t="shared" si="64"/>
        <v>32431</v>
      </c>
      <c r="W764" s="36" t="s">
        <v>59</v>
      </c>
      <c r="X764" s="46" t="s">
        <v>36</v>
      </c>
      <c r="Y764" s="37" t="s">
        <v>33</v>
      </c>
      <c r="Z764" s="37" t="s">
        <v>33</v>
      </c>
      <c r="AA764" s="37"/>
    </row>
    <row r="765" spans="1:27" hidden="1" x14ac:dyDescent="0.2">
      <c r="A765" s="20">
        <v>379</v>
      </c>
      <c r="B765" s="21">
        <v>44917</v>
      </c>
      <c r="C765" s="22">
        <v>44876</v>
      </c>
      <c r="D765" s="246">
        <v>44914</v>
      </c>
      <c r="E765" s="23" t="s">
        <v>109</v>
      </c>
      <c r="F765" s="23" t="s">
        <v>772</v>
      </c>
      <c r="G765" s="26" t="s">
        <v>33</v>
      </c>
      <c r="I765" s="24" t="s">
        <v>33</v>
      </c>
      <c r="J765" s="26">
        <v>303794</v>
      </c>
      <c r="K765" s="27">
        <v>44828</v>
      </c>
      <c r="L765" s="26" t="s">
        <v>33</v>
      </c>
      <c r="M765" s="38">
        <v>7500</v>
      </c>
      <c r="N765" s="132"/>
      <c r="O765" s="173">
        <f t="shared" si="66"/>
        <v>0</v>
      </c>
      <c r="P765" s="173">
        <v>0</v>
      </c>
      <c r="Q765" s="35">
        <f t="shared" si="60"/>
        <v>7500</v>
      </c>
      <c r="R765" s="33">
        <v>4.4999999999999998E-2</v>
      </c>
      <c r="S765" s="35">
        <f t="shared" si="67"/>
        <v>-337.5</v>
      </c>
      <c r="T765" s="30">
        <v>0.05</v>
      </c>
      <c r="U765" s="35">
        <v>-375</v>
      </c>
      <c r="V765" s="32">
        <f t="shared" si="64"/>
        <v>6787.5</v>
      </c>
      <c r="W765" s="36" t="s">
        <v>59</v>
      </c>
      <c r="X765" s="46" t="s">
        <v>36</v>
      </c>
      <c r="Y765" s="37" t="s">
        <v>33</v>
      </c>
      <c r="Z765" s="37" t="s">
        <v>33</v>
      </c>
      <c r="AA765" s="37"/>
    </row>
    <row r="766" spans="1:27" hidden="1" x14ac:dyDescent="0.2">
      <c r="A766" s="20">
        <v>397</v>
      </c>
      <c r="B766" s="21">
        <v>44917</v>
      </c>
      <c r="C766" s="22">
        <v>44876</v>
      </c>
      <c r="D766" s="246">
        <v>44914</v>
      </c>
      <c r="E766" s="23" t="s">
        <v>173</v>
      </c>
      <c r="F766" s="23" t="s">
        <v>805</v>
      </c>
      <c r="G766" s="24" t="s">
        <v>806</v>
      </c>
      <c r="I766" s="24" t="s">
        <v>33</v>
      </c>
      <c r="J766" s="24">
        <v>303795</v>
      </c>
      <c r="K766" s="27">
        <v>44828</v>
      </c>
      <c r="L766" s="26" t="s">
        <v>33</v>
      </c>
      <c r="M766" s="29">
        <v>8963</v>
      </c>
      <c r="N766" s="132"/>
      <c r="O766" s="173">
        <f t="shared" si="66"/>
        <v>0</v>
      </c>
      <c r="P766" s="173">
        <v>0</v>
      </c>
      <c r="Q766" s="35">
        <f t="shared" si="60"/>
        <v>8963</v>
      </c>
      <c r="R766" s="33">
        <v>0.03</v>
      </c>
      <c r="S766" s="35">
        <f t="shared" si="67"/>
        <v>-268.89</v>
      </c>
      <c r="T766" s="33"/>
      <c r="U766" s="35">
        <f>IFERROR(O766*-T766,0)</f>
        <v>0</v>
      </c>
      <c r="V766" s="32">
        <f t="shared" si="64"/>
        <v>8694.11</v>
      </c>
      <c r="W766" s="36" t="s">
        <v>59</v>
      </c>
      <c r="X766" s="46" t="s">
        <v>36</v>
      </c>
      <c r="Y766" s="37" t="s">
        <v>33</v>
      </c>
      <c r="Z766" s="37" t="s">
        <v>33</v>
      </c>
      <c r="AA766" s="37"/>
    </row>
    <row r="767" spans="1:27" hidden="1" x14ac:dyDescent="0.2">
      <c r="A767" s="20">
        <v>399</v>
      </c>
      <c r="B767" s="21">
        <v>44917</v>
      </c>
      <c r="C767" s="22">
        <v>44910</v>
      </c>
      <c r="D767" s="246">
        <v>44914</v>
      </c>
      <c r="E767" s="23" t="s">
        <v>130</v>
      </c>
      <c r="F767" s="23" t="s">
        <v>810</v>
      </c>
      <c r="G767" s="24" t="s">
        <v>811</v>
      </c>
      <c r="I767" s="24" t="s">
        <v>33</v>
      </c>
      <c r="J767" s="26" t="s">
        <v>239</v>
      </c>
      <c r="K767" s="27">
        <v>44901</v>
      </c>
      <c r="L767" s="26" t="s">
        <v>812</v>
      </c>
      <c r="M767" s="29">
        <v>259600</v>
      </c>
      <c r="N767" s="132"/>
      <c r="O767" s="173">
        <f t="shared" si="66"/>
        <v>0</v>
      </c>
      <c r="P767" s="173">
        <v>0</v>
      </c>
      <c r="Q767" s="35">
        <f t="shared" ref="Q767:Q821" si="68">M767+O767+P767</f>
        <v>259600</v>
      </c>
      <c r="R767" s="33"/>
      <c r="S767" s="35">
        <f t="shared" si="67"/>
        <v>0</v>
      </c>
      <c r="T767" s="33"/>
      <c r="U767" s="35">
        <f>IFERROR(O767*-T767,0)</f>
        <v>0</v>
      </c>
      <c r="V767" s="32">
        <f t="shared" si="64"/>
        <v>259600</v>
      </c>
      <c r="W767" s="36" t="s">
        <v>59</v>
      </c>
      <c r="X767" s="181" t="s">
        <v>36</v>
      </c>
      <c r="Y767" s="37" t="s">
        <v>33</v>
      </c>
      <c r="Z767" s="37" t="s">
        <v>33</v>
      </c>
      <c r="AA767" s="37"/>
    </row>
    <row r="768" spans="1:27" hidden="1" x14ac:dyDescent="0.2">
      <c r="A768" s="20">
        <v>400</v>
      </c>
      <c r="B768" s="21">
        <v>44917</v>
      </c>
      <c r="C768" s="22">
        <v>44910</v>
      </c>
      <c r="D768" s="246">
        <v>44914</v>
      </c>
      <c r="E768" s="23" t="s">
        <v>130</v>
      </c>
      <c r="F768" s="23" t="s">
        <v>813</v>
      </c>
      <c r="G768" s="24" t="s">
        <v>811</v>
      </c>
      <c r="I768" s="24" t="s">
        <v>33</v>
      </c>
      <c r="J768" s="24">
        <v>303817</v>
      </c>
      <c r="K768" s="27">
        <v>44893</v>
      </c>
      <c r="L768" s="26" t="s">
        <v>33</v>
      </c>
      <c r="M768" s="29">
        <v>198473</v>
      </c>
      <c r="N768" s="132"/>
      <c r="O768" s="173">
        <f t="shared" si="66"/>
        <v>0</v>
      </c>
      <c r="P768" s="173">
        <v>0</v>
      </c>
      <c r="Q768" s="35">
        <f t="shared" si="68"/>
        <v>198473</v>
      </c>
      <c r="R768" s="33"/>
      <c r="S768" s="35">
        <f t="shared" si="67"/>
        <v>0</v>
      </c>
      <c r="T768" s="33"/>
      <c r="U768" s="35">
        <f>IFERROR(O768*-T768,0)</f>
        <v>0</v>
      </c>
      <c r="V768" s="32">
        <f t="shared" si="64"/>
        <v>198473</v>
      </c>
      <c r="W768" s="36" t="s">
        <v>59</v>
      </c>
      <c r="X768" s="46" t="s">
        <v>36</v>
      </c>
      <c r="Y768" s="37" t="s">
        <v>33</v>
      </c>
      <c r="Z768" s="37" t="s">
        <v>33</v>
      </c>
      <c r="AA768" s="37"/>
    </row>
    <row r="769" spans="1:27" hidden="1" x14ac:dyDescent="0.2">
      <c r="A769" s="20">
        <v>401</v>
      </c>
      <c r="B769" s="21">
        <v>44917</v>
      </c>
      <c r="C769" s="22">
        <v>44901</v>
      </c>
      <c r="D769" s="246">
        <v>44914</v>
      </c>
      <c r="E769" s="23" t="s">
        <v>42</v>
      </c>
      <c r="F769" s="23" t="s">
        <v>814</v>
      </c>
      <c r="G769" s="24" t="s">
        <v>44</v>
      </c>
      <c r="I769" s="24" t="s">
        <v>33</v>
      </c>
      <c r="J769" s="26" t="s">
        <v>239</v>
      </c>
      <c r="K769" s="27">
        <v>44834</v>
      </c>
      <c r="L769" s="26" t="s">
        <v>815</v>
      </c>
      <c r="M769" s="29">
        <v>90600</v>
      </c>
      <c r="N769" s="132">
        <v>0.15</v>
      </c>
      <c r="O769" s="173">
        <v>16670</v>
      </c>
      <c r="P769" s="173">
        <v>0</v>
      </c>
      <c r="Q769" s="35">
        <f t="shared" si="68"/>
        <v>107270</v>
      </c>
      <c r="R769" s="33">
        <v>0.03</v>
      </c>
      <c r="S769" s="35">
        <v>-500</v>
      </c>
      <c r="T769" s="33">
        <v>0.2</v>
      </c>
      <c r="U769" s="35">
        <v>-3334</v>
      </c>
      <c r="V769" s="32">
        <f t="shared" si="64"/>
        <v>103436</v>
      </c>
      <c r="W769" s="36" t="s">
        <v>59</v>
      </c>
      <c r="X769" s="46" t="s">
        <v>36</v>
      </c>
      <c r="Y769" s="37" t="s">
        <v>33</v>
      </c>
      <c r="Z769" s="37" t="s">
        <v>33</v>
      </c>
      <c r="AA769" s="37"/>
    </row>
    <row r="770" spans="1:27" hidden="1" x14ac:dyDescent="0.2">
      <c r="A770" s="20">
        <v>372</v>
      </c>
      <c r="B770" s="21">
        <v>44917</v>
      </c>
      <c r="C770" s="22">
        <v>44900</v>
      </c>
      <c r="D770" s="246">
        <v>44916</v>
      </c>
      <c r="E770" s="23" t="s">
        <v>187</v>
      </c>
      <c r="F770" s="23" t="s">
        <v>761</v>
      </c>
      <c r="G770" s="26" t="s">
        <v>188</v>
      </c>
      <c r="I770" s="24" t="s">
        <v>33</v>
      </c>
      <c r="J770" s="26">
        <v>303847</v>
      </c>
      <c r="K770" s="27">
        <v>44835</v>
      </c>
      <c r="L770" s="52" t="s">
        <v>762</v>
      </c>
      <c r="M770" s="29">
        <f>90000+600</f>
        <v>90600</v>
      </c>
      <c r="N770" s="132">
        <v>0.08</v>
      </c>
      <c r="O770" s="173">
        <f>M770*N770</f>
        <v>7248</v>
      </c>
      <c r="P770" s="31">
        <v>0</v>
      </c>
      <c r="Q770" s="35">
        <f t="shared" si="68"/>
        <v>97848</v>
      </c>
      <c r="R770" s="33">
        <v>0.1</v>
      </c>
      <c r="S770" s="35">
        <f>-R770*Q770</f>
        <v>-9784.8000000000011</v>
      </c>
      <c r="T770" s="33">
        <v>0.2</v>
      </c>
      <c r="U770" s="35">
        <f>IFERROR(O770*-T770,0)</f>
        <v>-1449.6000000000001</v>
      </c>
      <c r="V770" s="32">
        <f t="shared" si="64"/>
        <v>86613.599999999991</v>
      </c>
      <c r="W770" s="36" t="s">
        <v>59</v>
      </c>
      <c r="X770" s="181" t="s">
        <v>36</v>
      </c>
      <c r="Y770" s="37" t="s">
        <v>33</v>
      </c>
      <c r="Z770" s="37" t="s">
        <v>33</v>
      </c>
      <c r="AA770" s="37"/>
    </row>
    <row r="771" spans="1:27" hidden="1" x14ac:dyDescent="0.2">
      <c r="A771" s="20">
        <v>376</v>
      </c>
      <c r="B771" s="21">
        <v>44917</v>
      </c>
      <c r="C771" s="22">
        <v>44902</v>
      </c>
      <c r="D771" s="246">
        <v>44916</v>
      </c>
      <c r="E771" s="23" t="s">
        <v>88</v>
      </c>
      <c r="F771" s="23" t="s">
        <v>769</v>
      </c>
      <c r="G771" s="26" t="s">
        <v>90</v>
      </c>
      <c r="I771" s="24" t="s">
        <v>33</v>
      </c>
      <c r="J771" s="26">
        <v>303848</v>
      </c>
      <c r="K771" s="27">
        <v>44839</v>
      </c>
      <c r="L771" s="26" t="s">
        <v>33</v>
      </c>
      <c r="M771" s="38">
        <v>75000</v>
      </c>
      <c r="N771" s="132"/>
      <c r="O771" s="173">
        <f>M771*N771</f>
        <v>0</v>
      </c>
      <c r="P771" s="173">
        <v>0</v>
      </c>
      <c r="Q771" s="35">
        <f t="shared" si="68"/>
        <v>75000</v>
      </c>
      <c r="R771" s="33">
        <v>0.1</v>
      </c>
      <c r="S771" s="35">
        <f>-R771*Q771</f>
        <v>-7500</v>
      </c>
      <c r="T771" s="33"/>
      <c r="U771" s="35">
        <f>IFERROR(O771*-T771,0)</f>
        <v>0</v>
      </c>
      <c r="V771" s="32">
        <f t="shared" si="64"/>
        <v>67500</v>
      </c>
      <c r="W771" s="36" t="s">
        <v>59</v>
      </c>
      <c r="X771" s="181" t="s">
        <v>36</v>
      </c>
      <c r="Y771" s="37" t="s">
        <v>33</v>
      </c>
      <c r="Z771" s="37" t="s">
        <v>33</v>
      </c>
      <c r="AA771" s="37"/>
    </row>
    <row r="772" spans="1:27" hidden="1" x14ac:dyDescent="0.2">
      <c r="A772" s="20">
        <v>382</v>
      </c>
      <c r="B772" s="21">
        <v>44917</v>
      </c>
      <c r="C772" s="22">
        <v>44910</v>
      </c>
      <c r="D772" s="246">
        <v>44916</v>
      </c>
      <c r="E772" s="23" t="s">
        <v>440</v>
      </c>
      <c r="F772" s="23" t="s">
        <v>776</v>
      </c>
      <c r="G772" s="26" t="s">
        <v>442</v>
      </c>
      <c r="I772" s="24" t="s">
        <v>33</v>
      </c>
      <c r="J772" s="26">
        <v>303850</v>
      </c>
      <c r="K772" s="27">
        <v>44851</v>
      </c>
      <c r="L772" s="26" t="s">
        <v>33</v>
      </c>
      <c r="M772" s="38">
        <v>24975</v>
      </c>
      <c r="N772" s="132">
        <v>0.05</v>
      </c>
      <c r="O772" s="173">
        <v>-1099</v>
      </c>
      <c r="P772" s="173">
        <v>0</v>
      </c>
      <c r="Q772" s="35">
        <f t="shared" si="68"/>
        <v>23876</v>
      </c>
      <c r="R772" s="33">
        <v>4.4999999999999998E-2</v>
      </c>
      <c r="S772" s="35">
        <v>-989</v>
      </c>
      <c r="T772" s="30">
        <v>1</v>
      </c>
      <c r="U772" s="35">
        <v>-480</v>
      </c>
      <c r="V772" s="32">
        <f t="shared" si="64"/>
        <v>22407</v>
      </c>
      <c r="W772" s="36" t="s">
        <v>59</v>
      </c>
      <c r="X772" s="46" t="s">
        <v>36</v>
      </c>
      <c r="Y772" s="37" t="s">
        <v>33</v>
      </c>
      <c r="Z772" s="37" t="s">
        <v>33</v>
      </c>
      <c r="AA772" s="37"/>
    </row>
    <row r="773" spans="1:27" hidden="1" x14ac:dyDescent="0.2">
      <c r="A773" s="20">
        <v>383</v>
      </c>
      <c r="B773" s="21">
        <v>44917</v>
      </c>
      <c r="C773" s="22">
        <v>44914</v>
      </c>
      <c r="D773" s="246">
        <v>44916</v>
      </c>
      <c r="E773" s="23" t="s">
        <v>241</v>
      </c>
      <c r="F773" s="23" t="s">
        <v>777</v>
      </c>
      <c r="G773" s="26" t="s">
        <v>778</v>
      </c>
      <c r="I773" s="24" t="s">
        <v>33</v>
      </c>
      <c r="J773" s="26" t="s">
        <v>239</v>
      </c>
      <c r="K773" s="27">
        <v>44879</v>
      </c>
      <c r="L773" s="26" t="s">
        <v>779</v>
      </c>
      <c r="M773" s="38">
        <v>51011</v>
      </c>
      <c r="N773" s="132"/>
      <c r="O773" s="173">
        <f>M773*N773</f>
        <v>0</v>
      </c>
      <c r="P773" s="173">
        <v>0</v>
      </c>
      <c r="Q773" s="35">
        <f t="shared" si="68"/>
        <v>51011</v>
      </c>
      <c r="R773" s="33">
        <v>2.5000000000000001E-3</v>
      </c>
      <c r="S773" s="35">
        <f t="shared" ref="S773:S778" si="69">-R773*Q773</f>
        <v>-127.5275</v>
      </c>
      <c r="T773" s="30"/>
      <c r="U773" s="35">
        <f>IFERROR(O773*-T773,0)</f>
        <v>0</v>
      </c>
      <c r="V773" s="32">
        <f t="shared" si="64"/>
        <v>50883.472500000003</v>
      </c>
      <c r="W773" s="36" t="s">
        <v>59</v>
      </c>
      <c r="X773" s="181" t="s">
        <v>36</v>
      </c>
      <c r="Y773" s="37" t="s">
        <v>33</v>
      </c>
      <c r="Z773" s="37" t="s">
        <v>33</v>
      </c>
      <c r="AA773" s="37"/>
    </row>
    <row r="774" spans="1:27" hidden="1" x14ac:dyDescent="0.2">
      <c r="A774" s="20">
        <v>384</v>
      </c>
      <c r="B774" s="21">
        <v>44917</v>
      </c>
      <c r="C774" s="22">
        <v>44914</v>
      </c>
      <c r="D774" s="246">
        <v>44916</v>
      </c>
      <c r="E774" s="23" t="s">
        <v>241</v>
      </c>
      <c r="F774" s="23" t="s">
        <v>780</v>
      </c>
      <c r="G774" s="26" t="s">
        <v>778</v>
      </c>
      <c r="I774" s="24" t="s">
        <v>33</v>
      </c>
      <c r="J774" s="26" t="s">
        <v>239</v>
      </c>
      <c r="K774" s="27">
        <v>44844</v>
      </c>
      <c r="L774" s="74">
        <v>2203590001115</v>
      </c>
      <c r="M774" s="29">
        <v>74096</v>
      </c>
      <c r="N774" s="132"/>
      <c r="O774" s="173">
        <f>M774*N774</f>
        <v>0</v>
      </c>
      <c r="P774" s="173">
        <v>0</v>
      </c>
      <c r="Q774" s="35">
        <f t="shared" si="68"/>
        <v>74096</v>
      </c>
      <c r="R774" s="33">
        <v>2.5000000000000001E-3</v>
      </c>
      <c r="S774" s="35">
        <f t="shared" si="69"/>
        <v>-185.24</v>
      </c>
      <c r="T774" s="33"/>
      <c r="U774" s="35">
        <f>IFERROR(O774*-T774,0)</f>
        <v>0</v>
      </c>
      <c r="V774" s="32">
        <f t="shared" si="64"/>
        <v>73910.759999999995</v>
      </c>
      <c r="W774" s="36" t="s">
        <v>59</v>
      </c>
      <c r="X774" s="46" t="s">
        <v>36</v>
      </c>
      <c r="Y774" s="37" t="s">
        <v>33</v>
      </c>
      <c r="Z774" s="37" t="s">
        <v>33</v>
      </c>
      <c r="AA774" s="37"/>
    </row>
    <row r="775" spans="1:27" hidden="1" x14ac:dyDescent="0.2">
      <c r="A775" s="20">
        <v>385</v>
      </c>
      <c r="B775" s="21">
        <v>44917</v>
      </c>
      <c r="C775" s="22">
        <v>44900</v>
      </c>
      <c r="D775" s="246">
        <v>44916</v>
      </c>
      <c r="E775" s="23" t="s">
        <v>486</v>
      </c>
      <c r="F775" s="23" t="s">
        <v>781</v>
      </c>
      <c r="G775" s="26" t="s">
        <v>488</v>
      </c>
      <c r="I775" s="24" t="s">
        <v>782</v>
      </c>
      <c r="J775" s="24" t="s">
        <v>239</v>
      </c>
      <c r="K775" s="27">
        <v>44828</v>
      </c>
      <c r="L775" s="74" t="s">
        <v>783</v>
      </c>
      <c r="M775" s="29">
        <v>13200</v>
      </c>
      <c r="N775" s="132">
        <v>0.17</v>
      </c>
      <c r="O775" s="173">
        <f>M775*N775</f>
        <v>2244</v>
      </c>
      <c r="P775" s="173">
        <v>0</v>
      </c>
      <c r="Q775" s="35">
        <f t="shared" si="68"/>
        <v>15444</v>
      </c>
      <c r="R775" s="33">
        <v>4.4999999999999998E-2</v>
      </c>
      <c r="S775" s="35">
        <f t="shared" si="69"/>
        <v>-694.98</v>
      </c>
      <c r="T775" s="33"/>
      <c r="U775" s="35">
        <f>IFERROR(O775*-T775,0)</f>
        <v>0</v>
      </c>
      <c r="V775" s="32">
        <f t="shared" si="64"/>
        <v>14749.02</v>
      </c>
      <c r="W775" s="36" t="s">
        <v>59</v>
      </c>
      <c r="X775" s="46" t="s">
        <v>36</v>
      </c>
      <c r="Y775" s="37" t="s">
        <v>33</v>
      </c>
      <c r="Z775" s="37" t="s">
        <v>33</v>
      </c>
      <c r="AA775" s="37"/>
    </row>
    <row r="776" spans="1:27" hidden="1" x14ac:dyDescent="0.2">
      <c r="A776" s="20">
        <v>387</v>
      </c>
      <c r="B776" s="21">
        <v>44917</v>
      </c>
      <c r="C776" s="22">
        <v>44914</v>
      </c>
      <c r="D776" s="246">
        <v>44916</v>
      </c>
      <c r="E776" s="23" t="s">
        <v>786</v>
      </c>
      <c r="F776" s="23" t="s">
        <v>787</v>
      </c>
      <c r="G776" s="24" t="s">
        <v>442</v>
      </c>
      <c r="I776" s="24" t="s">
        <v>33</v>
      </c>
      <c r="J776" s="26" t="s">
        <v>239</v>
      </c>
      <c r="K776" s="27">
        <v>44887</v>
      </c>
      <c r="L776" s="26">
        <v>58</v>
      </c>
      <c r="M776" s="29">
        <v>18100</v>
      </c>
      <c r="N776" s="132">
        <v>0.16</v>
      </c>
      <c r="O776" s="173">
        <v>2880</v>
      </c>
      <c r="P776" s="173">
        <v>900</v>
      </c>
      <c r="Q776" s="35">
        <f t="shared" si="68"/>
        <v>21880</v>
      </c>
      <c r="R776" s="33">
        <v>0.03</v>
      </c>
      <c r="S776" s="35">
        <f t="shared" si="69"/>
        <v>-656.4</v>
      </c>
      <c r="T776" s="33"/>
      <c r="U776" s="35">
        <f>IFERROR(O776*-T776,0)</f>
        <v>0</v>
      </c>
      <c r="V776" s="32">
        <f t="shared" si="64"/>
        <v>21223.599999999999</v>
      </c>
      <c r="W776" s="36" t="s">
        <v>59</v>
      </c>
      <c r="X776" s="181" t="s">
        <v>36</v>
      </c>
      <c r="Y776" s="37" t="s">
        <v>33</v>
      </c>
      <c r="Z776" s="37" t="s">
        <v>33</v>
      </c>
      <c r="AA776" s="37"/>
    </row>
    <row r="777" spans="1:27" hidden="1" x14ac:dyDescent="0.2">
      <c r="A777" s="20">
        <v>390</v>
      </c>
      <c r="B777" s="21">
        <v>44917</v>
      </c>
      <c r="C777" s="22">
        <v>44910</v>
      </c>
      <c r="D777" s="246">
        <v>44916</v>
      </c>
      <c r="E777" s="23" t="s">
        <v>134</v>
      </c>
      <c r="F777" s="23" t="s">
        <v>789</v>
      </c>
      <c r="G777" s="50" t="s">
        <v>218</v>
      </c>
      <c r="I777" s="24" t="s">
        <v>33</v>
      </c>
      <c r="J777" s="26" t="s">
        <v>239</v>
      </c>
      <c r="K777" s="27">
        <v>44866</v>
      </c>
      <c r="L777" s="26" t="s">
        <v>790</v>
      </c>
      <c r="M777" s="29">
        <f>9414+676</f>
        <v>10090</v>
      </c>
      <c r="N777" s="139"/>
      <c r="O777" s="173">
        <f>M777*N777</f>
        <v>0</v>
      </c>
      <c r="P777" s="173">
        <v>0</v>
      </c>
      <c r="Q777" s="35">
        <f t="shared" si="68"/>
        <v>10090</v>
      </c>
      <c r="R777" s="139"/>
      <c r="S777" s="35">
        <f t="shared" si="69"/>
        <v>0</v>
      </c>
      <c r="T777" s="33"/>
      <c r="U777" s="35">
        <f>IFERROR(O777*-T777,0)</f>
        <v>0</v>
      </c>
      <c r="V777" s="32">
        <f t="shared" si="64"/>
        <v>10090</v>
      </c>
      <c r="W777" s="36" t="s">
        <v>59</v>
      </c>
      <c r="X777" s="46" t="s">
        <v>36</v>
      </c>
      <c r="Y777" s="37" t="s">
        <v>33</v>
      </c>
      <c r="Z777" s="37" t="s">
        <v>33</v>
      </c>
      <c r="AA777" s="37"/>
    </row>
    <row r="778" spans="1:27" hidden="1" x14ac:dyDescent="0.2">
      <c r="A778" s="20">
        <v>392</v>
      </c>
      <c r="B778" s="21">
        <v>44917</v>
      </c>
      <c r="C778" s="22">
        <v>44900</v>
      </c>
      <c r="D778" s="246">
        <v>44916</v>
      </c>
      <c r="E778" s="23" t="s">
        <v>793</v>
      </c>
      <c r="F778" s="23" t="s">
        <v>794</v>
      </c>
      <c r="G778" s="20" t="s">
        <v>217</v>
      </c>
      <c r="I778" s="24" t="s">
        <v>795</v>
      </c>
      <c r="J778" s="24" t="s">
        <v>239</v>
      </c>
      <c r="K778" s="27">
        <v>44881</v>
      </c>
      <c r="L778" s="26">
        <v>351</v>
      </c>
      <c r="M778" s="29">
        <v>54000</v>
      </c>
      <c r="N778" s="132"/>
      <c r="O778" s="173">
        <f>M778*N778</f>
        <v>0</v>
      </c>
      <c r="P778" s="173">
        <v>0</v>
      </c>
      <c r="Q778" s="35">
        <f t="shared" si="68"/>
        <v>54000</v>
      </c>
      <c r="R778" s="33">
        <v>4.4999999999999998E-2</v>
      </c>
      <c r="S778" s="35">
        <f t="shared" si="69"/>
        <v>-2430</v>
      </c>
      <c r="T778" s="33">
        <v>0.05</v>
      </c>
      <c r="U778" s="35">
        <v>-2700</v>
      </c>
      <c r="V778" s="32">
        <f t="shared" si="64"/>
        <v>48870</v>
      </c>
      <c r="W778" s="36" t="s">
        <v>59</v>
      </c>
      <c r="X778" s="46" t="s">
        <v>36</v>
      </c>
      <c r="Y778" s="37" t="s">
        <v>33</v>
      </c>
      <c r="Z778" s="37" t="s">
        <v>33</v>
      </c>
      <c r="AA778" s="37"/>
    </row>
    <row r="779" spans="1:27" hidden="1" x14ac:dyDescent="0.2">
      <c r="A779" s="20">
        <v>381</v>
      </c>
      <c r="B779" s="21">
        <v>44917</v>
      </c>
      <c r="C779" s="22">
        <v>44917</v>
      </c>
      <c r="D779" s="246">
        <v>44918</v>
      </c>
      <c r="E779" s="23" t="s">
        <v>681</v>
      </c>
      <c r="F779" s="23" t="s">
        <v>774</v>
      </c>
      <c r="G779" s="26" t="s">
        <v>683</v>
      </c>
      <c r="I779" s="24" t="s">
        <v>33</v>
      </c>
      <c r="J779" s="26">
        <v>303849</v>
      </c>
      <c r="K779" s="27">
        <v>44887</v>
      </c>
      <c r="L779" s="26" t="s">
        <v>775</v>
      </c>
      <c r="M779" s="38">
        <v>1750000</v>
      </c>
      <c r="N779" s="132"/>
      <c r="O779" s="173">
        <f>M779*N779</f>
        <v>0</v>
      </c>
      <c r="P779" s="173">
        <v>100000</v>
      </c>
      <c r="Q779" s="35">
        <f t="shared" si="68"/>
        <v>1850000</v>
      </c>
      <c r="R779" s="33">
        <v>0.1</v>
      </c>
      <c r="S779" s="35">
        <v>-175000</v>
      </c>
      <c r="T779" s="30"/>
      <c r="U779" s="35">
        <f>IFERROR(O779*-T779,0)</f>
        <v>0</v>
      </c>
      <c r="V779" s="32">
        <f t="shared" si="64"/>
        <v>1675000</v>
      </c>
      <c r="W779" s="36" t="s">
        <v>59</v>
      </c>
      <c r="X779" s="46" t="s">
        <v>36</v>
      </c>
      <c r="Y779" s="37" t="s">
        <v>33</v>
      </c>
      <c r="Z779" s="37" t="s">
        <v>33</v>
      </c>
      <c r="AA779" s="37"/>
    </row>
    <row r="780" spans="1:27" hidden="1" x14ac:dyDescent="0.2">
      <c r="A780" s="20">
        <v>393</v>
      </c>
      <c r="B780" s="21">
        <v>44917</v>
      </c>
      <c r="C780" s="22">
        <v>44917</v>
      </c>
      <c r="D780" s="246">
        <v>44918</v>
      </c>
      <c r="E780" s="23" t="s">
        <v>796</v>
      </c>
      <c r="F780" s="23" t="s">
        <v>797</v>
      </c>
      <c r="G780" s="24" t="s">
        <v>798</v>
      </c>
      <c r="I780" s="24" t="s">
        <v>33</v>
      </c>
      <c r="J780" s="26" t="s">
        <v>239</v>
      </c>
      <c r="K780" s="27">
        <v>44830</v>
      </c>
      <c r="L780" s="26">
        <v>85421</v>
      </c>
      <c r="M780" s="29">
        <v>213380</v>
      </c>
      <c r="N780" s="132">
        <v>0.13</v>
      </c>
      <c r="O780" s="173">
        <f>M780*N780</f>
        <v>27739.4</v>
      </c>
      <c r="P780" s="173">
        <v>0</v>
      </c>
      <c r="Q780" s="35">
        <f t="shared" si="68"/>
        <v>241119.4</v>
      </c>
      <c r="R780" s="33">
        <v>0.03</v>
      </c>
      <c r="S780" s="35">
        <f t="shared" ref="S780:S785" si="70">-R780*Q780</f>
        <v>-7233.5819999999994</v>
      </c>
      <c r="T780" s="33">
        <v>0.2</v>
      </c>
      <c r="U780" s="35">
        <f>IFERROR(O780*-T780,0)</f>
        <v>-5547.880000000001</v>
      </c>
      <c r="V780" s="32">
        <f t="shared" si="64"/>
        <v>228337.93799999999</v>
      </c>
      <c r="W780" s="36" t="s">
        <v>59</v>
      </c>
      <c r="X780" s="46" t="s">
        <v>36</v>
      </c>
      <c r="Y780" s="37" t="s">
        <v>33</v>
      </c>
      <c r="Z780" s="37" t="s">
        <v>33</v>
      </c>
      <c r="AA780" s="37"/>
    </row>
    <row r="781" spans="1:27" hidden="1" x14ac:dyDescent="0.2">
      <c r="A781" s="20">
        <v>332</v>
      </c>
      <c r="B781" s="21">
        <v>44856</v>
      </c>
      <c r="C781" s="22">
        <v>44837</v>
      </c>
      <c r="D781" s="248" t="s">
        <v>652</v>
      </c>
      <c r="E781" s="23" t="s">
        <v>710</v>
      </c>
      <c r="F781" s="23" t="s">
        <v>711</v>
      </c>
      <c r="G781" s="26" t="s">
        <v>33</v>
      </c>
      <c r="I781" s="24" t="s">
        <v>33</v>
      </c>
      <c r="J781" s="26">
        <v>303745</v>
      </c>
      <c r="K781" s="159" t="s">
        <v>33</v>
      </c>
      <c r="L781" s="26" t="s">
        <v>33</v>
      </c>
      <c r="M781" s="29">
        <v>22600</v>
      </c>
      <c r="N781" s="132"/>
      <c r="O781" s="173">
        <f t="shared" ref="O781:O812" si="71">M781*N781</f>
        <v>0</v>
      </c>
      <c r="P781" s="31">
        <v>0</v>
      </c>
      <c r="Q781" s="35">
        <f t="shared" si="68"/>
        <v>22600</v>
      </c>
      <c r="R781" s="33">
        <v>0.08</v>
      </c>
      <c r="S781" s="35">
        <f t="shared" si="70"/>
        <v>-1808</v>
      </c>
      <c r="T781" s="33"/>
      <c r="U781" s="35">
        <v>-2600</v>
      </c>
      <c r="V781" s="32">
        <f t="shared" si="64"/>
        <v>18192</v>
      </c>
      <c r="W781" s="167" t="s">
        <v>33</v>
      </c>
      <c r="X781" s="168" t="s">
        <v>33</v>
      </c>
      <c r="Y781" s="37" t="s">
        <v>33</v>
      </c>
      <c r="Z781" s="37" t="s">
        <v>33</v>
      </c>
      <c r="AA781" s="37"/>
    </row>
    <row r="782" spans="1:27" hidden="1" x14ac:dyDescent="0.2">
      <c r="A782" s="20">
        <v>341</v>
      </c>
      <c r="B782" s="21">
        <v>44856</v>
      </c>
      <c r="C782" s="22">
        <v>44860</v>
      </c>
      <c r="D782" s="248" t="s">
        <v>652</v>
      </c>
      <c r="E782" s="23" t="s">
        <v>723</v>
      </c>
      <c r="F782" s="23" t="s">
        <v>724</v>
      </c>
      <c r="G782" s="26" t="s">
        <v>33</v>
      </c>
      <c r="I782" s="24" t="s">
        <v>33</v>
      </c>
      <c r="J782" s="26">
        <v>303787</v>
      </c>
      <c r="K782" s="159" t="s">
        <v>33</v>
      </c>
      <c r="L782" s="26" t="s">
        <v>33</v>
      </c>
      <c r="M782" s="38">
        <v>140000</v>
      </c>
      <c r="N782" s="132"/>
      <c r="O782" s="173">
        <f t="shared" si="71"/>
        <v>0</v>
      </c>
      <c r="P782" s="31">
        <v>0</v>
      </c>
      <c r="Q782" s="35">
        <f t="shared" si="68"/>
        <v>140000</v>
      </c>
      <c r="R782" s="33"/>
      <c r="S782" s="35">
        <f t="shared" si="70"/>
        <v>0</v>
      </c>
      <c r="T782" s="33"/>
      <c r="U782" s="35">
        <f>IFERROR(O782*-T782,0)</f>
        <v>0</v>
      </c>
      <c r="V782" s="32">
        <f t="shared" si="64"/>
        <v>140000</v>
      </c>
      <c r="W782" s="167" t="s">
        <v>33</v>
      </c>
      <c r="X782" s="168" t="s">
        <v>33</v>
      </c>
      <c r="Y782" s="37" t="s">
        <v>33</v>
      </c>
      <c r="Z782" s="37" t="s">
        <v>33</v>
      </c>
      <c r="AA782" s="37"/>
    </row>
    <row r="783" spans="1:27" hidden="1" x14ac:dyDescent="0.2">
      <c r="A783" s="20">
        <v>342</v>
      </c>
      <c r="B783" s="21">
        <v>44856</v>
      </c>
      <c r="C783" s="22">
        <v>44865</v>
      </c>
      <c r="D783" s="248" t="s">
        <v>652</v>
      </c>
      <c r="E783" s="23" t="s">
        <v>723</v>
      </c>
      <c r="F783" s="23" t="s">
        <v>724</v>
      </c>
      <c r="G783" s="26" t="s">
        <v>33</v>
      </c>
      <c r="I783" s="24" t="s">
        <v>33</v>
      </c>
      <c r="J783" s="26">
        <v>303777</v>
      </c>
      <c r="K783" s="159" t="s">
        <v>33</v>
      </c>
      <c r="L783" s="26" t="s">
        <v>33</v>
      </c>
      <c r="M783" s="38">
        <v>140000</v>
      </c>
      <c r="N783" s="132"/>
      <c r="O783" s="173">
        <f t="shared" si="71"/>
        <v>0</v>
      </c>
      <c r="P783" s="31">
        <v>0</v>
      </c>
      <c r="Q783" s="35">
        <f t="shared" si="68"/>
        <v>140000</v>
      </c>
      <c r="R783" s="33"/>
      <c r="S783" s="35">
        <f t="shared" si="70"/>
        <v>0</v>
      </c>
      <c r="T783" s="33"/>
      <c r="U783" s="35">
        <f>IFERROR(O783*-T783,0)</f>
        <v>0</v>
      </c>
      <c r="V783" s="32">
        <f t="shared" si="64"/>
        <v>140000</v>
      </c>
      <c r="W783" s="167" t="s">
        <v>33</v>
      </c>
      <c r="X783" s="230" t="s">
        <v>33</v>
      </c>
      <c r="Y783" s="37" t="s">
        <v>33</v>
      </c>
      <c r="Z783" s="37" t="s">
        <v>33</v>
      </c>
      <c r="AA783" s="37"/>
    </row>
    <row r="784" spans="1:27" hidden="1" x14ac:dyDescent="0.2">
      <c r="A784" s="20">
        <v>344</v>
      </c>
      <c r="B784" s="21">
        <v>44856</v>
      </c>
      <c r="C784" s="22">
        <v>44865</v>
      </c>
      <c r="D784" s="248" t="s">
        <v>652</v>
      </c>
      <c r="E784" s="23" t="s">
        <v>63</v>
      </c>
      <c r="F784" s="23" t="s">
        <v>727</v>
      </c>
      <c r="G784" s="26" t="s">
        <v>33</v>
      </c>
      <c r="I784" s="24" t="s">
        <v>33</v>
      </c>
      <c r="J784" s="26">
        <v>303775</v>
      </c>
      <c r="K784" s="159" t="s">
        <v>33</v>
      </c>
      <c r="L784" s="26" t="s">
        <v>33</v>
      </c>
      <c r="M784" s="38">
        <v>191976</v>
      </c>
      <c r="N784" s="132"/>
      <c r="O784" s="173">
        <f t="shared" si="71"/>
        <v>0</v>
      </c>
      <c r="P784" s="31">
        <v>0</v>
      </c>
      <c r="Q784" s="35">
        <f t="shared" si="68"/>
        <v>191976</v>
      </c>
      <c r="R784" s="33"/>
      <c r="S784" s="35">
        <f t="shared" si="70"/>
        <v>0</v>
      </c>
      <c r="T784" s="33"/>
      <c r="U784" s="35">
        <f>IFERROR(O784*-T784,0)</f>
        <v>0</v>
      </c>
      <c r="V784" s="32">
        <f t="shared" si="64"/>
        <v>191976</v>
      </c>
      <c r="W784" s="167" t="s">
        <v>33</v>
      </c>
      <c r="X784" s="230" t="s">
        <v>33</v>
      </c>
      <c r="Y784" s="37" t="s">
        <v>33</v>
      </c>
      <c r="Z784" s="37" t="s">
        <v>33</v>
      </c>
      <c r="AA784" s="37"/>
    </row>
    <row r="785" spans="1:27" hidden="1" x14ac:dyDescent="0.2">
      <c r="A785" s="20">
        <v>347</v>
      </c>
      <c r="B785" s="82">
        <v>44856</v>
      </c>
      <c r="C785" s="83">
        <v>44847</v>
      </c>
      <c r="D785" s="248" t="s">
        <v>652</v>
      </c>
      <c r="E785" s="84" t="s">
        <v>437</v>
      </c>
      <c r="F785" s="85" t="s">
        <v>729</v>
      </c>
      <c r="G785" s="26" t="s">
        <v>33</v>
      </c>
      <c r="I785" s="24" t="s">
        <v>33</v>
      </c>
      <c r="J785" s="87">
        <v>303654</v>
      </c>
      <c r="K785" s="159" t="s">
        <v>33</v>
      </c>
      <c r="L785" s="26" t="s">
        <v>33</v>
      </c>
      <c r="M785" s="89">
        <v>3871412</v>
      </c>
      <c r="N785" s="179"/>
      <c r="O785" s="180">
        <f t="shared" si="71"/>
        <v>0</v>
      </c>
      <c r="P785" s="91">
        <v>0</v>
      </c>
      <c r="Q785" s="95">
        <f t="shared" si="68"/>
        <v>3871412</v>
      </c>
      <c r="R785" s="93"/>
      <c r="S785" s="95">
        <f t="shared" si="70"/>
        <v>0</v>
      </c>
      <c r="T785" s="90"/>
      <c r="U785" s="95">
        <f>IFERROR(O785*-T785,0)</f>
        <v>0</v>
      </c>
      <c r="V785" s="32">
        <f t="shared" si="64"/>
        <v>3871412</v>
      </c>
      <c r="W785" s="167" t="s">
        <v>33</v>
      </c>
      <c r="X785" s="230" t="s">
        <v>33</v>
      </c>
      <c r="Y785" s="37" t="s">
        <v>33</v>
      </c>
      <c r="Z785" s="37" t="s">
        <v>33</v>
      </c>
      <c r="AA785" s="96"/>
    </row>
    <row r="786" spans="1:27" hidden="1" x14ac:dyDescent="0.2">
      <c r="A786" s="20">
        <v>16</v>
      </c>
      <c r="B786" s="21">
        <v>44583</v>
      </c>
      <c r="C786" s="22">
        <v>44588</v>
      </c>
      <c r="D786" s="248"/>
      <c r="E786" s="23" t="s">
        <v>75</v>
      </c>
      <c r="F786" s="23" t="s">
        <v>76</v>
      </c>
      <c r="G786" s="24" t="s">
        <v>33</v>
      </c>
      <c r="H786" s="213" t="s">
        <v>34</v>
      </c>
      <c r="I786" s="24" t="s">
        <v>33</v>
      </c>
      <c r="J786" s="26">
        <v>303332</v>
      </c>
      <c r="K786" s="27" t="s">
        <v>33</v>
      </c>
      <c r="L786" s="26" t="s">
        <v>33</v>
      </c>
      <c r="M786" s="38">
        <v>395664</v>
      </c>
      <c r="N786" s="30">
        <v>0</v>
      </c>
      <c r="O786" s="31">
        <f t="shared" si="71"/>
        <v>0</v>
      </c>
      <c r="P786" s="31">
        <v>0</v>
      </c>
      <c r="Q786" s="32">
        <f t="shared" si="68"/>
        <v>395664</v>
      </c>
      <c r="R786" s="33">
        <v>0</v>
      </c>
      <c r="S786" s="34">
        <f>-Q786*R786</f>
        <v>0</v>
      </c>
      <c r="T786" s="33">
        <v>0</v>
      </c>
      <c r="U786" s="35">
        <f>-O786*T786</f>
        <v>0</v>
      </c>
      <c r="V786" s="32">
        <f t="shared" si="64"/>
        <v>395664</v>
      </c>
      <c r="W786" s="36" t="s">
        <v>33</v>
      </c>
      <c r="X786" s="35" t="s">
        <v>33</v>
      </c>
      <c r="Y786" s="37" t="s">
        <v>33</v>
      </c>
      <c r="Z786" s="37" t="s">
        <v>33</v>
      </c>
      <c r="AA786" s="37"/>
    </row>
    <row r="787" spans="1:27" hidden="1" x14ac:dyDescent="0.2">
      <c r="A787" s="20">
        <v>82</v>
      </c>
      <c r="B787" s="55">
        <v>44614</v>
      </c>
      <c r="C787" s="56">
        <v>44523</v>
      </c>
      <c r="D787" s="248"/>
      <c r="E787" s="57" t="s">
        <v>236</v>
      </c>
      <c r="F787" s="58" t="s">
        <v>237</v>
      </c>
      <c r="G787" s="59" t="s">
        <v>238</v>
      </c>
      <c r="H787" s="213" t="s">
        <v>34</v>
      </c>
      <c r="I787" s="60" t="s">
        <v>33</v>
      </c>
      <c r="J787" s="25" t="s">
        <v>239</v>
      </c>
      <c r="K787" s="61">
        <v>44523</v>
      </c>
      <c r="L787" s="60" t="s">
        <v>240</v>
      </c>
      <c r="M787" s="62">
        <v>1350</v>
      </c>
      <c r="N787" s="63">
        <v>0.13</v>
      </c>
      <c r="O787" s="64">
        <f t="shared" si="71"/>
        <v>175.5</v>
      </c>
      <c r="P787" s="64">
        <v>0</v>
      </c>
      <c r="Q787" s="65">
        <f t="shared" si="68"/>
        <v>1525.5</v>
      </c>
      <c r="R787" s="66"/>
      <c r="S787" s="67">
        <f>-Q787*R787</f>
        <v>0</v>
      </c>
      <c r="T787" s="66"/>
      <c r="U787" s="68">
        <f>-O787*T787</f>
        <v>0</v>
      </c>
      <c r="V787" s="65">
        <f t="shared" si="64"/>
        <v>1525.5</v>
      </c>
      <c r="W787" s="69" t="s">
        <v>33</v>
      </c>
      <c r="X787" s="224" t="s">
        <v>33</v>
      </c>
      <c r="Y787" s="70" t="s">
        <v>33</v>
      </c>
      <c r="Z787" s="70"/>
      <c r="AA787" s="72">
        <f>V787+V788+400</f>
        <v>14453.86</v>
      </c>
    </row>
    <row r="788" spans="1:27" hidden="1" x14ac:dyDescent="0.2">
      <c r="A788" s="20">
        <v>83</v>
      </c>
      <c r="B788" s="55">
        <v>44614</v>
      </c>
      <c r="C788" s="56">
        <v>44523</v>
      </c>
      <c r="D788" s="248"/>
      <c r="E788" s="57" t="s">
        <v>236</v>
      </c>
      <c r="F788" s="58" t="s">
        <v>237</v>
      </c>
      <c r="G788" s="59" t="s">
        <v>238</v>
      </c>
      <c r="H788" s="213" t="s">
        <v>34</v>
      </c>
      <c r="I788" s="60" t="s">
        <v>33</v>
      </c>
      <c r="J788" s="25" t="s">
        <v>239</v>
      </c>
      <c r="K788" s="61">
        <v>44523</v>
      </c>
      <c r="L788" s="60" t="s">
        <v>240</v>
      </c>
      <c r="M788" s="62">
        <v>10708</v>
      </c>
      <c r="N788" s="63">
        <v>0.17</v>
      </c>
      <c r="O788" s="64">
        <f t="shared" si="71"/>
        <v>1820.3600000000001</v>
      </c>
      <c r="P788" s="64">
        <v>0</v>
      </c>
      <c r="Q788" s="65">
        <f t="shared" si="68"/>
        <v>12528.36</v>
      </c>
      <c r="R788" s="66"/>
      <c r="S788" s="67">
        <f>-Q788*R788</f>
        <v>0</v>
      </c>
      <c r="T788" s="66"/>
      <c r="U788" s="68">
        <f>-O788*T788</f>
        <v>0</v>
      </c>
      <c r="V788" s="65">
        <f t="shared" si="64"/>
        <v>12528.36</v>
      </c>
      <c r="W788" s="69" t="s">
        <v>33</v>
      </c>
      <c r="X788" s="224" t="s">
        <v>33</v>
      </c>
      <c r="Y788" s="70" t="s">
        <v>33</v>
      </c>
      <c r="Z788" s="70"/>
      <c r="AA788" s="73"/>
    </row>
    <row r="789" spans="1:27" hidden="1" x14ac:dyDescent="0.2">
      <c r="A789" s="20">
        <v>142</v>
      </c>
      <c r="B789" s="21">
        <v>44642</v>
      </c>
      <c r="C789" s="22">
        <v>44621</v>
      </c>
      <c r="D789" s="248"/>
      <c r="E789" s="23" t="s">
        <v>290</v>
      </c>
      <c r="F789" s="23" t="s">
        <v>378</v>
      </c>
      <c r="G789" s="26" t="s">
        <v>292</v>
      </c>
      <c r="H789" s="213" t="s">
        <v>34</v>
      </c>
      <c r="I789" s="24" t="s">
        <v>379</v>
      </c>
      <c r="J789" s="26">
        <v>202602</v>
      </c>
      <c r="K789" s="27">
        <v>44613</v>
      </c>
      <c r="L789" s="104">
        <v>411</v>
      </c>
      <c r="M789" s="29">
        <v>50800</v>
      </c>
      <c r="N789" s="30">
        <v>0</v>
      </c>
      <c r="O789" s="31">
        <f t="shared" si="71"/>
        <v>0</v>
      </c>
      <c r="P789" s="31">
        <v>0</v>
      </c>
      <c r="Q789" s="32">
        <f t="shared" si="68"/>
        <v>50800</v>
      </c>
      <c r="R789" s="33"/>
      <c r="S789" s="34">
        <f t="shared" ref="S789:S791" si="72">-Q789*R789</f>
        <v>0</v>
      </c>
      <c r="T789" s="33"/>
      <c r="U789" s="35">
        <f t="shared" ref="U789:U791" si="73">-O789*T789</f>
        <v>0</v>
      </c>
      <c r="V789" s="32">
        <f t="shared" si="64"/>
        <v>50800</v>
      </c>
      <c r="W789" s="36" t="s">
        <v>33</v>
      </c>
      <c r="X789" s="35" t="s">
        <v>33</v>
      </c>
      <c r="Y789" s="37" t="s">
        <v>33</v>
      </c>
      <c r="Z789" s="37" t="s">
        <v>380</v>
      </c>
      <c r="AA789" s="105"/>
    </row>
    <row r="790" spans="1:27" hidden="1" x14ac:dyDescent="0.2">
      <c r="A790" s="20">
        <v>143</v>
      </c>
      <c r="B790" s="55">
        <v>44642</v>
      </c>
      <c r="C790" s="56">
        <v>44572</v>
      </c>
      <c r="D790" s="248"/>
      <c r="E790" s="57" t="s">
        <v>290</v>
      </c>
      <c r="F790" s="57" t="s">
        <v>381</v>
      </c>
      <c r="G790" s="25"/>
      <c r="H790" s="214" t="s">
        <v>34</v>
      </c>
      <c r="I790" s="60" t="s">
        <v>33</v>
      </c>
      <c r="J790" s="25" t="s">
        <v>239</v>
      </c>
      <c r="K790" s="61">
        <v>44571</v>
      </c>
      <c r="L790" s="106">
        <v>395</v>
      </c>
      <c r="M790" s="62">
        <v>2700</v>
      </c>
      <c r="N790" s="63">
        <v>0</v>
      </c>
      <c r="O790" s="64">
        <f t="shared" si="71"/>
        <v>0</v>
      </c>
      <c r="P790" s="64"/>
      <c r="Q790" s="65">
        <f t="shared" si="68"/>
        <v>2700</v>
      </c>
      <c r="R790" s="66"/>
      <c r="S790" s="67">
        <f t="shared" si="72"/>
        <v>0</v>
      </c>
      <c r="T790" s="66"/>
      <c r="U790" s="68">
        <f t="shared" si="73"/>
        <v>0</v>
      </c>
      <c r="V790" s="65">
        <f t="shared" si="64"/>
        <v>2700</v>
      </c>
      <c r="W790" s="69" t="s">
        <v>33</v>
      </c>
      <c r="X790" s="224" t="s">
        <v>33</v>
      </c>
      <c r="Y790" s="70" t="s">
        <v>33</v>
      </c>
      <c r="Z790" s="70" t="s">
        <v>380</v>
      </c>
      <c r="AA790" s="107"/>
    </row>
    <row r="791" spans="1:27" hidden="1" x14ac:dyDescent="0.2">
      <c r="A791" s="20">
        <v>145</v>
      </c>
      <c r="B791" s="55">
        <v>44642</v>
      </c>
      <c r="C791" s="56">
        <v>44620</v>
      </c>
      <c r="D791" s="248"/>
      <c r="E791" s="57" t="s">
        <v>109</v>
      </c>
      <c r="F791" s="57" t="s">
        <v>384</v>
      </c>
      <c r="G791" s="25" t="s">
        <v>33</v>
      </c>
      <c r="H791" s="214" t="s">
        <v>34</v>
      </c>
      <c r="I791" s="60" t="s">
        <v>33</v>
      </c>
      <c r="J791" s="25" t="s">
        <v>239</v>
      </c>
      <c r="K791" s="61">
        <v>44590</v>
      </c>
      <c r="L791" s="25" t="s">
        <v>385</v>
      </c>
      <c r="M791" s="62">
        <f>21500+13000</f>
        <v>34500</v>
      </c>
      <c r="N791" s="63">
        <v>0</v>
      </c>
      <c r="O791" s="64">
        <f t="shared" si="71"/>
        <v>0</v>
      </c>
      <c r="P791" s="64"/>
      <c r="Q791" s="65">
        <f t="shared" si="68"/>
        <v>34500</v>
      </c>
      <c r="R791" s="66"/>
      <c r="S791" s="67">
        <f t="shared" si="72"/>
        <v>0</v>
      </c>
      <c r="T791" s="66"/>
      <c r="U791" s="68">
        <f t="shared" si="73"/>
        <v>0</v>
      </c>
      <c r="V791" s="65">
        <f t="shared" si="64"/>
        <v>34500</v>
      </c>
      <c r="W791" s="69" t="s">
        <v>33</v>
      </c>
      <c r="X791" s="69" t="s">
        <v>33</v>
      </c>
      <c r="Y791" s="70" t="s">
        <v>33</v>
      </c>
      <c r="Z791" s="70" t="s">
        <v>380</v>
      </c>
      <c r="AA791" s="70"/>
    </row>
    <row r="792" spans="1:27" hidden="1" x14ac:dyDescent="0.2">
      <c r="A792" s="20">
        <v>200</v>
      </c>
      <c r="B792" s="55">
        <v>44673</v>
      </c>
      <c r="C792" s="56">
        <v>44659</v>
      </c>
      <c r="D792" s="248"/>
      <c r="E792" s="57" t="s">
        <v>114</v>
      </c>
      <c r="F792" s="57" t="s">
        <v>478</v>
      </c>
      <c r="G792" s="25" t="s">
        <v>116</v>
      </c>
      <c r="H792" s="213" t="s">
        <v>34</v>
      </c>
      <c r="I792" s="60" t="s">
        <v>479</v>
      </c>
      <c r="J792" s="25" t="s">
        <v>239</v>
      </c>
      <c r="K792" s="61">
        <v>44663</v>
      </c>
      <c r="L792" s="106" t="s">
        <v>480</v>
      </c>
      <c r="M792" s="62">
        <v>2572000</v>
      </c>
      <c r="N792" s="63">
        <v>0.17</v>
      </c>
      <c r="O792" s="64">
        <f t="shared" si="71"/>
        <v>437240.00000000006</v>
      </c>
      <c r="P792" s="64">
        <v>0</v>
      </c>
      <c r="Q792" s="65">
        <f t="shared" si="68"/>
        <v>3009240</v>
      </c>
      <c r="R792" s="116"/>
      <c r="S792" s="67">
        <f>Q792*-R792</f>
        <v>0</v>
      </c>
      <c r="T792" s="117"/>
      <c r="U792" s="68">
        <f>O792*-T792</f>
        <v>0</v>
      </c>
      <c r="V792" s="65">
        <f t="shared" si="64"/>
        <v>3009240</v>
      </c>
      <c r="W792" s="69" t="s">
        <v>33</v>
      </c>
      <c r="X792" s="224" t="s">
        <v>33</v>
      </c>
      <c r="Y792" s="118" t="s">
        <v>33</v>
      </c>
      <c r="Z792" s="70" t="s">
        <v>380</v>
      </c>
      <c r="AA792" s="119"/>
    </row>
    <row r="793" spans="1:27" hidden="1" x14ac:dyDescent="0.2">
      <c r="A793" s="20">
        <v>206</v>
      </c>
      <c r="B793" s="120">
        <v>44703</v>
      </c>
      <c r="C793" s="56">
        <v>44704</v>
      </c>
      <c r="D793" s="248"/>
      <c r="E793" s="58" t="s">
        <v>160</v>
      </c>
      <c r="F793" s="121" t="s">
        <v>489</v>
      </c>
      <c r="G793" s="60" t="s">
        <v>33</v>
      </c>
      <c r="I793" s="60" t="s">
        <v>33</v>
      </c>
      <c r="J793" s="25" t="s">
        <v>239</v>
      </c>
      <c r="K793" s="60" t="s">
        <v>33</v>
      </c>
      <c r="L793" s="60" t="s">
        <v>33</v>
      </c>
      <c r="M793" s="122">
        <v>607673</v>
      </c>
      <c r="N793" s="123">
        <v>0</v>
      </c>
      <c r="O793" s="64">
        <f t="shared" si="71"/>
        <v>0</v>
      </c>
      <c r="P793" s="64">
        <v>0</v>
      </c>
      <c r="Q793" s="68">
        <f t="shared" si="68"/>
        <v>607673</v>
      </c>
      <c r="R793" s="124"/>
      <c r="S793" s="67">
        <f t="shared" ref="S793:S800" si="74">Q793*-R793</f>
        <v>0</v>
      </c>
      <c r="T793" s="125"/>
      <c r="U793" s="68">
        <f>O793*-20%</f>
        <v>0</v>
      </c>
      <c r="V793" s="65">
        <f t="shared" si="64"/>
        <v>607673</v>
      </c>
      <c r="W793" s="126" t="s">
        <v>33</v>
      </c>
      <c r="X793" s="232" t="s">
        <v>33</v>
      </c>
      <c r="Y793" s="145" t="s">
        <v>33</v>
      </c>
      <c r="Z793" s="145" t="s">
        <v>33</v>
      </c>
      <c r="AA793" s="62">
        <v>0</v>
      </c>
    </row>
    <row r="794" spans="1:27" hidden="1" x14ac:dyDescent="0.2">
      <c r="A794" s="20">
        <v>207</v>
      </c>
      <c r="B794" s="120">
        <v>44703</v>
      </c>
      <c r="C794" s="56">
        <v>44704</v>
      </c>
      <c r="D794" s="248"/>
      <c r="E794" s="57" t="s">
        <v>79</v>
      </c>
      <c r="F794" s="121" t="s">
        <v>490</v>
      </c>
      <c r="G794" s="60" t="s">
        <v>33</v>
      </c>
      <c r="I794" s="60" t="s">
        <v>33</v>
      </c>
      <c r="J794" s="25" t="s">
        <v>239</v>
      </c>
      <c r="K794" s="60" t="s">
        <v>33</v>
      </c>
      <c r="L794" s="60" t="s">
        <v>33</v>
      </c>
      <c r="M794" s="122">
        <v>500000</v>
      </c>
      <c r="N794" s="123">
        <v>0</v>
      </c>
      <c r="O794" s="64">
        <f t="shared" si="71"/>
        <v>0</v>
      </c>
      <c r="P794" s="64">
        <v>0</v>
      </c>
      <c r="Q794" s="68">
        <f t="shared" si="68"/>
        <v>500000</v>
      </c>
      <c r="R794" s="124"/>
      <c r="S794" s="67">
        <f t="shared" si="74"/>
        <v>0</v>
      </c>
      <c r="T794" s="125"/>
      <c r="U794" s="68">
        <f>O794*-20%</f>
        <v>0</v>
      </c>
      <c r="V794" s="65">
        <f t="shared" si="64"/>
        <v>500000</v>
      </c>
      <c r="W794" s="126" t="s">
        <v>33</v>
      </c>
      <c r="X794" s="232" t="s">
        <v>33</v>
      </c>
      <c r="Y794" s="145" t="s">
        <v>33</v>
      </c>
      <c r="Z794" s="145" t="s">
        <v>33</v>
      </c>
      <c r="AA794" s="62">
        <v>0</v>
      </c>
    </row>
    <row r="795" spans="1:27" hidden="1" x14ac:dyDescent="0.2">
      <c r="A795" s="20">
        <v>211</v>
      </c>
      <c r="B795" s="131">
        <v>44703</v>
      </c>
      <c r="C795" s="22">
        <v>44711</v>
      </c>
      <c r="D795" s="248"/>
      <c r="E795" s="23" t="s">
        <v>42</v>
      </c>
      <c r="F795" s="23" t="s">
        <v>497</v>
      </c>
      <c r="G795" s="78" t="s">
        <v>44</v>
      </c>
      <c r="I795" s="24">
        <v>1912</v>
      </c>
      <c r="J795" s="78">
        <v>303556</v>
      </c>
      <c r="K795" s="27">
        <v>44708</v>
      </c>
      <c r="L795" s="26" t="s">
        <v>498</v>
      </c>
      <c r="M795" s="29">
        <v>1035733</v>
      </c>
      <c r="N795" s="132">
        <v>0.15</v>
      </c>
      <c r="O795" s="31">
        <f t="shared" si="71"/>
        <v>155359.94999999998</v>
      </c>
      <c r="P795" s="31">
        <v>0</v>
      </c>
      <c r="Q795" s="35">
        <f t="shared" si="68"/>
        <v>1191092.95</v>
      </c>
      <c r="R795" s="109">
        <v>0.03</v>
      </c>
      <c r="S795" s="34">
        <f t="shared" si="74"/>
        <v>-35732.788499999995</v>
      </c>
      <c r="T795" s="110">
        <v>0.2</v>
      </c>
      <c r="U795" s="35">
        <f>O795*-T795</f>
        <v>-31071.989999999998</v>
      </c>
      <c r="V795" s="32">
        <f t="shared" si="64"/>
        <v>1124288.1714999999</v>
      </c>
      <c r="W795" s="223" t="s">
        <v>33</v>
      </c>
      <c r="X795" s="129" t="s">
        <v>33</v>
      </c>
      <c r="Y795" s="234" t="s">
        <v>33</v>
      </c>
      <c r="Z795" s="152" t="s">
        <v>33</v>
      </c>
      <c r="AA795" s="134">
        <f>V795+V796+V797+V798</f>
        <v>2607022.3595000003</v>
      </c>
    </row>
    <row r="796" spans="1:27" hidden="1" x14ac:dyDescent="0.2">
      <c r="A796" s="20">
        <v>212</v>
      </c>
      <c r="B796" s="131">
        <v>44703</v>
      </c>
      <c r="C796" s="22">
        <v>44711</v>
      </c>
      <c r="D796" s="248"/>
      <c r="E796" s="23" t="s">
        <v>42</v>
      </c>
      <c r="F796" s="23" t="s">
        <v>497</v>
      </c>
      <c r="G796" s="78" t="s">
        <v>44</v>
      </c>
      <c r="I796" s="24">
        <v>1883</v>
      </c>
      <c r="J796" s="78">
        <v>303556</v>
      </c>
      <c r="K796" s="27">
        <v>44662</v>
      </c>
      <c r="L796" s="26" t="s">
        <v>499</v>
      </c>
      <c r="M796" s="29">
        <v>665540</v>
      </c>
      <c r="N796" s="132">
        <v>0.17</v>
      </c>
      <c r="O796" s="31">
        <f t="shared" si="71"/>
        <v>113141.8</v>
      </c>
      <c r="P796" s="31">
        <v>0</v>
      </c>
      <c r="Q796" s="35">
        <f t="shared" si="68"/>
        <v>778681.8</v>
      </c>
      <c r="R796" s="109">
        <v>4.4999999999999998E-2</v>
      </c>
      <c r="S796" s="34">
        <f t="shared" si="74"/>
        <v>-35040.681000000004</v>
      </c>
      <c r="T796" s="110"/>
      <c r="U796" s="35">
        <f>O796*-T796</f>
        <v>0</v>
      </c>
      <c r="V796" s="32">
        <f t="shared" si="64"/>
        <v>743641.11900000006</v>
      </c>
      <c r="W796" s="223" t="s">
        <v>33</v>
      </c>
      <c r="X796" s="129" t="s">
        <v>33</v>
      </c>
      <c r="Y796" s="234" t="s">
        <v>33</v>
      </c>
      <c r="Z796" s="152" t="s">
        <v>33</v>
      </c>
      <c r="AA796" s="134"/>
    </row>
    <row r="797" spans="1:27" hidden="1" x14ac:dyDescent="0.2">
      <c r="A797" s="20">
        <v>213</v>
      </c>
      <c r="B797" s="131">
        <v>44703</v>
      </c>
      <c r="C797" s="22">
        <v>44711</v>
      </c>
      <c r="D797" s="248"/>
      <c r="E797" s="23" t="s">
        <v>42</v>
      </c>
      <c r="F797" s="23" t="s">
        <v>497</v>
      </c>
      <c r="G797" s="78" t="s">
        <v>44</v>
      </c>
      <c r="I797" s="24">
        <v>1911</v>
      </c>
      <c r="J797" s="78">
        <v>303556</v>
      </c>
      <c r="K797" s="27">
        <v>44708</v>
      </c>
      <c r="L797" s="26" t="s">
        <v>500</v>
      </c>
      <c r="M797" s="29">
        <v>137118</v>
      </c>
      <c r="N797" s="132">
        <v>0.15</v>
      </c>
      <c r="O797" s="31">
        <f t="shared" si="71"/>
        <v>20567.7</v>
      </c>
      <c r="P797" s="31">
        <v>0</v>
      </c>
      <c r="Q797" s="35">
        <f t="shared" si="68"/>
        <v>157685.70000000001</v>
      </c>
      <c r="R797" s="109">
        <v>0.03</v>
      </c>
      <c r="S797" s="34">
        <f t="shared" si="74"/>
        <v>-4730.5709999999999</v>
      </c>
      <c r="T797" s="110">
        <v>0.2</v>
      </c>
      <c r="U797" s="35">
        <f>O797*-T797</f>
        <v>-4113.54</v>
      </c>
      <c r="V797" s="32">
        <f t="shared" si="64"/>
        <v>148841.58900000001</v>
      </c>
      <c r="W797" s="223" t="s">
        <v>33</v>
      </c>
      <c r="X797" s="234" t="s">
        <v>33</v>
      </c>
      <c r="Y797" s="234" t="s">
        <v>33</v>
      </c>
      <c r="Z797" s="152" t="s">
        <v>33</v>
      </c>
      <c r="AA797" s="134"/>
    </row>
    <row r="798" spans="1:27" hidden="1" x14ac:dyDescent="0.2">
      <c r="A798" s="20">
        <v>214</v>
      </c>
      <c r="B798" s="131">
        <v>44703</v>
      </c>
      <c r="C798" s="22">
        <v>44711</v>
      </c>
      <c r="D798" s="248"/>
      <c r="E798" s="23" t="s">
        <v>42</v>
      </c>
      <c r="F798" s="23" t="s">
        <v>497</v>
      </c>
      <c r="G798" s="78" t="s">
        <v>44</v>
      </c>
      <c r="I798" s="24">
        <v>1909</v>
      </c>
      <c r="J798" s="78">
        <v>303556</v>
      </c>
      <c r="K798" s="27">
        <v>44705</v>
      </c>
      <c r="L798" s="26" t="s">
        <v>498</v>
      </c>
      <c r="M798" s="29">
        <v>543760</v>
      </c>
      <c r="N798" s="132">
        <v>0.15</v>
      </c>
      <c r="O798" s="31">
        <f t="shared" si="71"/>
        <v>81564</v>
      </c>
      <c r="P798" s="31">
        <v>0</v>
      </c>
      <c r="Q798" s="35">
        <f t="shared" si="68"/>
        <v>625324</v>
      </c>
      <c r="R798" s="109">
        <v>0.03</v>
      </c>
      <c r="S798" s="34">
        <f t="shared" si="74"/>
        <v>-18759.719999999998</v>
      </c>
      <c r="T798" s="110">
        <v>0.2</v>
      </c>
      <c r="U798" s="35">
        <f>O798*-T798</f>
        <v>-16312.800000000001</v>
      </c>
      <c r="V798" s="32">
        <f t="shared" si="64"/>
        <v>590251.48</v>
      </c>
      <c r="W798" s="223" t="s">
        <v>33</v>
      </c>
      <c r="X798" s="129" t="s">
        <v>33</v>
      </c>
      <c r="Y798" s="234" t="s">
        <v>33</v>
      </c>
      <c r="Z798" s="152" t="s">
        <v>33</v>
      </c>
      <c r="AA798" s="134"/>
    </row>
    <row r="799" spans="1:27" hidden="1" x14ac:dyDescent="0.2">
      <c r="A799" s="20">
        <v>231</v>
      </c>
      <c r="B799" s="120">
        <v>44734</v>
      </c>
      <c r="C799" s="56">
        <v>44721</v>
      </c>
      <c r="D799" s="248"/>
      <c r="E799" s="57" t="s">
        <v>461</v>
      </c>
      <c r="F799" s="57" t="s">
        <v>534</v>
      </c>
      <c r="G799" s="60" t="s">
        <v>33</v>
      </c>
      <c r="I799" s="60" t="s">
        <v>33</v>
      </c>
      <c r="J799" s="25" t="s">
        <v>239</v>
      </c>
      <c r="K799" s="61">
        <v>44711</v>
      </c>
      <c r="L799" s="60">
        <v>5003</v>
      </c>
      <c r="M799" s="62">
        <v>87638</v>
      </c>
      <c r="N799" s="141">
        <v>0</v>
      </c>
      <c r="O799" s="64">
        <f t="shared" si="71"/>
        <v>0</v>
      </c>
      <c r="P799" s="64">
        <v>0</v>
      </c>
      <c r="Q799" s="68">
        <f t="shared" si="68"/>
        <v>87638</v>
      </c>
      <c r="R799" s="116"/>
      <c r="S799" s="67">
        <f t="shared" si="74"/>
        <v>0</v>
      </c>
      <c r="T799" s="117"/>
      <c r="U799" s="68">
        <f>O799*-T799</f>
        <v>0</v>
      </c>
      <c r="V799" s="65">
        <f t="shared" si="64"/>
        <v>87638</v>
      </c>
      <c r="W799" s="126" t="s">
        <v>33</v>
      </c>
      <c r="X799" s="145" t="s">
        <v>33</v>
      </c>
      <c r="Y799" s="145" t="s">
        <v>33</v>
      </c>
      <c r="Z799" s="145" t="s">
        <v>33</v>
      </c>
      <c r="AA799" s="62">
        <v>0</v>
      </c>
    </row>
    <row r="800" spans="1:27" hidden="1" x14ac:dyDescent="0.2">
      <c r="A800" s="20">
        <v>241</v>
      </c>
      <c r="B800" s="55">
        <v>44764</v>
      </c>
      <c r="C800" s="56">
        <v>44762</v>
      </c>
      <c r="D800" s="248"/>
      <c r="E800" s="58" t="s">
        <v>160</v>
      </c>
      <c r="F800" s="57" t="s">
        <v>553</v>
      </c>
      <c r="G800" s="25" t="s">
        <v>33</v>
      </c>
      <c r="I800" s="25" t="s">
        <v>33</v>
      </c>
      <c r="J800" s="25" t="s">
        <v>239</v>
      </c>
      <c r="K800" s="25" t="s">
        <v>33</v>
      </c>
      <c r="L800" s="25" t="s">
        <v>33</v>
      </c>
      <c r="M800" s="62">
        <v>757323</v>
      </c>
      <c r="N800" s="141">
        <v>0</v>
      </c>
      <c r="O800" s="64">
        <f t="shared" si="71"/>
        <v>0</v>
      </c>
      <c r="P800" s="64">
        <v>0</v>
      </c>
      <c r="Q800" s="68">
        <f t="shared" si="68"/>
        <v>757323</v>
      </c>
      <c r="R800" s="116"/>
      <c r="S800" s="67">
        <f t="shared" si="74"/>
        <v>0</v>
      </c>
      <c r="T800" s="117"/>
      <c r="U800" s="68">
        <f t="shared" ref="U800:U809" si="75">IFERROR(O800*-T800,0)</f>
        <v>0</v>
      </c>
      <c r="V800" s="65">
        <f t="shared" ref="V800:V821" si="76">Q800+S800+U800</f>
        <v>757323</v>
      </c>
      <c r="W800" s="126" t="s">
        <v>33</v>
      </c>
      <c r="X800" s="232" t="s">
        <v>33</v>
      </c>
      <c r="Y800" s="146" t="s">
        <v>33</v>
      </c>
      <c r="Z800" s="145" t="s">
        <v>33</v>
      </c>
      <c r="AA800" s="62">
        <v>0</v>
      </c>
    </row>
    <row r="801" spans="1:27" hidden="1" x14ac:dyDescent="0.2">
      <c r="A801" s="20">
        <v>249</v>
      </c>
      <c r="B801" s="21">
        <v>44774</v>
      </c>
      <c r="C801" s="97">
        <v>44778</v>
      </c>
      <c r="D801" s="248"/>
      <c r="E801" s="23" t="s">
        <v>144</v>
      </c>
      <c r="F801" s="23" t="s">
        <v>574</v>
      </c>
      <c r="G801" s="26" t="s">
        <v>33</v>
      </c>
      <c r="I801" s="24" t="s">
        <v>33</v>
      </c>
      <c r="J801" s="26">
        <v>303618</v>
      </c>
      <c r="K801" s="27">
        <v>44774</v>
      </c>
      <c r="L801" s="24" t="s">
        <v>33</v>
      </c>
      <c r="M801" s="29">
        <v>4291855</v>
      </c>
      <c r="N801" s="132">
        <v>0</v>
      </c>
      <c r="O801" s="31">
        <f t="shared" si="71"/>
        <v>0</v>
      </c>
      <c r="P801" s="31">
        <v>0</v>
      </c>
      <c r="Q801" s="35">
        <f t="shared" si="68"/>
        <v>4291855</v>
      </c>
      <c r="R801" s="33"/>
      <c r="S801" s="34">
        <f>-Q801*R801</f>
        <v>0</v>
      </c>
      <c r="T801" s="33"/>
      <c r="U801" s="35">
        <f t="shared" si="75"/>
        <v>0</v>
      </c>
      <c r="V801" s="32">
        <f t="shared" si="76"/>
        <v>4291855</v>
      </c>
      <c r="W801" s="222" t="s">
        <v>33</v>
      </c>
      <c r="X801" s="135" t="s">
        <v>33</v>
      </c>
      <c r="Y801" s="24" t="s">
        <v>33</v>
      </c>
      <c r="Z801" s="152" t="s">
        <v>33</v>
      </c>
      <c r="AA801" s="29">
        <v>0</v>
      </c>
    </row>
    <row r="802" spans="1:27" hidden="1" x14ac:dyDescent="0.2">
      <c r="A802" s="20">
        <v>255</v>
      </c>
      <c r="B802" s="21">
        <v>44774</v>
      </c>
      <c r="C802" s="97">
        <v>44792</v>
      </c>
      <c r="D802" s="248"/>
      <c r="E802" s="23" t="s">
        <v>581</v>
      </c>
      <c r="F802" s="23" t="s">
        <v>582</v>
      </c>
      <c r="G802" s="26" t="s">
        <v>33</v>
      </c>
      <c r="I802" s="24" t="s">
        <v>33</v>
      </c>
      <c r="J802" s="26">
        <v>303637</v>
      </c>
      <c r="K802" s="27">
        <v>44792</v>
      </c>
      <c r="L802" s="24" t="s">
        <v>33</v>
      </c>
      <c r="M802" s="29">
        <v>500000</v>
      </c>
      <c r="N802" s="132">
        <v>0</v>
      </c>
      <c r="O802" s="31">
        <f t="shared" si="71"/>
        <v>0</v>
      </c>
      <c r="P802" s="31">
        <v>0</v>
      </c>
      <c r="Q802" s="35">
        <f t="shared" si="68"/>
        <v>500000</v>
      </c>
      <c r="R802" s="33"/>
      <c r="S802" s="34">
        <v>0</v>
      </c>
      <c r="T802" s="33"/>
      <c r="U802" s="35">
        <f t="shared" si="75"/>
        <v>0</v>
      </c>
      <c r="V802" s="32">
        <f t="shared" si="76"/>
        <v>500000</v>
      </c>
      <c r="W802" s="222" t="s">
        <v>33</v>
      </c>
      <c r="X802" s="135" t="s">
        <v>33</v>
      </c>
      <c r="Y802" s="24" t="s">
        <v>33</v>
      </c>
      <c r="Z802" s="152" t="s">
        <v>33</v>
      </c>
      <c r="AA802" s="29">
        <v>0</v>
      </c>
    </row>
    <row r="803" spans="1:27" hidden="1" x14ac:dyDescent="0.2">
      <c r="A803" s="20">
        <v>260</v>
      </c>
      <c r="B803" s="55">
        <v>44795</v>
      </c>
      <c r="C803" s="56">
        <v>44743</v>
      </c>
      <c r="D803" s="248"/>
      <c r="E803" s="57" t="s">
        <v>587</v>
      </c>
      <c r="F803" s="57" t="s">
        <v>128</v>
      </c>
      <c r="G803" s="25" t="s">
        <v>33</v>
      </c>
      <c r="I803" s="60" t="s">
        <v>33</v>
      </c>
      <c r="J803" s="25" t="s">
        <v>239</v>
      </c>
      <c r="K803" s="61">
        <v>44743</v>
      </c>
      <c r="L803" s="25" t="s">
        <v>588</v>
      </c>
      <c r="M803" s="149">
        <f>1440000+140000</f>
        <v>1580000</v>
      </c>
      <c r="N803" s="141">
        <v>0.08</v>
      </c>
      <c r="O803" s="64">
        <f t="shared" si="71"/>
        <v>126400</v>
      </c>
      <c r="P803" s="64">
        <v>0</v>
      </c>
      <c r="Q803" s="68">
        <f t="shared" si="68"/>
        <v>1706400</v>
      </c>
      <c r="R803" s="66">
        <v>0.1</v>
      </c>
      <c r="S803" s="67">
        <f t="shared" ref="S803:S812" si="77">-Q803*R803</f>
        <v>-170640</v>
      </c>
      <c r="T803" s="66">
        <v>0.2</v>
      </c>
      <c r="U803" s="68">
        <f t="shared" si="75"/>
        <v>-25280</v>
      </c>
      <c r="V803" s="65">
        <f t="shared" si="76"/>
        <v>1510480</v>
      </c>
      <c r="W803" s="126" t="s">
        <v>33</v>
      </c>
      <c r="X803" s="232" t="s">
        <v>33</v>
      </c>
      <c r="Y803" s="146" t="s">
        <v>33</v>
      </c>
      <c r="Z803" s="145" t="s">
        <v>33</v>
      </c>
      <c r="AA803" s="62">
        <v>0</v>
      </c>
    </row>
    <row r="804" spans="1:27" hidden="1" x14ac:dyDescent="0.2">
      <c r="A804" s="20">
        <v>265</v>
      </c>
      <c r="B804" s="55">
        <v>44795</v>
      </c>
      <c r="C804" s="56">
        <v>44788</v>
      </c>
      <c r="D804" s="248"/>
      <c r="E804" s="57" t="s">
        <v>31</v>
      </c>
      <c r="F804" s="58" t="s">
        <v>593</v>
      </c>
      <c r="G804" s="59" t="s">
        <v>33</v>
      </c>
      <c r="I804" s="25" t="s">
        <v>33</v>
      </c>
      <c r="J804" s="25" t="s">
        <v>239</v>
      </c>
      <c r="K804" s="61">
        <v>44743</v>
      </c>
      <c r="L804" s="60" t="s">
        <v>33</v>
      </c>
      <c r="M804" s="62">
        <v>167364</v>
      </c>
      <c r="N804" s="141">
        <v>0</v>
      </c>
      <c r="O804" s="64">
        <f t="shared" si="71"/>
        <v>0</v>
      </c>
      <c r="P804" s="64">
        <v>0</v>
      </c>
      <c r="Q804" s="68">
        <f t="shared" si="68"/>
        <v>167364</v>
      </c>
      <c r="R804" s="66"/>
      <c r="S804" s="67">
        <f t="shared" si="77"/>
        <v>0</v>
      </c>
      <c r="T804" s="66"/>
      <c r="U804" s="68">
        <f t="shared" si="75"/>
        <v>0</v>
      </c>
      <c r="V804" s="65">
        <f t="shared" si="76"/>
        <v>167364</v>
      </c>
      <c r="W804" s="126" t="s">
        <v>33</v>
      </c>
      <c r="X804" s="232" t="s">
        <v>33</v>
      </c>
      <c r="Y804" s="146" t="s">
        <v>33</v>
      </c>
      <c r="Z804" s="145" t="s">
        <v>33</v>
      </c>
      <c r="AA804" s="62">
        <v>0</v>
      </c>
    </row>
    <row r="805" spans="1:27" hidden="1" x14ac:dyDescent="0.2">
      <c r="A805" s="20">
        <v>267</v>
      </c>
      <c r="B805" s="21">
        <v>44795</v>
      </c>
      <c r="C805" s="22">
        <v>44796</v>
      </c>
      <c r="D805" s="248"/>
      <c r="E805" s="23" t="s">
        <v>38</v>
      </c>
      <c r="F805" s="23" t="s">
        <v>595</v>
      </c>
      <c r="G805" s="26" t="s">
        <v>33</v>
      </c>
      <c r="I805" s="26" t="s">
        <v>33</v>
      </c>
      <c r="J805" s="26">
        <v>303643</v>
      </c>
      <c r="K805" s="27" t="s">
        <v>33</v>
      </c>
      <c r="L805" s="74" t="s">
        <v>33</v>
      </c>
      <c r="M805" s="29">
        <v>3895928</v>
      </c>
      <c r="N805" s="150">
        <v>0</v>
      </c>
      <c r="O805" s="31">
        <f t="shared" si="71"/>
        <v>0</v>
      </c>
      <c r="P805" s="31">
        <v>0</v>
      </c>
      <c r="Q805" s="35">
        <f t="shared" si="68"/>
        <v>3895928</v>
      </c>
      <c r="R805" s="33"/>
      <c r="S805" s="34">
        <f t="shared" si="77"/>
        <v>0</v>
      </c>
      <c r="T805" s="33"/>
      <c r="U805" s="35">
        <f t="shared" si="75"/>
        <v>0</v>
      </c>
      <c r="V805" s="32">
        <f t="shared" si="76"/>
        <v>3895928</v>
      </c>
      <c r="W805" s="151" t="s">
        <v>33</v>
      </c>
      <c r="X805" s="152" t="s">
        <v>33</v>
      </c>
      <c r="Y805" s="153" t="s">
        <v>33</v>
      </c>
      <c r="Z805" s="152" t="s">
        <v>33</v>
      </c>
      <c r="AA805" s="29">
        <v>0</v>
      </c>
    </row>
    <row r="806" spans="1:27" hidden="1" x14ac:dyDescent="0.2">
      <c r="A806" s="20">
        <v>270</v>
      </c>
      <c r="B806" s="55">
        <v>44795</v>
      </c>
      <c r="C806" s="56">
        <v>44785</v>
      </c>
      <c r="D806" s="248"/>
      <c r="E806" s="57" t="s">
        <v>92</v>
      </c>
      <c r="F806" s="57" t="s">
        <v>599</v>
      </c>
      <c r="G806" s="25" t="s">
        <v>33</v>
      </c>
      <c r="I806" s="25" t="s">
        <v>33</v>
      </c>
      <c r="J806" s="25" t="s">
        <v>239</v>
      </c>
      <c r="K806" s="61">
        <v>44774</v>
      </c>
      <c r="L806" s="25" t="s">
        <v>600</v>
      </c>
      <c r="M806" s="149">
        <v>4480</v>
      </c>
      <c r="N806" s="141">
        <v>0</v>
      </c>
      <c r="O806" s="64">
        <f t="shared" si="71"/>
        <v>0</v>
      </c>
      <c r="P806" s="64">
        <v>0</v>
      </c>
      <c r="Q806" s="68">
        <f t="shared" si="68"/>
        <v>4480</v>
      </c>
      <c r="R806" s="66"/>
      <c r="S806" s="67">
        <f t="shared" si="77"/>
        <v>0</v>
      </c>
      <c r="T806" s="66"/>
      <c r="U806" s="68">
        <f t="shared" si="75"/>
        <v>0</v>
      </c>
      <c r="V806" s="65">
        <f t="shared" si="76"/>
        <v>4480</v>
      </c>
      <c r="W806" s="126" t="s">
        <v>33</v>
      </c>
      <c r="X806" s="232" t="s">
        <v>33</v>
      </c>
      <c r="Y806" s="146" t="s">
        <v>33</v>
      </c>
      <c r="Z806" s="145" t="s">
        <v>33</v>
      </c>
      <c r="AA806" s="62">
        <v>0</v>
      </c>
    </row>
    <row r="807" spans="1:27" hidden="1" x14ac:dyDescent="0.2">
      <c r="A807" s="20">
        <v>273</v>
      </c>
      <c r="B807" s="21">
        <v>44795</v>
      </c>
      <c r="C807" s="22">
        <v>44804</v>
      </c>
      <c r="D807" s="248"/>
      <c r="E807" s="23" t="s">
        <v>604</v>
      </c>
      <c r="F807" s="23" t="s">
        <v>604</v>
      </c>
      <c r="G807" s="24" t="s">
        <v>33</v>
      </c>
      <c r="I807" s="26" t="s">
        <v>33</v>
      </c>
      <c r="J807" s="76">
        <v>303651</v>
      </c>
      <c r="K807" s="27" t="s">
        <v>33</v>
      </c>
      <c r="L807" s="50" t="s">
        <v>33</v>
      </c>
      <c r="M807" s="29">
        <v>1500000</v>
      </c>
      <c r="N807" s="132">
        <v>0</v>
      </c>
      <c r="O807" s="31">
        <f t="shared" si="71"/>
        <v>0</v>
      </c>
      <c r="P807" s="31">
        <v>0</v>
      </c>
      <c r="Q807" s="35">
        <f t="shared" si="68"/>
        <v>1500000</v>
      </c>
      <c r="R807" s="33"/>
      <c r="S807" s="34">
        <f t="shared" si="77"/>
        <v>0</v>
      </c>
      <c r="T807" s="33"/>
      <c r="U807" s="35">
        <f t="shared" si="75"/>
        <v>0</v>
      </c>
      <c r="V807" s="32">
        <f t="shared" si="76"/>
        <v>1500000</v>
      </c>
      <c r="W807" s="151" t="s">
        <v>33</v>
      </c>
      <c r="X807" s="233" t="s">
        <v>33</v>
      </c>
      <c r="Y807" s="153" t="s">
        <v>33</v>
      </c>
      <c r="Z807" s="152" t="s">
        <v>33</v>
      </c>
      <c r="AA807" s="29">
        <v>0</v>
      </c>
    </row>
    <row r="808" spans="1:27" hidden="1" x14ac:dyDescent="0.2">
      <c r="A808" s="20">
        <v>274</v>
      </c>
      <c r="B808" s="21">
        <v>44795</v>
      </c>
      <c r="C808" s="22">
        <v>44810</v>
      </c>
      <c r="D808" s="248"/>
      <c r="E808" s="23" t="s">
        <v>31</v>
      </c>
      <c r="F808" s="23" t="s">
        <v>605</v>
      </c>
      <c r="G808" s="24" t="s">
        <v>541</v>
      </c>
      <c r="I808" s="26" t="s">
        <v>33</v>
      </c>
      <c r="J808" s="76">
        <v>303652</v>
      </c>
      <c r="K808" s="27">
        <v>44614</v>
      </c>
      <c r="L808" s="26" t="s">
        <v>564</v>
      </c>
      <c r="M808" s="29">
        <v>322042</v>
      </c>
      <c r="N808" s="132">
        <v>0</v>
      </c>
      <c r="O808" s="31">
        <f t="shared" si="71"/>
        <v>0</v>
      </c>
      <c r="P808" s="31">
        <v>0</v>
      </c>
      <c r="Q808" s="35">
        <f t="shared" si="68"/>
        <v>322042</v>
      </c>
      <c r="R808" s="33"/>
      <c r="S808" s="34">
        <f t="shared" si="77"/>
        <v>0</v>
      </c>
      <c r="T808" s="33"/>
      <c r="U808" s="35">
        <f t="shared" si="75"/>
        <v>0</v>
      </c>
      <c r="V808" s="32">
        <f t="shared" si="76"/>
        <v>322042</v>
      </c>
      <c r="W808" s="151" t="s">
        <v>33</v>
      </c>
      <c r="X808" s="233" t="s">
        <v>33</v>
      </c>
      <c r="Y808" s="153" t="s">
        <v>33</v>
      </c>
      <c r="Z808" s="152" t="s">
        <v>33</v>
      </c>
      <c r="AA808" s="29">
        <v>0</v>
      </c>
    </row>
    <row r="809" spans="1:27" hidden="1" x14ac:dyDescent="0.2">
      <c r="A809" s="20">
        <v>275</v>
      </c>
      <c r="B809" s="21">
        <v>44795</v>
      </c>
      <c r="C809" s="22">
        <v>44804</v>
      </c>
      <c r="D809" s="248"/>
      <c r="E809" s="23" t="s">
        <v>606</v>
      </c>
      <c r="F809" s="23" t="s">
        <v>606</v>
      </c>
      <c r="G809" s="24" t="s">
        <v>33</v>
      </c>
      <c r="I809" s="26" t="s">
        <v>33</v>
      </c>
      <c r="J809" s="76">
        <v>303653</v>
      </c>
      <c r="K809" s="27" t="s">
        <v>33</v>
      </c>
      <c r="L809" s="26" t="s">
        <v>33</v>
      </c>
      <c r="M809" s="29">
        <v>7200000</v>
      </c>
      <c r="N809" s="132">
        <v>0</v>
      </c>
      <c r="O809" s="31">
        <f t="shared" si="71"/>
        <v>0</v>
      </c>
      <c r="P809" s="31">
        <v>0</v>
      </c>
      <c r="Q809" s="35">
        <f t="shared" si="68"/>
        <v>7200000</v>
      </c>
      <c r="R809" s="33"/>
      <c r="S809" s="34">
        <f t="shared" si="77"/>
        <v>0</v>
      </c>
      <c r="T809" s="33"/>
      <c r="U809" s="35">
        <f t="shared" si="75"/>
        <v>0</v>
      </c>
      <c r="V809" s="32">
        <f t="shared" si="76"/>
        <v>7200000</v>
      </c>
      <c r="W809" s="151" t="s">
        <v>33</v>
      </c>
      <c r="X809" s="233" t="s">
        <v>33</v>
      </c>
      <c r="Y809" s="153" t="s">
        <v>33</v>
      </c>
      <c r="Z809" s="152" t="s">
        <v>33</v>
      </c>
      <c r="AA809" s="29">
        <v>0</v>
      </c>
    </row>
    <row r="810" spans="1:27" hidden="1" x14ac:dyDescent="0.2">
      <c r="A810" s="20">
        <v>281</v>
      </c>
      <c r="B810" s="21">
        <v>44795</v>
      </c>
      <c r="C810" s="22">
        <v>44804</v>
      </c>
      <c r="D810" s="248"/>
      <c r="E810" s="23" t="s">
        <v>614</v>
      </c>
      <c r="F810" s="23" t="s">
        <v>615</v>
      </c>
      <c r="G810" s="26" t="s">
        <v>616</v>
      </c>
      <c r="I810" s="26" t="s">
        <v>33</v>
      </c>
      <c r="J810" s="26">
        <v>303657</v>
      </c>
      <c r="K810" s="27">
        <v>44791</v>
      </c>
      <c r="L810" s="24">
        <v>1965</v>
      </c>
      <c r="M810" s="29">
        <v>100758</v>
      </c>
      <c r="N810" s="132">
        <v>0</v>
      </c>
      <c r="O810" s="31">
        <f t="shared" si="71"/>
        <v>0</v>
      </c>
      <c r="P810" s="31">
        <v>0</v>
      </c>
      <c r="Q810" s="35">
        <f t="shared" si="68"/>
        <v>100758</v>
      </c>
      <c r="R810" s="33">
        <v>4.4999999999999998E-2</v>
      </c>
      <c r="S810" s="34">
        <f t="shared" si="77"/>
        <v>-4534.1099999999997</v>
      </c>
      <c r="T810" s="33">
        <v>0.05</v>
      </c>
      <c r="U810" s="35">
        <v>-5038</v>
      </c>
      <c r="V810" s="32">
        <f t="shared" si="76"/>
        <v>91185.89</v>
      </c>
      <c r="W810" s="151" t="s">
        <v>33</v>
      </c>
      <c r="X810" s="152" t="s">
        <v>33</v>
      </c>
      <c r="Y810" s="153" t="s">
        <v>33</v>
      </c>
      <c r="Z810" s="152" t="s">
        <v>33</v>
      </c>
      <c r="AA810" s="155">
        <v>0</v>
      </c>
    </row>
    <row r="811" spans="1:27" hidden="1" x14ac:dyDescent="0.2">
      <c r="A811" s="20">
        <v>282</v>
      </c>
      <c r="B811" s="21">
        <v>44795</v>
      </c>
      <c r="C811" s="22">
        <v>44804</v>
      </c>
      <c r="D811" s="248"/>
      <c r="E811" s="23" t="s">
        <v>617</v>
      </c>
      <c r="F811" s="23" t="s">
        <v>618</v>
      </c>
      <c r="G811" s="26" t="s">
        <v>619</v>
      </c>
      <c r="I811" s="26" t="s">
        <v>33</v>
      </c>
      <c r="J811" s="26">
        <v>303658</v>
      </c>
      <c r="K811" s="27">
        <v>44742</v>
      </c>
      <c r="L811" s="24" t="s">
        <v>620</v>
      </c>
      <c r="M811" s="29">
        <v>63298</v>
      </c>
      <c r="N811" s="132">
        <v>0</v>
      </c>
      <c r="O811" s="31">
        <f t="shared" si="71"/>
        <v>0</v>
      </c>
      <c r="P811" s="31">
        <v>0</v>
      </c>
      <c r="Q811" s="35">
        <f t="shared" si="68"/>
        <v>63298</v>
      </c>
      <c r="R811" s="33">
        <v>0.08</v>
      </c>
      <c r="S811" s="34">
        <f t="shared" si="77"/>
        <v>-5063.84</v>
      </c>
      <c r="T811" s="33"/>
      <c r="U811" s="35">
        <v>-603</v>
      </c>
      <c r="V811" s="32">
        <f t="shared" si="76"/>
        <v>57631.16</v>
      </c>
      <c r="W811" s="151" t="s">
        <v>33</v>
      </c>
      <c r="X811" s="233" t="s">
        <v>33</v>
      </c>
      <c r="Y811" s="153" t="s">
        <v>33</v>
      </c>
      <c r="Z811" s="152" t="s">
        <v>33</v>
      </c>
      <c r="AA811" s="155">
        <v>0</v>
      </c>
    </row>
    <row r="812" spans="1:27" hidden="1" x14ac:dyDescent="0.2">
      <c r="A812" s="20">
        <v>287</v>
      </c>
      <c r="B812" s="55">
        <v>44795</v>
      </c>
      <c r="C812" s="56">
        <v>44799</v>
      </c>
      <c r="D812" s="248"/>
      <c r="E812" s="57" t="s">
        <v>148</v>
      </c>
      <c r="F812" s="57" t="s">
        <v>149</v>
      </c>
      <c r="G812" s="25" t="s">
        <v>150</v>
      </c>
      <c r="I812" s="25" t="s">
        <v>33</v>
      </c>
      <c r="J812" s="25" t="s">
        <v>239</v>
      </c>
      <c r="K812" s="61">
        <v>44743</v>
      </c>
      <c r="L812" s="60">
        <v>22473</v>
      </c>
      <c r="M812" s="62">
        <v>1401500</v>
      </c>
      <c r="N812" s="141">
        <v>0</v>
      </c>
      <c r="O812" s="64">
        <f t="shared" si="71"/>
        <v>0</v>
      </c>
      <c r="P812" s="64">
        <v>0</v>
      </c>
      <c r="Q812" s="68">
        <f t="shared" si="68"/>
        <v>1401500</v>
      </c>
      <c r="R812" s="66"/>
      <c r="S812" s="67">
        <f t="shared" si="77"/>
        <v>0</v>
      </c>
      <c r="T812" s="66"/>
      <c r="U812" s="68">
        <f t="shared" ref="U812:U821" si="78">IFERROR(O812*-T812,0)</f>
        <v>0</v>
      </c>
      <c r="V812" s="65">
        <f t="shared" si="76"/>
        <v>1401500</v>
      </c>
      <c r="W812" s="126" t="s">
        <v>33</v>
      </c>
      <c r="X812" s="232" t="s">
        <v>33</v>
      </c>
      <c r="Y812" s="146" t="s">
        <v>33</v>
      </c>
      <c r="Z812" s="145" t="s">
        <v>33</v>
      </c>
      <c r="AA812" s="156">
        <v>0</v>
      </c>
    </row>
    <row r="813" spans="1:27" hidden="1" x14ac:dyDescent="0.2">
      <c r="A813" s="20">
        <v>291</v>
      </c>
      <c r="B813" s="21">
        <v>44826</v>
      </c>
      <c r="C813" s="111">
        <v>44805</v>
      </c>
      <c r="D813" s="248"/>
      <c r="E813" s="23" t="s">
        <v>167</v>
      </c>
      <c r="F813" s="157" t="s">
        <v>636</v>
      </c>
      <c r="G813" s="114" t="s">
        <v>168</v>
      </c>
      <c r="I813" s="24" t="s">
        <v>33</v>
      </c>
      <c r="J813" s="158">
        <v>303661</v>
      </c>
      <c r="K813" s="159">
        <v>44741</v>
      </c>
      <c r="L813" s="114" t="s">
        <v>637</v>
      </c>
      <c r="M813" s="160">
        <v>167984</v>
      </c>
      <c r="N813" s="161">
        <v>0.17</v>
      </c>
      <c r="O813" s="162">
        <v>28557</v>
      </c>
      <c r="P813" s="31">
        <v>0</v>
      </c>
      <c r="Q813" s="35">
        <f t="shared" si="68"/>
        <v>196541</v>
      </c>
      <c r="R813" s="165">
        <v>4.4999999999999998E-2</v>
      </c>
      <c r="S813" s="164">
        <v>-8844</v>
      </c>
      <c r="T813" s="163">
        <v>0.2</v>
      </c>
      <c r="U813" s="35">
        <f t="shared" si="78"/>
        <v>-5711.4000000000005</v>
      </c>
      <c r="V813" s="166">
        <f t="shared" si="76"/>
        <v>181985.6</v>
      </c>
      <c r="W813" s="167" t="s">
        <v>33</v>
      </c>
      <c r="X813" s="230" t="s">
        <v>33</v>
      </c>
      <c r="Y813" s="37" t="s">
        <v>33</v>
      </c>
      <c r="Z813" s="37" t="s">
        <v>33</v>
      </c>
      <c r="AA813" s="169" t="s">
        <v>638</v>
      </c>
    </row>
    <row r="814" spans="1:27" hidden="1" x14ac:dyDescent="0.2">
      <c r="A814" s="20">
        <v>292</v>
      </c>
      <c r="B814" s="21">
        <v>44826</v>
      </c>
      <c r="C814" s="111">
        <v>44805</v>
      </c>
      <c r="D814" s="248"/>
      <c r="E814" s="23" t="s">
        <v>167</v>
      </c>
      <c r="F814" s="157" t="s">
        <v>237</v>
      </c>
      <c r="G814" s="26" t="s">
        <v>33</v>
      </c>
      <c r="I814" s="24" t="s">
        <v>33</v>
      </c>
      <c r="J814" s="158">
        <v>303661</v>
      </c>
      <c r="K814" s="159">
        <v>44741</v>
      </c>
      <c r="L814" s="114" t="s">
        <v>637</v>
      </c>
      <c r="M814" s="160">
        <v>42082</v>
      </c>
      <c r="N814" s="161">
        <v>0.13</v>
      </c>
      <c r="O814" s="162">
        <f>M814*N814</f>
        <v>5470.66</v>
      </c>
      <c r="P814" s="31">
        <v>0</v>
      </c>
      <c r="Q814" s="35">
        <f t="shared" si="68"/>
        <v>47552.66</v>
      </c>
      <c r="R814" s="163">
        <v>0.1</v>
      </c>
      <c r="S814" s="164">
        <f>Q814*-10%</f>
        <v>-4755.2660000000005</v>
      </c>
      <c r="T814" s="163">
        <v>0.2</v>
      </c>
      <c r="U814" s="35">
        <f t="shared" si="78"/>
        <v>-1094.1320000000001</v>
      </c>
      <c r="V814" s="166">
        <f t="shared" si="76"/>
        <v>41703.262000000002</v>
      </c>
      <c r="W814" s="167" t="s">
        <v>33</v>
      </c>
      <c r="X814" s="230" t="s">
        <v>33</v>
      </c>
      <c r="Y814" s="37" t="s">
        <v>33</v>
      </c>
      <c r="Z814" s="37" t="s">
        <v>33</v>
      </c>
      <c r="AA814" s="170"/>
    </row>
    <row r="815" spans="1:27" hidden="1" x14ac:dyDescent="0.2">
      <c r="A815" s="20">
        <v>355</v>
      </c>
      <c r="B815" s="82">
        <v>44887</v>
      </c>
      <c r="C815" s="182">
        <v>44865</v>
      </c>
      <c r="D815" s="248"/>
      <c r="E815" s="85" t="s">
        <v>152</v>
      </c>
      <c r="F815" s="84" t="s">
        <v>741</v>
      </c>
      <c r="G815" s="87" t="s">
        <v>627</v>
      </c>
      <c r="I815" s="24" t="s">
        <v>33</v>
      </c>
      <c r="J815" s="184">
        <v>303716</v>
      </c>
      <c r="K815" s="185">
        <v>44840</v>
      </c>
      <c r="L815" s="192" t="s">
        <v>742</v>
      </c>
      <c r="M815" s="186">
        <v>52200</v>
      </c>
      <c r="N815" s="193">
        <v>0.19500000000000001</v>
      </c>
      <c r="O815" s="188">
        <f>M815*N815</f>
        <v>10179</v>
      </c>
      <c r="P815" s="91">
        <v>0</v>
      </c>
      <c r="Q815" s="95">
        <f t="shared" si="68"/>
        <v>62379</v>
      </c>
      <c r="R815" s="189">
        <v>0.03</v>
      </c>
      <c r="S815" s="190">
        <v>-1871.37</v>
      </c>
      <c r="T815" s="189"/>
      <c r="U815" s="95">
        <f t="shared" si="78"/>
        <v>0</v>
      </c>
      <c r="V815" s="32">
        <f t="shared" si="76"/>
        <v>60507.63</v>
      </c>
      <c r="W815" s="167" t="s">
        <v>33</v>
      </c>
      <c r="X815" s="230" t="s">
        <v>33</v>
      </c>
      <c r="Y815" s="37" t="s">
        <v>33</v>
      </c>
      <c r="Z815" s="37" t="s">
        <v>33</v>
      </c>
      <c r="AA815" s="96"/>
    </row>
    <row r="816" spans="1:27" hidden="1" x14ac:dyDescent="0.2">
      <c r="A816" s="20">
        <v>359</v>
      </c>
      <c r="B816" s="82">
        <v>44887</v>
      </c>
      <c r="C816" s="182">
        <v>44862</v>
      </c>
      <c r="D816" s="248"/>
      <c r="E816" s="84" t="s">
        <v>160</v>
      </c>
      <c r="F816" s="84" t="s">
        <v>748</v>
      </c>
      <c r="G816" s="26" t="s">
        <v>33</v>
      </c>
      <c r="I816" s="24" t="s">
        <v>33</v>
      </c>
      <c r="J816" s="184">
        <v>303779</v>
      </c>
      <c r="K816" s="159" t="s">
        <v>33</v>
      </c>
      <c r="L816" s="26" t="s">
        <v>33</v>
      </c>
      <c r="M816" s="186">
        <v>297504</v>
      </c>
      <c r="N816" s="187"/>
      <c r="O816" s="188"/>
      <c r="P816" s="91">
        <v>0</v>
      </c>
      <c r="Q816" s="95">
        <f t="shared" si="68"/>
        <v>297504</v>
      </c>
      <c r="R816" s="189"/>
      <c r="S816" s="190"/>
      <c r="T816" s="189"/>
      <c r="U816" s="95">
        <f t="shared" si="78"/>
        <v>0</v>
      </c>
      <c r="V816" s="32">
        <f t="shared" si="76"/>
        <v>297504</v>
      </c>
      <c r="W816" s="167" t="s">
        <v>33</v>
      </c>
      <c r="X816" s="230" t="s">
        <v>33</v>
      </c>
      <c r="Y816" s="37" t="s">
        <v>33</v>
      </c>
      <c r="Z816" s="37" t="s">
        <v>33</v>
      </c>
      <c r="AA816" s="96"/>
    </row>
    <row r="817" spans="1:28" hidden="1" x14ac:dyDescent="0.2">
      <c r="A817" s="20">
        <v>364</v>
      </c>
      <c r="B817" s="21">
        <v>44887</v>
      </c>
      <c r="C817" s="111">
        <v>44873</v>
      </c>
      <c r="D817" s="248"/>
      <c r="E817" s="23" t="s">
        <v>644</v>
      </c>
      <c r="F817" s="43" t="s">
        <v>753</v>
      </c>
      <c r="G817" s="24" t="s">
        <v>646</v>
      </c>
      <c r="I817" s="24" t="s">
        <v>33</v>
      </c>
      <c r="J817" s="76">
        <v>303799</v>
      </c>
      <c r="K817" s="194">
        <v>44859</v>
      </c>
      <c r="L817" s="26" t="s">
        <v>33</v>
      </c>
      <c r="M817" s="195">
        <v>83267</v>
      </c>
      <c r="N817" s="154"/>
      <c r="O817" s="76"/>
      <c r="P817" s="31">
        <v>0</v>
      </c>
      <c r="Q817" s="35">
        <f t="shared" si="68"/>
        <v>83267</v>
      </c>
      <c r="R817" s="81"/>
      <c r="S817" s="195">
        <v>-2172</v>
      </c>
      <c r="T817" s="81"/>
      <c r="U817" s="35">
        <f t="shared" si="78"/>
        <v>0</v>
      </c>
      <c r="V817" s="32">
        <f t="shared" si="76"/>
        <v>81095</v>
      </c>
      <c r="W817" s="167" t="s">
        <v>33</v>
      </c>
      <c r="X817" s="230" t="s">
        <v>33</v>
      </c>
      <c r="Y817" s="37" t="s">
        <v>33</v>
      </c>
      <c r="Z817" s="37" t="s">
        <v>33</v>
      </c>
      <c r="AA817" s="37"/>
    </row>
    <row r="818" spans="1:28" hidden="1" x14ac:dyDescent="0.2">
      <c r="A818" s="20">
        <v>365</v>
      </c>
      <c r="B818" s="21">
        <v>44887</v>
      </c>
      <c r="C818" s="111">
        <v>44875</v>
      </c>
      <c r="D818" s="248"/>
      <c r="E818" s="23" t="s">
        <v>152</v>
      </c>
      <c r="F818" s="43" t="s">
        <v>741</v>
      </c>
      <c r="G818" s="26" t="s">
        <v>627</v>
      </c>
      <c r="I818" s="24" t="s">
        <v>33</v>
      </c>
      <c r="J818" s="76">
        <v>303801</v>
      </c>
      <c r="K818" s="103">
        <v>44872</v>
      </c>
      <c r="L818" s="78" t="s">
        <v>754</v>
      </c>
      <c r="M818" s="79">
        <v>52200</v>
      </c>
      <c r="N818" s="154">
        <v>0.19500000000000001</v>
      </c>
      <c r="O818" s="178">
        <f>M818*N818</f>
        <v>10179</v>
      </c>
      <c r="P818" s="31">
        <v>0</v>
      </c>
      <c r="Q818" s="35">
        <f t="shared" si="68"/>
        <v>62379</v>
      </c>
      <c r="R818" s="81">
        <v>0.03</v>
      </c>
      <c r="S818" s="100">
        <v>-1871.37</v>
      </c>
      <c r="T818" s="81"/>
      <c r="U818" s="35">
        <f t="shared" si="78"/>
        <v>0</v>
      </c>
      <c r="V818" s="32">
        <f t="shared" si="76"/>
        <v>60507.63</v>
      </c>
      <c r="W818" s="167" t="s">
        <v>33</v>
      </c>
      <c r="X818" s="230" t="s">
        <v>33</v>
      </c>
      <c r="Y818" s="37" t="s">
        <v>33</v>
      </c>
      <c r="Z818" s="37" t="s">
        <v>33</v>
      </c>
      <c r="AA818" s="37"/>
    </row>
    <row r="819" spans="1:28" hidden="1" x14ac:dyDescent="0.2">
      <c r="A819" s="20">
        <v>380</v>
      </c>
      <c r="B819" s="55">
        <v>44917</v>
      </c>
      <c r="C819" s="56">
        <v>44908</v>
      </c>
      <c r="D819" s="248"/>
      <c r="E819" s="58" t="s">
        <v>160</v>
      </c>
      <c r="F819" s="57" t="s">
        <v>773</v>
      </c>
      <c r="G819" s="25" t="s">
        <v>33</v>
      </c>
      <c r="I819" s="60" t="s">
        <v>33</v>
      </c>
      <c r="J819" s="25" t="s">
        <v>239</v>
      </c>
      <c r="K819" s="128" t="s">
        <v>33</v>
      </c>
      <c r="L819" s="25" t="s">
        <v>33</v>
      </c>
      <c r="M819" s="149">
        <v>279579</v>
      </c>
      <c r="N819" s="141"/>
      <c r="O819" s="197">
        <f>M819*N819</f>
        <v>0</v>
      </c>
      <c r="P819" s="197">
        <v>0</v>
      </c>
      <c r="Q819" s="68">
        <f t="shared" si="68"/>
        <v>279579</v>
      </c>
      <c r="R819" s="66"/>
      <c r="S819" s="68">
        <f>-R819*Q819</f>
        <v>0</v>
      </c>
      <c r="T819" s="63"/>
      <c r="U819" s="68">
        <f t="shared" si="78"/>
        <v>0</v>
      </c>
      <c r="V819" s="65">
        <f t="shared" si="76"/>
        <v>279579</v>
      </c>
      <c r="W819" s="198" t="s">
        <v>33</v>
      </c>
      <c r="X819" s="231" t="s">
        <v>33</v>
      </c>
      <c r="Y819" s="70" t="s">
        <v>33</v>
      </c>
      <c r="Z819" s="70" t="s">
        <v>33</v>
      </c>
      <c r="AA819" s="70"/>
    </row>
    <row r="820" spans="1:28" hidden="1" x14ac:dyDescent="0.2">
      <c r="A820" s="20">
        <v>386</v>
      </c>
      <c r="B820" s="55">
        <v>44917</v>
      </c>
      <c r="C820" s="56">
        <v>44903</v>
      </c>
      <c r="D820" s="248"/>
      <c r="E820" s="57" t="s">
        <v>784</v>
      </c>
      <c r="F820" s="57" t="s">
        <v>785</v>
      </c>
      <c r="G820" s="25" t="s">
        <v>33</v>
      </c>
      <c r="I820" s="60" t="s">
        <v>33</v>
      </c>
      <c r="J820" s="25" t="s">
        <v>239</v>
      </c>
      <c r="K820" s="128" t="s">
        <v>33</v>
      </c>
      <c r="L820" s="25" t="s">
        <v>33</v>
      </c>
      <c r="M820" s="62">
        <v>26957800</v>
      </c>
      <c r="N820" s="141"/>
      <c r="O820" s="197">
        <f>M820*N820</f>
        <v>0</v>
      </c>
      <c r="P820" s="197">
        <v>0</v>
      </c>
      <c r="Q820" s="68">
        <f t="shared" si="68"/>
        <v>26957800</v>
      </c>
      <c r="R820" s="66"/>
      <c r="S820" s="68">
        <f>-R820*Q820</f>
        <v>0</v>
      </c>
      <c r="T820" s="66"/>
      <c r="U820" s="68">
        <f t="shared" si="78"/>
        <v>0</v>
      </c>
      <c r="V820" s="65">
        <f t="shared" si="76"/>
        <v>26957800</v>
      </c>
      <c r="W820" s="198" t="s">
        <v>33</v>
      </c>
      <c r="X820" s="231" t="s">
        <v>33</v>
      </c>
      <c r="Y820" s="70" t="s">
        <v>33</v>
      </c>
      <c r="Z820" s="70" t="s">
        <v>33</v>
      </c>
      <c r="AA820" s="70"/>
    </row>
    <row r="821" spans="1:28" hidden="1" x14ac:dyDescent="0.2">
      <c r="A821" s="20">
        <v>391</v>
      </c>
      <c r="B821" s="55">
        <v>44917</v>
      </c>
      <c r="C821" s="56">
        <v>44916</v>
      </c>
      <c r="D821" s="248"/>
      <c r="E821" s="57" t="s">
        <v>666</v>
      </c>
      <c r="F821" s="57" t="s">
        <v>791</v>
      </c>
      <c r="G821" s="199" t="s">
        <v>792</v>
      </c>
      <c r="I821" s="60" t="s">
        <v>33</v>
      </c>
      <c r="J821" s="25" t="s">
        <v>239</v>
      </c>
      <c r="K821" s="61">
        <v>44896</v>
      </c>
      <c r="L821" s="25">
        <v>564</v>
      </c>
      <c r="M821" s="62">
        <v>472349</v>
      </c>
      <c r="N821" s="141">
        <v>0.17</v>
      </c>
      <c r="O821" s="197">
        <f>M821*N821</f>
        <v>80299.33</v>
      </c>
      <c r="P821" s="197">
        <v>123629</v>
      </c>
      <c r="Q821" s="68">
        <f t="shared" si="68"/>
        <v>676277.33</v>
      </c>
      <c r="R821" s="66"/>
      <c r="S821" s="68">
        <f>-R821*Q821</f>
        <v>0</v>
      </c>
      <c r="T821" s="66"/>
      <c r="U821" s="68">
        <f t="shared" si="78"/>
        <v>0</v>
      </c>
      <c r="V821" s="65">
        <f t="shared" si="76"/>
        <v>676277.33</v>
      </c>
      <c r="W821" s="198" t="s">
        <v>33</v>
      </c>
      <c r="X821" s="231" t="s">
        <v>33</v>
      </c>
      <c r="Y821" s="70" t="s">
        <v>33</v>
      </c>
      <c r="Z821" s="70" t="s">
        <v>33</v>
      </c>
      <c r="AA821" s="70"/>
    </row>
    <row r="822" spans="1:28" ht="15" hidden="1" x14ac:dyDescent="0.35">
      <c r="M822" s="203">
        <f>SUM(M8:M821)</f>
        <v>531708324.42999995</v>
      </c>
      <c r="N822" s="204"/>
      <c r="O822" s="203">
        <f>SUM(O8:O821)</f>
        <v>4645263.6500000004</v>
      </c>
      <c r="P822" s="203">
        <f>SUM(P8:P821)</f>
        <v>407113</v>
      </c>
      <c r="Q822" s="203">
        <f>SUM(Q8:Q821)</f>
        <v>1466111837.6600003</v>
      </c>
      <c r="R822" s="204"/>
      <c r="S822" s="203">
        <f>SUM(S8:S821)</f>
        <v>-3043220.1087500001</v>
      </c>
      <c r="T822" s="204"/>
      <c r="U822" s="203">
        <f>SUM(U8:U821)</f>
        <v>-855035.348</v>
      </c>
      <c r="V822" s="203">
        <f>SUM(V8:V821)</f>
        <v>1462182079.2032499</v>
      </c>
    </row>
    <row r="823" spans="1:28" ht="16.5" x14ac:dyDescent="0.35">
      <c r="A823" s="395"/>
      <c r="B823" s="363">
        <v>44795</v>
      </c>
      <c r="C823" s="431"/>
      <c r="D823" s="347">
        <v>44783</v>
      </c>
      <c r="E823" s="348" t="s">
        <v>837</v>
      </c>
      <c r="F823" s="348" t="s">
        <v>837</v>
      </c>
      <c r="G823" s="432"/>
      <c r="I823" s="432"/>
      <c r="J823" s="433"/>
      <c r="K823" s="432"/>
      <c r="L823" s="433"/>
      <c r="M823" s="434"/>
      <c r="N823" s="435"/>
      <c r="O823" s="434"/>
      <c r="P823" s="434"/>
      <c r="Q823" s="354">
        <v>69870</v>
      </c>
      <c r="R823" s="435"/>
      <c r="S823" s="434"/>
      <c r="T823" s="435"/>
      <c r="U823" s="434"/>
      <c r="V823" s="359">
        <f t="shared" ref="V823:V886" si="79">Q823+S823+U823</f>
        <v>69870</v>
      </c>
      <c r="W823" s="433"/>
      <c r="X823" s="358" t="s">
        <v>222</v>
      </c>
      <c r="Y823" s="360">
        <v>54303443</v>
      </c>
      <c r="Z823" s="433"/>
      <c r="AA823" s="432"/>
      <c r="AB823" s="1" t="s">
        <v>867</v>
      </c>
    </row>
    <row r="824" spans="1:28" ht="24.75" x14ac:dyDescent="0.35">
      <c r="A824" s="395"/>
      <c r="B824" s="363">
        <v>44795</v>
      </c>
      <c r="C824" s="431"/>
      <c r="D824" s="347">
        <v>44785</v>
      </c>
      <c r="E824" s="348" t="s">
        <v>1128</v>
      </c>
      <c r="F824" s="348" t="s">
        <v>1128</v>
      </c>
      <c r="G824" s="432"/>
      <c r="I824" s="432"/>
      <c r="J824" s="433"/>
      <c r="K824" s="432"/>
      <c r="L824" s="433"/>
      <c r="M824" s="434"/>
      <c r="N824" s="435"/>
      <c r="O824" s="434"/>
      <c r="P824" s="434"/>
      <c r="Q824" s="354">
        <v>854289</v>
      </c>
      <c r="R824" s="435"/>
      <c r="S824" s="434"/>
      <c r="T824" s="435"/>
      <c r="U824" s="434"/>
      <c r="V824" s="359">
        <f t="shared" si="79"/>
        <v>854289</v>
      </c>
      <c r="W824" s="433"/>
      <c r="X824" s="358" t="s">
        <v>222</v>
      </c>
      <c r="Y824" s="360"/>
      <c r="Z824" s="433"/>
      <c r="AA824" s="432"/>
      <c r="AB824" s="1" t="s">
        <v>867</v>
      </c>
    </row>
    <row r="825" spans="1:28" ht="24.75" x14ac:dyDescent="0.35">
      <c r="A825" s="395"/>
      <c r="B825" s="363">
        <v>44795</v>
      </c>
      <c r="C825" s="431"/>
      <c r="D825" s="347">
        <v>44788</v>
      </c>
      <c r="E825" s="348" t="s">
        <v>1129</v>
      </c>
      <c r="F825" s="348" t="s">
        <v>1129</v>
      </c>
      <c r="G825" s="432"/>
      <c r="I825" s="432"/>
      <c r="J825" s="433"/>
      <c r="K825" s="432"/>
      <c r="L825" s="433"/>
      <c r="M825" s="434"/>
      <c r="N825" s="435"/>
      <c r="O825" s="434"/>
      <c r="P825" s="434"/>
      <c r="Q825" s="354">
        <v>167364</v>
      </c>
      <c r="R825" s="435"/>
      <c r="S825" s="434"/>
      <c r="T825" s="435"/>
      <c r="U825" s="434"/>
      <c r="V825" s="359">
        <f t="shared" si="79"/>
        <v>167364</v>
      </c>
      <c r="W825" s="433"/>
      <c r="X825" s="358" t="s">
        <v>222</v>
      </c>
      <c r="Y825" s="360"/>
      <c r="Z825" s="433"/>
      <c r="AA825" s="432"/>
      <c r="AB825" s="1" t="s">
        <v>867</v>
      </c>
    </row>
    <row r="826" spans="1:28" ht="16.5" x14ac:dyDescent="0.35">
      <c r="A826" s="395"/>
      <c r="B826" s="363">
        <v>44795</v>
      </c>
      <c r="C826" s="431"/>
      <c r="D826" s="347">
        <v>44799</v>
      </c>
      <c r="E826" s="348" t="s">
        <v>949</v>
      </c>
      <c r="F826" s="348" t="s">
        <v>949</v>
      </c>
      <c r="G826" s="432"/>
      <c r="I826" s="432"/>
      <c r="J826" s="433"/>
      <c r="K826" s="432"/>
      <c r="L826" s="433"/>
      <c r="M826" s="434"/>
      <c r="N826" s="435"/>
      <c r="O826" s="434"/>
      <c r="P826" s="434"/>
      <c r="Q826" s="354">
        <v>96500000</v>
      </c>
      <c r="R826" s="435"/>
      <c r="S826" s="434"/>
      <c r="T826" s="435"/>
      <c r="U826" s="434"/>
      <c r="V826" s="359">
        <f t="shared" si="79"/>
        <v>96500000</v>
      </c>
      <c r="W826" s="433"/>
      <c r="X826" s="358" t="s">
        <v>222</v>
      </c>
      <c r="Y826" s="360">
        <v>54303452</v>
      </c>
      <c r="Z826" s="433"/>
      <c r="AA826" s="432"/>
      <c r="AB826" s="1" t="s">
        <v>867</v>
      </c>
    </row>
    <row r="827" spans="1:28" ht="24.75" x14ac:dyDescent="0.35">
      <c r="A827" s="395"/>
      <c r="B827" s="363">
        <v>44795</v>
      </c>
      <c r="C827" s="431"/>
      <c r="D827" s="347">
        <v>44802</v>
      </c>
      <c r="E827" s="348" t="s">
        <v>1130</v>
      </c>
      <c r="F827" s="348" t="s">
        <v>1130</v>
      </c>
      <c r="G827" s="432"/>
      <c r="I827" s="432"/>
      <c r="J827" s="433"/>
      <c r="K827" s="432"/>
      <c r="L827" s="433"/>
      <c r="M827" s="434"/>
      <c r="N827" s="435"/>
      <c r="O827" s="434"/>
      <c r="P827" s="434"/>
      <c r="Q827" s="354">
        <v>600000</v>
      </c>
      <c r="R827" s="435"/>
      <c r="S827" s="434"/>
      <c r="T827" s="435"/>
      <c r="U827" s="434"/>
      <c r="V827" s="359">
        <f t="shared" si="79"/>
        <v>600000</v>
      </c>
      <c r="W827" s="433"/>
      <c r="X827" s="358" t="s">
        <v>222</v>
      </c>
      <c r="Y827" s="360"/>
      <c r="Z827" s="433"/>
      <c r="AA827" s="432"/>
      <c r="AB827" s="1" t="s">
        <v>867</v>
      </c>
    </row>
    <row r="828" spans="1:28" ht="24.75" x14ac:dyDescent="0.35">
      <c r="A828" s="395"/>
      <c r="B828" s="363">
        <v>44795</v>
      </c>
      <c r="C828" s="431"/>
      <c r="D828" s="347">
        <v>44802</v>
      </c>
      <c r="E828" s="348" t="s">
        <v>1131</v>
      </c>
      <c r="F828" s="348" t="s">
        <v>1131</v>
      </c>
      <c r="G828" s="432"/>
      <c r="I828" s="432"/>
      <c r="J828" s="433"/>
      <c r="K828" s="432"/>
      <c r="L828" s="433"/>
      <c r="M828" s="434"/>
      <c r="N828" s="435"/>
      <c r="O828" s="434"/>
      <c r="P828" s="434"/>
      <c r="Q828" s="354">
        <v>1000000</v>
      </c>
      <c r="R828" s="435"/>
      <c r="S828" s="434"/>
      <c r="T828" s="435"/>
      <c r="U828" s="434"/>
      <c r="V828" s="359">
        <f t="shared" si="79"/>
        <v>1000000</v>
      </c>
      <c r="W828" s="433"/>
      <c r="X828" s="358" t="s">
        <v>222</v>
      </c>
      <c r="Y828" s="360"/>
      <c r="Z828" s="433"/>
      <c r="AA828" s="432"/>
      <c r="AB828" s="1" t="s">
        <v>867</v>
      </c>
    </row>
    <row r="829" spans="1:28" ht="16.5" x14ac:dyDescent="0.35">
      <c r="A829" s="395"/>
      <c r="B829" s="363">
        <v>44795</v>
      </c>
      <c r="C829" s="431"/>
      <c r="D829" s="347">
        <v>44802</v>
      </c>
      <c r="E829" s="348" t="s">
        <v>1132</v>
      </c>
      <c r="F829" s="348" t="s">
        <v>1132</v>
      </c>
      <c r="G829" s="432"/>
      <c r="I829" s="432"/>
      <c r="J829" s="433"/>
      <c r="K829" s="432"/>
      <c r="L829" s="433"/>
      <c r="M829" s="434"/>
      <c r="N829" s="435"/>
      <c r="O829" s="434"/>
      <c r="P829" s="434"/>
      <c r="Q829" s="354">
        <v>1000000</v>
      </c>
      <c r="R829" s="435"/>
      <c r="S829" s="434"/>
      <c r="T829" s="435"/>
      <c r="U829" s="434"/>
      <c r="V829" s="359">
        <f t="shared" si="79"/>
        <v>1000000</v>
      </c>
      <c r="W829" s="433"/>
      <c r="X829" s="358" t="s">
        <v>222</v>
      </c>
      <c r="Y829" s="360"/>
      <c r="Z829" s="433"/>
      <c r="AA829" s="432"/>
      <c r="AB829" s="1" t="s">
        <v>867</v>
      </c>
    </row>
    <row r="830" spans="1:28" ht="16.5" x14ac:dyDescent="0.35">
      <c r="A830" s="395"/>
      <c r="B830" s="363">
        <v>44795</v>
      </c>
      <c r="C830" s="431"/>
      <c r="D830" s="347">
        <v>44802</v>
      </c>
      <c r="E830" s="348" t="s">
        <v>1133</v>
      </c>
      <c r="F830" s="348" t="s">
        <v>1133</v>
      </c>
      <c r="G830" s="432"/>
      <c r="I830" s="432"/>
      <c r="J830" s="433"/>
      <c r="K830" s="432"/>
      <c r="L830" s="433"/>
      <c r="M830" s="434"/>
      <c r="N830" s="435"/>
      <c r="O830" s="434"/>
      <c r="P830" s="434"/>
      <c r="Q830" s="354">
        <v>600000</v>
      </c>
      <c r="R830" s="435"/>
      <c r="S830" s="434"/>
      <c r="T830" s="435"/>
      <c r="U830" s="434"/>
      <c r="V830" s="359">
        <f t="shared" si="79"/>
        <v>600000</v>
      </c>
      <c r="W830" s="433"/>
      <c r="X830" s="358" t="s">
        <v>222</v>
      </c>
      <c r="Y830" s="360"/>
      <c r="Z830" s="433"/>
      <c r="AA830" s="432"/>
      <c r="AB830" s="1" t="s">
        <v>867</v>
      </c>
    </row>
    <row r="831" spans="1:28" ht="16.5" x14ac:dyDescent="0.35">
      <c r="A831" s="395"/>
      <c r="B831" s="363">
        <v>44795</v>
      </c>
      <c r="C831" s="431"/>
      <c r="D831" s="347">
        <v>44802</v>
      </c>
      <c r="E831" s="348" t="s">
        <v>1134</v>
      </c>
      <c r="F831" s="348" t="s">
        <v>1134</v>
      </c>
      <c r="G831" s="432"/>
      <c r="I831" s="432"/>
      <c r="J831" s="433"/>
      <c r="K831" s="432"/>
      <c r="L831" s="433"/>
      <c r="M831" s="434"/>
      <c r="N831" s="435"/>
      <c r="O831" s="434"/>
      <c r="P831" s="434"/>
      <c r="Q831" s="354">
        <v>4488.2</v>
      </c>
      <c r="R831" s="435"/>
      <c r="S831" s="434"/>
      <c r="T831" s="435"/>
      <c r="U831" s="434"/>
      <c r="V831" s="359">
        <f t="shared" si="79"/>
        <v>4488.2</v>
      </c>
      <c r="W831" s="433"/>
      <c r="X831" s="358" t="s">
        <v>222</v>
      </c>
      <c r="Y831" s="360">
        <v>12300002944</v>
      </c>
      <c r="Z831" s="433"/>
      <c r="AA831" s="432"/>
      <c r="AB831" s="1" t="s">
        <v>867</v>
      </c>
    </row>
    <row r="832" spans="1:28" ht="36" x14ac:dyDescent="0.35">
      <c r="A832" s="395"/>
      <c r="B832" s="363">
        <v>44795</v>
      </c>
      <c r="C832" s="431"/>
      <c r="D832" s="347">
        <v>44802</v>
      </c>
      <c r="E832" s="348" t="s">
        <v>1135</v>
      </c>
      <c r="F832" s="348" t="s">
        <v>1135</v>
      </c>
      <c r="G832" s="432"/>
      <c r="I832" s="432"/>
      <c r="J832" s="433"/>
      <c r="K832" s="432"/>
      <c r="L832" s="433"/>
      <c r="M832" s="434"/>
      <c r="N832" s="435"/>
      <c r="O832" s="434"/>
      <c r="P832" s="434"/>
      <c r="Q832" s="354">
        <v>336750000</v>
      </c>
      <c r="R832" s="435"/>
      <c r="S832" s="434"/>
      <c r="T832" s="435"/>
      <c r="U832" s="434"/>
      <c r="V832" s="359">
        <f t="shared" si="79"/>
        <v>336750000</v>
      </c>
      <c r="W832" s="433"/>
      <c r="X832" s="358" t="s">
        <v>222</v>
      </c>
      <c r="Y832" s="360">
        <v>12300002944</v>
      </c>
      <c r="Z832" s="433"/>
      <c r="AA832" s="432"/>
      <c r="AB832" s="1" t="s">
        <v>867</v>
      </c>
    </row>
    <row r="833" spans="1:28" ht="16.5" x14ac:dyDescent="0.35">
      <c r="A833" s="395"/>
      <c r="B833" s="363">
        <v>44795</v>
      </c>
      <c r="C833" s="431"/>
      <c r="D833" s="347">
        <v>44803</v>
      </c>
      <c r="E833" s="348" t="s">
        <v>1134</v>
      </c>
      <c r="F833" s="348" t="s">
        <v>1134</v>
      </c>
      <c r="G833" s="432"/>
      <c r="I833" s="432"/>
      <c r="J833" s="433"/>
      <c r="K833" s="432"/>
      <c r="L833" s="433"/>
      <c r="M833" s="434"/>
      <c r="N833" s="435"/>
      <c r="O833" s="434"/>
      <c r="P833" s="434"/>
      <c r="Q833" s="354">
        <v>4513.79</v>
      </c>
      <c r="R833" s="435"/>
      <c r="S833" s="434"/>
      <c r="T833" s="435"/>
      <c r="U833" s="434"/>
      <c r="V833" s="359">
        <f t="shared" si="79"/>
        <v>4513.79</v>
      </c>
      <c r="W833" s="433"/>
      <c r="X833" s="358" t="s">
        <v>222</v>
      </c>
      <c r="Y833" s="360">
        <v>12300002944</v>
      </c>
      <c r="Z833" s="433"/>
      <c r="AA833" s="432"/>
      <c r="AB833" s="1" t="s">
        <v>867</v>
      </c>
    </row>
    <row r="834" spans="1:28" ht="24.75" x14ac:dyDescent="0.35">
      <c r="A834" s="395"/>
      <c r="B834" s="363">
        <v>44795</v>
      </c>
      <c r="C834" s="431"/>
      <c r="D834" s="347">
        <v>44803</v>
      </c>
      <c r="E834" s="348" t="s">
        <v>1136</v>
      </c>
      <c r="F834" s="348" t="s">
        <v>1136</v>
      </c>
      <c r="G834" s="432"/>
      <c r="I834" s="432"/>
      <c r="J834" s="433"/>
      <c r="K834" s="432"/>
      <c r="L834" s="433"/>
      <c r="M834" s="434"/>
      <c r="N834" s="435"/>
      <c r="O834" s="434"/>
      <c r="P834" s="434"/>
      <c r="Q834" s="354">
        <v>222250000</v>
      </c>
      <c r="R834" s="435"/>
      <c r="S834" s="434"/>
      <c r="T834" s="435"/>
      <c r="U834" s="434"/>
      <c r="V834" s="359">
        <f t="shared" si="79"/>
        <v>222250000</v>
      </c>
      <c r="W834" s="433"/>
      <c r="X834" s="358" t="s">
        <v>222</v>
      </c>
      <c r="Y834" s="360">
        <v>12300002944</v>
      </c>
      <c r="Z834" s="433"/>
      <c r="AA834" s="432"/>
      <c r="AB834" s="1" t="s">
        <v>867</v>
      </c>
    </row>
    <row r="835" spans="1:28" ht="16.5" x14ac:dyDescent="0.35">
      <c r="A835" s="395"/>
      <c r="B835" s="363">
        <v>44795</v>
      </c>
      <c r="C835" s="431"/>
      <c r="D835" s="347">
        <v>44804</v>
      </c>
      <c r="E835" s="348" t="s">
        <v>1134</v>
      </c>
      <c r="F835" s="348" t="s">
        <v>1134</v>
      </c>
      <c r="G835" s="432"/>
      <c r="I835" s="432"/>
      <c r="J835" s="433"/>
      <c r="K835" s="432"/>
      <c r="L835" s="433"/>
      <c r="M835" s="434"/>
      <c r="N835" s="435"/>
      <c r="O835" s="434"/>
      <c r="P835" s="434"/>
      <c r="Q835" s="354">
        <v>4477.2700000000004</v>
      </c>
      <c r="R835" s="435"/>
      <c r="S835" s="434"/>
      <c r="T835" s="435"/>
      <c r="U835" s="434"/>
      <c r="V835" s="359">
        <f t="shared" si="79"/>
        <v>4477.2700000000004</v>
      </c>
      <c r="W835" s="433"/>
      <c r="X835" s="358" t="s">
        <v>222</v>
      </c>
      <c r="Y835" s="360">
        <v>12300002944</v>
      </c>
      <c r="Z835" s="433"/>
      <c r="AA835" s="432"/>
      <c r="AB835" s="1" t="s">
        <v>867</v>
      </c>
    </row>
    <row r="836" spans="1:28" ht="24.75" x14ac:dyDescent="0.35">
      <c r="A836" s="395"/>
      <c r="B836" s="363">
        <v>44795</v>
      </c>
      <c r="C836" s="431"/>
      <c r="D836" s="347">
        <v>44804</v>
      </c>
      <c r="E836" s="348" t="s">
        <v>1137</v>
      </c>
      <c r="F836" s="348" t="s">
        <v>1137</v>
      </c>
      <c r="G836" s="432"/>
      <c r="I836" s="432"/>
      <c r="J836" s="433"/>
      <c r="K836" s="432"/>
      <c r="L836" s="433"/>
      <c r="M836" s="434"/>
      <c r="N836" s="435"/>
      <c r="O836" s="434"/>
      <c r="P836" s="434"/>
      <c r="Q836" s="354">
        <v>342875000</v>
      </c>
      <c r="R836" s="435"/>
      <c r="S836" s="434"/>
      <c r="T836" s="435"/>
      <c r="U836" s="434"/>
      <c r="V836" s="359">
        <f t="shared" si="79"/>
        <v>342875000</v>
      </c>
      <c r="W836" s="433"/>
      <c r="X836" s="358" t="s">
        <v>222</v>
      </c>
      <c r="Y836" s="360">
        <v>12300002944</v>
      </c>
      <c r="Z836" s="433"/>
      <c r="AA836" s="432"/>
      <c r="AB836" s="1" t="s">
        <v>867</v>
      </c>
    </row>
    <row r="837" spans="1:28" ht="16.5" x14ac:dyDescent="0.35">
      <c r="A837" s="395"/>
      <c r="B837" s="363">
        <v>44795</v>
      </c>
      <c r="C837" s="431"/>
      <c r="D837" s="347">
        <v>44804</v>
      </c>
      <c r="E837" s="348" t="s">
        <v>1138</v>
      </c>
      <c r="F837" s="348" t="s">
        <v>1138</v>
      </c>
      <c r="G837" s="432"/>
      <c r="I837" s="432"/>
      <c r="J837" s="433"/>
      <c r="K837" s="432"/>
      <c r="L837" s="433"/>
      <c r="M837" s="434"/>
      <c r="N837" s="435"/>
      <c r="O837" s="434"/>
      <c r="P837" s="434"/>
      <c r="Q837" s="389">
        <v>150</v>
      </c>
      <c r="R837" s="435"/>
      <c r="S837" s="434"/>
      <c r="T837" s="435"/>
      <c r="U837" s="434"/>
      <c r="V837" s="359">
        <f t="shared" si="79"/>
        <v>150</v>
      </c>
      <c r="W837" s="433"/>
      <c r="X837" s="358" t="s">
        <v>222</v>
      </c>
      <c r="Y837" s="360"/>
      <c r="Z837" s="433"/>
      <c r="AA837" s="432"/>
      <c r="AB837" s="1" t="s">
        <v>867</v>
      </c>
    </row>
    <row r="838" spans="1:28" ht="24.75" x14ac:dyDescent="0.35">
      <c r="A838" s="395"/>
      <c r="B838" s="363">
        <v>44795</v>
      </c>
      <c r="C838" s="431"/>
      <c r="D838" s="347">
        <v>44804</v>
      </c>
      <c r="E838" s="348" t="s">
        <v>1139</v>
      </c>
      <c r="F838" s="348" t="s">
        <v>1139</v>
      </c>
      <c r="G838" s="432"/>
      <c r="I838" s="432"/>
      <c r="J838" s="433"/>
      <c r="K838" s="432"/>
      <c r="L838" s="433"/>
      <c r="M838" s="434"/>
      <c r="N838" s="435"/>
      <c r="O838" s="434"/>
      <c r="P838" s="434"/>
      <c r="Q838" s="389">
        <v>19.5</v>
      </c>
      <c r="R838" s="435"/>
      <c r="S838" s="434"/>
      <c r="T838" s="435"/>
      <c r="U838" s="434"/>
      <c r="V838" s="359">
        <f t="shared" si="79"/>
        <v>19.5</v>
      </c>
      <c r="W838" s="433"/>
      <c r="X838" s="358" t="s">
        <v>222</v>
      </c>
      <c r="Y838" s="360"/>
      <c r="Z838" s="433"/>
      <c r="AA838" s="432"/>
      <c r="AB838" s="1" t="s">
        <v>867</v>
      </c>
    </row>
    <row r="839" spans="1:28" ht="16.5" x14ac:dyDescent="0.35">
      <c r="A839" s="395"/>
      <c r="B839" s="363">
        <v>44795</v>
      </c>
      <c r="C839" s="431"/>
      <c r="D839" s="347">
        <v>44804</v>
      </c>
      <c r="E839" s="348" t="s">
        <v>1094</v>
      </c>
      <c r="F839" s="348" t="s">
        <v>1094</v>
      </c>
      <c r="G839" s="432"/>
      <c r="I839" s="432"/>
      <c r="J839" s="433"/>
      <c r="K839" s="432"/>
      <c r="L839" s="433"/>
      <c r="M839" s="434"/>
      <c r="N839" s="435"/>
      <c r="O839" s="434"/>
      <c r="P839" s="434"/>
      <c r="Q839" s="354">
        <v>205096.61</v>
      </c>
      <c r="R839" s="435"/>
      <c r="S839" s="434"/>
      <c r="T839" s="435"/>
      <c r="U839" s="434"/>
      <c r="V839" s="359">
        <f t="shared" si="79"/>
        <v>205096.61</v>
      </c>
      <c r="W839" s="433"/>
      <c r="X839" s="358" t="s">
        <v>222</v>
      </c>
      <c r="Y839" s="433"/>
      <c r="Z839" s="433"/>
      <c r="AA839" s="432"/>
      <c r="AB839" s="1" t="s">
        <v>867</v>
      </c>
    </row>
    <row r="840" spans="1:28" ht="24.75" x14ac:dyDescent="0.35">
      <c r="A840" s="395"/>
      <c r="B840" s="363">
        <v>44826</v>
      </c>
      <c r="C840" s="431"/>
      <c r="D840" s="347">
        <v>44806</v>
      </c>
      <c r="E840" s="348" t="s">
        <v>1140</v>
      </c>
      <c r="F840" s="348" t="s">
        <v>1140</v>
      </c>
      <c r="G840" s="432"/>
      <c r="I840" s="432"/>
      <c r="J840" s="433"/>
      <c r="K840" s="432"/>
      <c r="L840" s="433"/>
      <c r="M840" s="434"/>
      <c r="N840" s="435"/>
      <c r="O840" s="434"/>
      <c r="P840" s="434"/>
      <c r="Q840" s="354">
        <v>1000000</v>
      </c>
      <c r="R840" s="435"/>
      <c r="S840" s="434"/>
      <c r="T840" s="435"/>
      <c r="U840" s="434"/>
      <c r="V840" s="359">
        <f t="shared" si="79"/>
        <v>1000000</v>
      </c>
      <c r="W840" s="433"/>
      <c r="X840" s="358" t="s">
        <v>222</v>
      </c>
      <c r="Y840" s="360"/>
      <c r="Z840" s="433"/>
      <c r="AA840" s="432"/>
      <c r="AB840" s="1" t="s">
        <v>867</v>
      </c>
    </row>
    <row r="841" spans="1:28" ht="24.75" x14ac:dyDescent="0.35">
      <c r="A841" s="395"/>
      <c r="B841" s="363">
        <v>44826</v>
      </c>
      <c r="C841" s="431"/>
      <c r="D841" s="347">
        <v>44806</v>
      </c>
      <c r="E841" s="348" t="s">
        <v>1141</v>
      </c>
      <c r="F841" s="348" t="s">
        <v>1141</v>
      </c>
      <c r="G841" s="432"/>
      <c r="I841" s="432"/>
      <c r="J841" s="433"/>
      <c r="K841" s="432"/>
      <c r="L841" s="433"/>
      <c r="M841" s="434"/>
      <c r="N841" s="435"/>
      <c r="O841" s="434"/>
      <c r="P841" s="434"/>
      <c r="Q841" s="354">
        <v>600000</v>
      </c>
      <c r="R841" s="435"/>
      <c r="S841" s="434"/>
      <c r="T841" s="435"/>
      <c r="U841" s="434"/>
      <c r="V841" s="359">
        <f t="shared" si="79"/>
        <v>600000</v>
      </c>
      <c r="W841" s="433"/>
      <c r="X841" s="358" t="s">
        <v>222</v>
      </c>
      <c r="Y841" s="360"/>
      <c r="Z841" s="433"/>
      <c r="AA841" s="432"/>
      <c r="AB841" s="1" t="s">
        <v>867</v>
      </c>
    </row>
    <row r="842" spans="1:28" ht="16.5" x14ac:dyDescent="0.35">
      <c r="A842" s="395"/>
      <c r="B842" s="363">
        <v>44826</v>
      </c>
      <c r="C842" s="431"/>
      <c r="D842" s="347">
        <v>44827</v>
      </c>
      <c r="E842" s="348" t="s">
        <v>1142</v>
      </c>
      <c r="F842" s="348" t="s">
        <v>1142</v>
      </c>
      <c r="G842" s="432"/>
      <c r="I842" s="432"/>
      <c r="J842" s="433"/>
      <c r="K842" s="432"/>
      <c r="L842" s="433"/>
      <c r="M842" s="434"/>
      <c r="N842" s="435"/>
      <c r="O842" s="434"/>
      <c r="P842" s="434"/>
      <c r="Q842" s="389">
        <v>486.3</v>
      </c>
      <c r="R842" s="435"/>
      <c r="S842" s="434"/>
      <c r="T842" s="435"/>
      <c r="U842" s="434"/>
      <c r="V842" s="359">
        <f t="shared" si="79"/>
        <v>486.3</v>
      </c>
      <c r="W842" s="433"/>
      <c r="X842" s="358" t="s">
        <v>222</v>
      </c>
      <c r="Y842" s="360"/>
      <c r="Z842" s="433"/>
      <c r="AA842" s="432"/>
      <c r="AB842" s="1" t="s">
        <v>867</v>
      </c>
    </row>
    <row r="843" spans="1:28" ht="16.5" x14ac:dyDescent="0.35">
      <c r="A843" s="395"/>
      <c r="B843" s="363">
        <v>44826</v>
      </c>
      <c r="C843" s="431"/>
      <c r="D843" s="347">
        <v>44827</v>
      </c>
      <c r="E843" s="348" t="s">
        <v>1143</v>
      </c>
      <c r="F843" s="348" t="s">
        <v>1143</v>
      </c>
      <c r="G843" s="432"/>
      <c r="I843" s="432"/>
      <c r="J843" s="433"/>
      <c r="K843" s="432"/>
      <c r="L843" s="433"/>
      <c r="M843" s="434"/>
      <c r="N843" s="435"/>
      <c r="O843" s="434"/>
      <c r="P843" s="434"/>
      <c r="Q843" s="389">
        <v>453.08</v>
      </c>
      <c r="R843" s="435"/>
      <c r="S843" s="434"/>
      <c r="T843" s="435"/>
      <c r="U843" s="434"/>
      <c r="V843" s="359">
        <f t="shared" si="79"/>
        <v>453.08</v>
      </c>
      <c r="W843" s="433"/>
      <c r="X843" s="358" t="s">
        <v>222</v>
      </c>
      <c r="Y843" s="360"/>
      <c r="Z843" s="433"/>
      <c r="AA843" s="432"/>
      <c r="AB843" s="1" t="s">
        <v>867</v>
      </c>
    </row>
    <row r="844" spans="1:28" ht="16.5" x14ac:dyDescent="0.35">
      <c r="A844" s="395"/>
      <c r="B844" s="363">
        <v>44826</v>
      </c>
      <c r="C844" s="431"/>
      <c r="D844" s="347">
        <v>44827</v>
      </c>
      <c r="E844" s="348" t="s">
        <v>1144</v>
      </c>
      <c r="F844" s="348" t="s">
        <v>1144</v>
      </c>
      <c r="G844" s="432"/>
      <c r="I844" s="432"/>
      <c r="J844" s="433"/>
      <c r="K844" s="432"/>
      <c r="L844" s="433"/>
      <c r="M844" s="434"/>
      <c r="N844" s="435"/>
      <c r="O844" s="434"/>
      <c r="P844" s="434"/>
      <c r="Q844" s="389">
        <v>486.3</v>
      </c>
      <c r="R844" s="435"/>
      <c r="S844" s="434"/>
      <c r="T844" s="435"/>
      <c r="U844" s="434"/>
      <c r="V844" s="359">
        <f t="shared" si="79"/>
        <v>486.3</v>
      </c>
      <c r="W844" s="433"/>
      <c r="X844" s="358" t="s">
        <v>222</v>
      </c>
      <c r="Y844" s="360"/>
      <c r="Z844" s="433"/>
      <c r="AA844" s="432"/>
      <c r="AB844" s="1" t="s">
        <v>867</v>
      </c>
    </row>
    <row r="845" spans="1:28" ht="16.5" x14ac:dyDescent="0.35">
      <c r="A845" s="395"/>
      <c r="B845" s="363">
        <v>44826</v>
      </c>
      <c r="C845" s="431"/>
      <c r="D845" s="347">
        <v>44827</v>
      </c>
      <c r="E845" s="348" t="s">
        <v>1145</v>
      </c>
      <c r="F845" s="348" t="s">
        <v>1145</v>
      </c>
      <c r="G845" s="432"/>
      <c r="I845" s="432"/>
      <c r="J845" s="433"/>
      <c r="K845" s="432"/>
      <c r="L845" s="433"/>
      <c r="M845" s="434"/>
      <c r="N845" s="435"/>
      <c r="O845" s="434"/>
      <c r="P845" s="434"/>
      <c r="Q845" s="389">
        <v>453.08</v>
      </c>
      <c r="R845" s="435"/>
      <c r="S845" s="434"/>
      <c r="T845" s="435"/>
      <c r="U845" s="434"/>
      <c r="V845" s="359">
        <f t="shared" si="79"/>
        <v>453.08</v>
      </c>
      <c r="W845" s="433"/>
      <c r="X845" s="358" t="s">
        <v>222</v>
      </c>
      <c r="Y845" s="360"/>
      <c r="Z845" s="433"/>
      <c r="AA845" s="432"/>
      <c r="AB845" s="1" t="s">
        <v>867</v>
      </c>
    </row>
    <row r="846" spans="1:28" ht="24.75" x14ac:dyDescent="0.35">
      <c r="A846" s="395"/>
      <c r="B846" s="363">
        <v>44826</v>
      </c>
      <c r="C846" s="431"/>
      <c r="D846" s="347">
        <v>44831</v>
      </c>
      <c r="E846" s="348" t="s">
        <v>1146</v>
      </c>
      <c r="F846" s="348" t="s">
        <v>1146</v>
      </c>
      <c r="G846" s="432"/>
      <c r="I846" s="432"/>
      <c r="J846" s="433"/>
      <c r="K846" s="432"/>
      <c r="L846" s="433"/>
      <c r="M846" s="434"/>
      <c r="N846" s="435"/>
      <c r="O846" s="434"/>
      <c r="P846" s="434"/>
      <c r="Q846" s="354">
        <v>1000000</v>
      </c>
      <c r="R846" s="435"/>
      <c r="S846" s="434"/>
      <c r="T846" s="435"/>
      <c r="U846" s="434"/>
      <c r="V846" s="359">
        <f t="shared" si="79"/>
        <v>1000000</v>
      </c>
      <c r="W846" s="433"/>
      <c r="X846" s="358" t="s">
        <v>222</v>
      </c>
      <c r="Y846" s="360"/>
      <c r="Z846" s="433"/>
      <c r="AA846" s="432"/>
      <c r="AB846" s="1" t="s">
        <v>867</v>
      </c>
    </row>
    <row r="847" spans="1:28" ht="24.75" x14ac:dyDescent="0.35">
      <c r="A847" s="395"/>
      <c r="B847" s="363">
        <v>44826</v>
      </c>
      <c r="C847" s="431"/>
      <c r="D847" s="347">
        <v>44831</v>
      </c>
      <c r="E847" s="348" t="s">
        <v>1147</v>
      </c>
      <c r="F847" s="348" t="s">
        <v>1147</v>
      </c>
      <c r="G847" s="432"/>
      <c r="I847" s="432"/>
      <c r="J847" s="433"/>
      <c r="K847" s="432"/>
      <c r="L847" s="433"/>
      <c r="M847" s="434"/>
      <c r="N847" s="435"/>
      <c r="O847" s="434"/>
      <c r="P847" s="434"/>
      <c r="Q847" s="354">
        <v>1000000</v>
      </c>
      <c r="R847" s="435"/>
      <c r="S847" s="434"/>
      <c r="T847" s="435"/>
      <c r="U847" s="434"/>
      <c r="V847" s="359">
        <f t="shared" si="79"/>
        <v>1000000</v>
      </c>
      <c r="W847" s="433"/>
      <c r="X847" s="358" t="s">
        <v>222</v>
      </c>
      <c r="Y847" s="360"/>
      <c r="Z847" s="433"/>
      <c r="AA847" s="432"/>
      <c r="AB847" s="1" t="s">
        <v>867</v>
      </c>
    </row>
    <row r="848" spans="1:28" ht="24.75" x14ac:dyDescent="0.35">
      <c r="A848" s="395"/>
      <c r="B848" s="363">
        <v>44826</v>
      </c>
      <c r="C848" s="431"/>
      <c r="D848" s="347">
        <v>44831</v>
      </c>
      <c r="E848" s="348" t="s">
        <v>1148</v>
      </c>
      <c r="F848" s="348" t="s">
        <v>1148</v>
      </c>
      <c r="G848" s="432"/>
      <c r="I848" s="432"/>
      <c r="J848" s="433"/>
      <c r="K848" s="432"/>
      <c r="L848" s="433"/>
      <c r="M848" s="434"/>
      <c r="N848" s="435"/>
      <c r="O848" s="434"/>
      <c r="P848" s="434"/>
      <c r="Q848" s="354">
        <v>1000000</v>
      </c>
      <c r="R848" s="435"/>
      <c r="S848" s="434"/>
      <c r="T848" s="435"/>
      <c r="U848" s="434"/>
      <c r="V848" s="359">
        <f t="shared" si="79"/>
        <v>1000000</v>
      </c>
      <c r="W848" s="433"/>
      <c r="X848" s="358" t="s">
        <v>222</v>
      </c>
      <c r="Y848" s="360"/>
      <c r="Z848" s="433"/>
      <c r="AA848" s="432"/>
      <c r="AB848" s="1" t="s">
        <v>867</v>
      </c>
    </row>
    <row r="849" spans="1:28" ht="24.75" x14ac:dyDescent="0.35">
      <c r="A849" s="395"/>
      <c r="B849" s="363">
        <v>44826</v>
      </c>
      <c r="C849" s="431"/>
      <c r="D849" s="347">
        <v>44831</v>
      </c>
      <c r="E849" s="348" t="s">
        <v>1149</v>
      </c>
      <c r="F849" s="348" t="s">
        <v>1149</v>
      </c>
      <c r="G849" s="432"/>
      <c r="I849" s="432"/>
      <c r="J849" s="433"/>
      <c r="K849" s="432"/>
      <c r="L849" s="433"/>
      <c r="M849" s="434"/>
      <c r="N849" s="435"/>
      <c r="O849" s="434"/>
      <c r="P849" s="434"/>
      <c r="Q849" s="354">
        <v>931712</v>
      </c>
      <c r="R849" s="435"/>
      <c r="S849" s="434"/>
      <c r="T849" s="435"/>
      <c r="U849" s="434"/>
      <c r="V849" s="359">
        <f t="shared" si="79"/>
        <v>931712</v>
      </c>
      <c r="W849" s="433"/>
      <c r="X849" s="358" t="s">
        <v>222</v>
      </c>
      <c r="Y849" s="360"/>
      <c r="Z849" s="433"/>
      <c r="AA849" s="432"/>
      <c r="AB849" s="1" t="s">
        <v>867</v>
      </c>
    </row>
    <row r="850" spans="1:28" ht="24.75" x14ac:dyDescent="0.35">
      <c r="A850" s="395"/>
      <c r="B850" s="363">
        <v>44856</v>
      </c>
      <c r="C850" s="431"/>
      <c r="D850" s="347">
        <v>44840</v>
      </c>
      <c r="E850" s="348" t="s">
        <v>1150</v>
      </c>
      <c r="F850" s="348" t="s">
        <v>1150</v>
      </c>
      <c r="G850" s="432"/>
      <c r="I850" s="432"/>
      <c r="J850" s="433"/>
      <c r="K850" s="432"/>
      <c r="L850" s="433"/>
      <c r="M850" s="434"/>
      <c r="N850" s="435"/>
      <c r="O850" s="434"/>
      <c r="P850" s="434"/>
      <c r="Q850" s="354">
        <v>1000000</v>
      </c>
      <c r="R850" s="435"/>
      <c r="S850" s="434"/>
      <c r="T850" s="435"/>
      <c r="U850" s="434"/>
      <c r="V850" s="359">
        <f t="shared" si="79"/>
        <v>1000000</v>
      </c>
      <c r="W850" s="433"/>
      <c r="X850" s="358" t="s">
        <v>222</v>
      </c>
      <c r="Y850" s="433"/>
      <c r="Z850" s="433"/>
      <c r="AA850" s="432"/>
      <c r="AB850" s="1" t="s">
        <v>867</v>
      </c>
    </row>
    <row r="851" spans="1:28" ht="24.75" x14ac:dyDescent="0.35">
      <c r="A851" s="395"/>
      <c r="B851" s="363">
        <v>44856</v>
      </c>
      <c r="C851" s="431"/>
      <c r="D851" s="347">
        <v>44840</v>
      </c>
      <c r="E851" s="348" t="s">
        <v>1151</v>
      </c>
      <c r="F851" s="348" t="s">
        <v>1151</v>
      </c>
      <c r="G851" s="432"/>
      <c r="I851" s="432"/>
      <c r="J851" s="433"/>
      <c r="K851" s="432"/>
      <c r="L851" s="433"/>
      <c r="M851" s="434"/>
      <c r="N851" s="435"/>
      <c r="O851" s="434"/>
      <c r="P851" s="434"/>
      <c r="Q851" s="354">
        <v>1000000</v>
      </c>
      <c r="R851" s="435"/>
      <c r="S851" s="434"/>
      <c r="T851" s="435"/>
      <c r="U851" s="434"/>
      <c r="V851" s="359">
        <f t="shared" si="79"/>
        <v>1000000</v>
      </c>
      <c r="W851" s="433"/>
      <c r="X851" s="358" t="s">
        <v>222</v>
      </c>
      <c r="Y851" s="433"/>
      <c r="Z851" s="433"/>
      <c r="AA851" s="432"/>
      <c r="AB851" s="1" t="s">
        <v>867</v>
      </c>
    </row>
    <row r="852" spans="1:28" ht="24.75" x14ac:dyDescent="0.35">
      <c r="A852" s="395"/>
      <c r="B852" s="363">
        <v>44856</v>
      </c>
      <c r="C852" s="431"/>
      <c r="D852" s="347">
        <v>44840</v>
      </c>
      <c r="E852" s="348" t="s">
        <v>1152</v>
      </c>
      <c r="F852" s="348" t="s">
        <v>1152</v>
      </c>
      <c r="G852" s="432"/>
      <c r="I852" s="432"/>
      <c r="J852" s="433"/>
      <c r="K852" s="432"/>
      <c r="L852" s="433"/>
      <c r="M852" s="434"/>
      <c r="N852" s="435"/>
      <c r="O852" s="434"/>
      <c r="P852" s="434"/>
      <c r="Q852" s="354">
        <v>1000000</v>
      </c>
      <c r="R852" s="435"/>
      <c r="S852" s="434"/>
      <c r="T852" s="435"/>
      <c r="U852" s="434"/>
      <c r="V852" s="359">
        <f t="shared" si="79"/>
        <v>1000000</v>
      </c>
      <c r="W852" s="433"/>
      <c r="X852" s="358" t="s">
        <v>222</v>
      </c>
      <c r="Y852" s="433"/>
      <c r="Z852" s="433"/>
      <c r="AA852" s="432"/>
      <c r="AB852" s="1" t="s">
        <v>867</v>
      </c>
    </row>
    <row r="853" spans="1:28" ht="24.75" x14ac:dyDescent="0.35">
      <c r="A853" s="395"/>
      <c r="B853" s="363">
        <v>44856</v>
      </c>
      <c r="C853" s="431"/>
      <c r="D853" s="347">
        <v>44840</v>
      </c>
      <c r="E853" s="348" t="s">
        <v>1153</v>
      </c>
      <c r="F853" s="348" t="s">
        <v>1153</v>
      </c>
      <c r="G853" s="432"/>
      <c r="I853" s="432"/>
      <c r="J853" s="433"/>
      <c r="K853" s="432"/>
      <c r="L853" s="433"/>
      <c r="M853" s="434"/>
      <c r="N853" s="435"/>
      <c r="O853" s="434"/>
      <c r="P853" s="434"/>
      <c r="Q853" s="354">
        <v>1000000</v>
      </c>
      <c r="R853" s="435"/>
      <c r="S853" s="434"/>
      <c r="T853" s="435"/>
      <c r="U853" s="434"/>
      <c r="V853" s="359">
        <f t="shared" si="79"/>
        <v>1000000</v>
      </c>
      <c r="W853" s="433"/>
      <c r="X853" s="358" t="s">
        <v>222</v>
      </c>
      <c r="Y853" s="433"/>
      <c r="Z853" s="433"/>
      <c r="AA853" s="432"/>
      <c r="AB853" s="1" t="s">
        <v>867</v>
      </c>
    </row>
    <row r="854" spans="1:28" ht="24.75" x14ac:dyDescent="0.35">
      <c r="A854" s="395"/>
      <c r="B854" s="363">
        <v>44856</v>
      </c>
      <c r="C854" s="431"/>
      <c r="D854" s="347">
        <v>44840</v>
      </c>
      <c r="E854" s="348" t="s">
        <v>1154</v>
      </c>
      <c r="F854" s="348" t="s">
        <v>1154</v>
      </c>
      <c r="G854" s="432"/>
      <c r="I854" s="432"/>
      <c r="J854" s="433"/>
      <c r="K854" s="432"/>
      <c r="L854" s="433"/>
      <c r="M854" s="434"/>
      <c r="N854" s="435"/>
      <c r="O854" s="434"/>
      <c r="P854" s="434"/>
      <c r="Q854" s="354">
        <v>1000000</v>
      </c>
      <c r="R854" s="435"/>
      <c r="S854" s="434"/>
      <c r="T854" s="435"/>
      <c r="U854" s="434"/>
      <c r="V854" s="359">
        <f t="shared" si="79"/>
        <v>1000000</v>
      </c>
      <c r="W854" s="433"/>
      <c r="X854" s="358" t="s">
        <v>222</v>
      </c>
      <c r="Y854" s="433"/>
      <c r="Z854" s="433"/>
      <c r="AA854" s="432"/>
      <c r="AB854" s="1" t="s">
        <v>867</v>
      </c>
    </row>
    <row r="855" spans="1:28" ht="24.75" x14ac:dyDescent="0.35">
      <c r="A855" s="395"/>
      <c r="B855" s="363">
        <v>44856</v>
      </c>
      <c r="C855" s="431"/>
      <c r="D855" s="347">
        <v>44840</v>
      </c>
      <c r="E855" s="348" t="s">
        <v>1155</v>
      </c>
      <c r="F855" s="348" t="s">
        <v>1155</v>
      </c>
      <c r="G855" s="432"/>
      <c r="I855" s="432"/>
      <c r="J855" s="433"/>
      <c r="K855" s="432"/>
      <c r="L855" s="433"/>
      <c r="M855" s="434"/>
      <c r="N855" s="435"/>
      <c r="O855" s="434"/>
      <c r="P855" s="434"/>
      <c r="Q855" s="354">
        <v>1000000</v>
      </c>
      <c r="R855" s="435"/>
      <c r="S855" s="434"/>
      <c r="T855" s="435"/>
      <c r="U855" s="434"/>
      <c r="V855" s="359">
        <f t="shared" si="79"/>
        <v>1000000</v>
      </c>
      <c r="W855" s="433"/>
      <c r="X855" s="358" t="s">
        <v>222</v>
      </c>
      <c r="Y855" s="433"/>
      <c r="Z855" s="433"/>
      <c r="AA855" s="432"/>
      <c r="AB855" s="1" t="s">
        <v>867</v>
      </c>
    </row>
    <row r="856" spans="1:28" ht="24.75" x14ac:dyDescent="0.35">
      <c r="A856" s="395"/>
      <c r="B856" s="363">
        <v>44856</v>
      </c>
      <c r="C856" s="431"/>
      <c r="D856" s="347">
        <v>44840</v>
      </c>
      <c r="E856" s="348" t="s">
        <v>1156</v>
      </c>
      <c r="F856" s="348" t="s">
        <v>1156</v>
      </c>
      <c r="G856" s="432"/>
      <c r="I856" s="432"/>
      <c r="J856" s="433"/>
      <c r="K856" s="432"/>
      <c r="L856" s="433"/>
      <c r="M856" s="434"/>
      <c r="N856" s="435"/>
      <c r="O856" s="434"/>
      <c r="P856" s="434"/>
      <c r="Q856" s="354">
        <v>1000000</v>
      </c>
      <c r="R856" s="435"/>
      <c r="S856" s="434"/>
      <c r="T856" s="435"/>
      <c r="U856" s="434"/>
      <c r="V856" s="359">
        <f t="shared" si="79"/>
        <v>1000000</v>
      </c>
      <c r="W856" s="433"/>
      <c r="X856" s="358" t="s">
        <v>222</v>
      </c>
      <c r="Y856" s="433"/>
      <c r="Z856" s="433"/>
      <c r="AA856" s="432"/>
      <c r="AB856" s="1" t="s">
        <v>867</v>
      </c>
    </row>
    <row r="857" spans="1:28" ht="24.75" x14ac:dyDescent="0.35">
      <c r="A857" s="395"/>
      <c r="B857" s="363">
        <v>44856</v>
      </c>
      <c r="C857" s="431"/>
      <c r="D857" s="347">
        <v>44840</v>
      </c>
      <c r="E857" s="348" t="s">
        <v>1157</v>
      </c>
      <c r="F857" s="348" t="s">
        <v>1157</v>
      </c>
      <c r="G857" s="432"/>
      <c r="I857" s="432"/>
      <c r="J857" s="433"/>
      <c r="K857" s="432"/>
      <c r="L857" s="433"/>
      <c r="M857" s="434"/>
      <c r="N857" s="435"/>
      <c r="O857" s="434"/>
      <c r="P857" s="434"/>
      <c r="Q857" s="354">
        <v>1000000</v>
      </c>
      <c r="R857" s="435"/>
      <c r="S857" s="434"/>
      <c r="T857" s="435"/>
      <c r="U857" s="434"/>
      <c r="V857" s="359">
        <f t="shared" si="79"/>
        <v>1000000</v>
      </c>
      <c r="W857" s="433"/>
      <c r="X857" s="358" t="s">
        <v>222</v>
      </c>
      <c r="Y857" s="433"/>
      <c r="Z857" s="433"/>
      <c r="AA857" s="432"/>
      <c r="AB857" s="1" t="s">
        <v>867</v>
      </c>
    </row>
    <row r="858" spans="1:28" ht="24.75" x14ac:dyDescent="0.35">
      <c r="A858" s="395"/>
      <c r="B858" s="363">
        <v>44856</v>
      </c>
      <c r="C858" s="431"/>
      <c r="D858" s="347">
        <v>44840</v>
      </c>
      <c r="E858" s="348" t="s">
        <v>1158</v>
      </c>
      <c r="F858" s="348" t="s">
        <v>1158</v>
      </c>
      <c r="G858" s="432"/>
      <c r="I858" s="432"/>
      <c r="J858" s="433"/>
      <c r="K858" s="432"/>
      <c r="L858" s="433"/>
      <c r="M858" s="434"/>
      <c r="N858" s="435"/>
      <c r="O858" s="434"/>
      <c r="P858" s="434"/>
      <c r="Q858" s="354">
        <v>1000000</v>
      </c>
      <c r="R858" s="435"/>
      <c r="S858" s="434"/>
      <c r="T858" s="435"/>
      <c r="U858" s="434"/>
      <c r="V858" s="359">
        <f t="shared" si="79"/>
        <v>1000000</v>
      </c>
      <c r="W858" s="433"/>
      <c r="X858" s="358" t="s">
        <v>222</v>
      </c>
      <c r="Y858" s="433"/>
      <c r="Z858" s="433"/>
      <c r="AA858" s="432"/>
      <c r="AB858" s="1" t="s">
        <v>867</v>
      </c>
    </row>
    <row r="859" spans="1:28" ht="24.75" x14ac:dyDescent="0.35">
      <c r="A859" s="395"/>
      <c r="B859" s="363">
        <v>44856</v>
      </c>
      <c r="C859" s="431"/>
      <c r="D859" s="347">
        <v>44840</v>
      </c>
      <c r="E859" s="348" t="s">
        <v>1159</v>
      </c>
      <c r="F859" s="348" t="s">
        <v>1159</v>
      </c>
      <c r="G859" s="432"/>
      <c r="I859" s="432"/>
      <c r="J859" s="433"/>
      <c r="K859" s="432"/>
      <c r="L859" s="433"/>
      <c r="M859" s="434"/>
      <c r="N859" s="435"/>
      <c r="O859" s="434"/>
      <c r="P859" s="434"/>
      <c r="Q859" s="354">
        <v>1000000</v>
      </c>
      <c r="R859" s="435"/>
      <c r="S859" s="434"/>
      <c r="T859" s="435"/>
      <c r="U859" s="434"/>
      <c r="V859" s="359">
        <f t="shared" si="79"/>
        <v>1000000</v>
      </c>
      <c r="W859" s="433"/>
      <c r="X859" s="358" t="s">
        <v>222</v>
      </c>
      <c r="Y859" s="433"/>
      <c r="Z859" s="433"/>
      <c r="AA859" s="432"/>
      <c r="AB859" s="1" t="s">
        <v>867</v>
      </c>
    </row>
    <row r="860" spans="1:28" ht="24.75" x14ac:dyDescent="0.35">
      <c r="A860" s="395"/>
      <c r="B860" s="363">
        <v>44856</v>
      </c>
      <c r="C860" s="431"/>
      <c r="D860" s="347">
        <v>44840</v>
      </c>
      <c r="E860" s="348" t="s">
        <v>1160</v>
      </c>
      <c r="F860" s="348" t="s">
        <v>1160</v>
      </c>
      <c r="G860" s="432"/>
      <c r="I860" s="432"/>
      <c r="J860" s="433"/>
      <c r="K860" s="432"/>
      <c r="L860" s="433"/>
      <c r="M860" s="434"/>
      <c r="N860" s="435"/>
      <c r="O860" s="434"/>
      <c r="P860" s="434"/>
      <c r="Q860" s="354">
        <v>1000000</v>
      </c>
      <c r="R860" s="435"/>
      <c r="S860" s="434"/>
      <c r="T860" s="435"/>
      <c r="U860" s="434"/>
      <c r="V860" s="359">
        <f t="shared" si="79"/>
        <v>1000000</v>
      </c>
      <c r="W860" s="433"/>
      <c r="X860" s="358" t="s">
        <v>222</v>
      </c>
      <c r="Y860" s="433"/>
      <c r="Z860" s="433"/>
      <c r="AA860" s="432"/>
      <c r="AB860" s="1" t="s">
        <v>867</v>
      </c>
    </row>
    <row r="861" spans="1:28" ht="24.75" x14ac:dyDescent="0.35">
      <c r="A861" s="395"/>
      <c r="B861" s="363">
        <v>44856</v>
      </c>
      <c r="C861" s="431"/>
      <c r="D861" s="347">
        <v>44840</v>
      </c>
      <c r="E861" s="348" t="s">
        <v>1161</v>
      </c>
      <c r="F861" s="348" t="s">
        <v>1161</v>
      </c>
      <c r="G861" s="432"/>
      <c r="I861" s="432"/>
      <c r="J861" s="433"/>
      <c r="K861" s="432"/>
      <c r="L861" s="433"/>
      <c r="M861" s="434"/>
      <c r="N861" s="435"/>
      <c r="O861" s="434"/>
      <c r="P861" s="434"/>
      <c r="Q861" s="354">
        <v>1000000</v>
      </c>
      <c r="R861" s="435"/>
      <c r="S861" s="434"/>
      <c r="T861" s="435"/>
      <c r="U861" s="434"/>
      <c r="V861" s="359">
        <f t="shared" si="79"/>
        <v>1000000</v>
      </c>
      <c r="W861" s="433"/>
      <c r="X861" s="358" t="s">
        <v>222</v>
      </c>
      <c r="Y861" s="433"/>
      <c r="Z861" s="433"/>
      <c r="AA861" s="432"/>
      <c r="AB861" s="1" t="s">
        <v>867</v>
      </c>
    </row>
    <row r="862" spans="1:28" ht="24.75" x14ac:dyDescent="0.35">
      <c r="A862" s="395"/>
      <c r="B862" s="363">
        <v>44856</v>
      </c>
      <c r="C862" s="431"/>
      <c r="D862" s="347">
        <v>44840</v>
      </c>
      <c r="E862" s="348" t="s">
        <v>1162</v>
      </c>
      <c r="F862" s="348" t="s">
        <v>1162</v>
      </c>
      <c r="G862" s="432"/>
      <c r="I862" s="432"/>
      <c r="J862" s="433"/>
      <c r="K862" s="432"/>
      <c r="L862" s="433"/>
      <c r="M862" s="434"/>
      <c r="N862" s="435"/>
      <c r="O862" s="434"/>
      <c r="P862" s="434"/>
      <c r="Q862" s="354">
        <v>1000000</v>
      </c>
      <c r="R862" s="435"/>
      <c r="S862" s="434"/>
      <c r="T862" s="435"/>
      <c r="U862" s="434"/>
      <c r="V862" s="359">
        <f t="shared" si="79"/>
        <v>1000000</v>
      </c>
      <c r="W862" s="433"/>
      <c r="X862" s="358" t="s">
        <v>222</v>
      </c>
      <c r="Y862" s="433"/>
      <c r="Z862" s="433"/>
      <c r="AA862" s="432"/>
      <c r="AB862" s="1" t="s">
        <v>867</v>
      </c>
    </row>
    <row r="863" spans="1:28" ht="24.75" x14ac:dyDescent="0.35">
      <c r="A863" s="395"/>
      <c r="B863" s="363">
        <v>44856</v>
      </c>
      <c r="C863" s="431"/>
      <c r="D863" s="347">
        <v>44840</v>
      </c>
      <c r="E863" s="348" t="s">
        <v>1163</v>
      </c>
      <c r="F863" s="348" t="s">
        <v>1163</v>
      </c>
      <c r="G863" s="432"/>
      <c r="I863" s="432"/>
      <c r="J863" s="433"/>
      <c r="K863" s="432"/>
      <c r="L863" s="433"/>
      <c r="M863" s="434"/>
      <c r="N863" s="435"/>
      <c r="O863" s="434"/>
      <c r="P863" s="434"/>
      <c r="Q863" s="354">
        <v>1000000</v>
      </c>
      <c r="R863" s="435"/>
      <c r="S863" s="434"/>
      <c r="T863" s="435"/>
      <c r="U863" s="434"/>
      <c r="V863" s="359">
        <f t="shared" si="79"/>
        <v>1000000</v>
      </c>
      <c r="W863" s="433"/>
      <c r="X863" s="358" t="s">
        <v>222</v>
      </c>
      <c r="Y863" s="433"/>
      <c r="Z863" s="433"/>
      <c r="AA863" s="432"/>
      <c r="AB863" s="1" t="s">
        <v>867</v>
      </c>
    </row>
    <row r="864" spans="1:28" ht="24.75" x14ac:dyDescent="0.35">
      <c r="A864" s="395"/>
      <c r="B864" s="363">
        <v>44856</v>
      </c>
      <c r="C864" s="431"/>
      <c r="D864" s="347">
        <v>44840</v>
      </c>
      <c r="E864" s="348" t="s">
        <v>1164</v>
      </c>
      <c r="F864" s="348" t="s">
        <v>1164</v>
      </c>
      <c r="G864" s="432"/>
      <c r="I864" s="432"/>
      <c r="J864" s="433"/>
      <c r="K864" s="432"/>
      <c r="L864" s="433"/>
      <c r="M864" s="434"/>
      <c r="N864" s="435"/>
      <c r="O864" s="434"/>
      <c r="P864" s="434"/>
      <c r="Q864" s="354">
        <v>1000000</v>
      </c>
      <c r="R864" s="435"/>
      <c r="S864" s="434"/>
      <c r="T864" s="435"/>
      <c r="U864" s="434"/>
      <c r="V864" s="359">
        <f t="shared" si="79"/>
        <v>1000000</v>
      </c>
      <c r="W864" s="433"/>
      <c r="X864" s="358" t="s">
        <v>222</v>
      </c>
      <c r="Y864" s="433"/>
      <c r="Z864" s="433"/>
      <c r="AA864" s="432"/>
      <c r="AB864" s="1" t="s">
        <v>867</v>
      </c>
    </row>
    <row r="865" spans="1:28" ht="24.75" x14ac:dyDescent="0.35">
      <c r="A865" s="395"/>
      <c r="B865" s="363">
        <v>44856</v>
      </c>
      <c r="C865" s="431"/>
      <c r="D865" s="347">
        <v>44840</v>
      </c>
      <c r="E865" s="348" t="s">
        <v>1165</v>
      </c>
      <c r="F865" s="348" t="s">
        <v>1165</v>
      </c>
      <c r="G865" s="432"/>
      <c r="I865" s="432"/>
      <c r="J865" s="433"/>
      <c r="K865" s="432"/>
      <c r="L865" s="433"/>
      <c r="M865" s="434"/>
      <c r="N865" s="435"/>
      <c r="O865" s="434"/>
      <c r="P865" s="434"/>
      <c r="Q865" s="354">
        <v>1000000</v>
      </c>
      <c r="R865" s="435"/>
      <c r="S865" s="434"/>
      <c r="T865" s="435"/>
      <c r="U865" s="434"/>
      <c r="V865" s="359">
        <f t="shared" si="79"/>
        <v>1000000</v>
      </c>
      <c r="W865" s="433"/>
      <c r="X865" s="358" t="s">
        <v>222</v>
      </c>
      <c r="Y865" s="433"/>
      <c r="Z865" s="433"/>
      <c r="AA865" s="432"/>
      <c r="AB865" s="1" t="s">
        <v>867</v>
      </c>
    </row>
    <row r="866" spans="1:28" ht="24.75" x14ac:dyDescent="0.35">
      <c r="A866" s="395"/>
      <c r="B866" s="363">
        <v>44856</v>
      </c>
      <c r="C866" s="431"/>
      <c r="D866" s="347">
        <v>44840</v>
      </c>
      <c r="E866" s="348" t="s">
        <v>1166</v>
      </c>
      <c r="F866" s="348" t="s">
        <v>1166</v>
      </c>
      <c r="G866" s="432"/>
      <c r="I866" s="432"/>
      <c r="J866" s="433"/>
      <c r="K866" s="432"/>
      <c r="L866" s="433"/>
      <c r="M866" s="434"/>
      <c r="N866" s="435"/>
      <c r="O866" s="434"/>
      <c r="P866" s="434"/>
      <c r="Q866" s="354">
        <v>1000000</v>
      </c>
      <c r="R866" s="435"/>
      <c r="S866" s="434"/>
      <c r="T866" s="435"/>
      <c r="U866" s="434"/>
      <c r="V866" s="359">
        <f t="shared" si="79"/>
        <v>1000000</v>
      </c>
      <c r="W866" s="433"/>
      <c r="X866" s="358" t="s">
        <v>222</v>
      </c>
      <c r="Y866" s="433"/>
      <c r="Z866" s="433"/>
      <c r="AA866" s="432"/>
      <c r="AB866" s="1" t="s">
        <v>867</v>
      </c>
    </row>
    <row r="867" spans="1:28" ht="24.75" x14ac:dyDescent="0.35">
      <c r="A867" s="395"/>
      <c r="B867" s="363">
        <v>44856</v>
      </c>
      <c r="C867" s="431"/>
      <c r="D867" s="347">
        <v>44840</v>
      </c>
      <c r="E867" s="348" t="s">
        <v>1167</v>
      </c>
      <c r="F867" s="348" t="s">
        <v>1167</v>
      </c>
      <c r="G867" s="432"/>
      <c r="I867" s="432"/>
      <c r="J867" s="433"/>
      <c r="K867" s="432"/>
      <c r="L867" s="433"/>
      <c r="M867" s="434"/>
      <c r="N867" s="435"/>
      <c r="O867" s="434"/>
      <c r="P867" s="434"/>
      <c r="Q867" s="354">
        <v>1000000</v>
      </c>
      <c r="R867" s="435"/>
      <c r="S867" s="434"/>
      <c r="T867" s="435"/>
      <c r="U867" s="434"/>
      <c r="V867" s="359">
        <f t="shared" si="79"/>
        <v>1000000</v>
      </c>
      <c r="W867" s="433"/>
      <c r="X867" s="358" t="s">
        <v>222</v>
      </c>
      <c r="Y867" s="433"/>
      <c r="Z867" s="433"/>
      <c r="AA867" s="432"/>
      <c r="AB867" s="1" t="s">
        <v>867</v>
      </c>
    </row>
    <row r="868" spans="1:28" ht="24.75" x14ac:dyDescent="0.35">
      <c r="A868" s="395"/>
      <c r="B868" s="363">
        <v>44856</v>
      </c>
      <c r="C868" s="431"/>
      <c r="D868" s="347">
        <v>44840</v>
      </c>
      <c r="E868" s="348" t="s">
        <v>1168</v>
      </c>
      <c r="F868" s="348" t="s">
        <v>1168</v>
      </c>
      <c r="G868" s="432"/>
      <c r="I868" s="432"/>
      <c r="J868" s="433"/>
      <c r="K868" s="432"/>
      <c r="L868" s="433"/>
      <c r="M868" s="434"/>
      <c r="N868" s="435"/>
      <c r="O868" s="434"/>
      <c r="P868" s="434"/>
      <c r="Q868" s="354">
        <v>1000000</v>
      </c>
      <c r="R868" s="435"/>
      <c r="S868" s="434"/>
      <c r="T868" s="435"/>
      <c r="U868" s="434"/>
      <c r="V868" s="359">
        <f t="shared" si="79"/>
        <v>1000000</v>
      </c>
      <c r="W868" s="433"/>
      <c r="X868" s="358" t="s">
        <v>222</v>
      </c>
      <c r="Y868" s="433"/>
      <c r="Z868" s="433"/>
      <c r="AA868" s="432"/>
      <c r="AB868" s="1" t="s">
        <v>867</v>
      </c>
    </row>
    <row r="869" spans="1:28" ht="24.75" x14ac:dyDescent="0.35">
      <c r="A869" s="395"/>
      <c r="B869" s="363">
        <v>44856</v>
      </c>
      <c r="C869" s="431"/>
      <c r="D869" s="347">
        <v>44840</v>
      </c>
      <c r="E869" s="348" t="s">
        <v>1169</v>
      </c>
      <c r="F869" s="348" t="s">
        <v>1169</v>
      </c>
      <c r="G869" s="432"/>
      <c r="I869" s="432"/>
      <c r="J869" s="433"/>
      <c r="K869" s="432"/>
      <c r="L869" s="433"/>
      <c r="M869" s="434"/>
      <c r="N869" s="435"/>
      <c r="O869" s="434"/>
      <c r="P869" s="434"/>
      <c r="Q869" s="354">
        <v>1000000</v>
      </c>
      <c r="R869" s="435"/>
      <c r="S869" s="434"/>
      <c r="T869" s="435"/>
      <c r="U869" s="434"/>
      <c r="V869" s="359">
        <f t="shared" si="79"/>
        <v>1000000</v>
      </c>
      <c r="W869" s="433"/>
      <c r="X869" s="358" t="s">
        <v>222</v>
      </c>
      <c r="Y869" s="433"/>
      <c r="Z869" s="433"/>
      <c r="AA869" s="432"/>
      <c r="AB869" s="1" t="s">
        <v>867</v>
      </c>
    </row>
    <row r="870" spans="1:28" ht="24.75" x14ac:dyDescent="0.35">
      <c r="A870" s="395"/>
      <c r="B870" s="363">
        <v>44856</v>
      </c>
      <c r="C870" s="431"/>
      <c r="D870" s="347">
        <v>44840</v>
      </c>
      <c r="E870" s="348" t="s">
        <v>1170</v>
      </c>
      <c r="F870" s="348" t="s">
        <v>1170</v>
      </c>
      <c r="G870" s="432"/>
      <c r="I870" s="432"/>
      <c r="J870" s="433"/>
      <c r="K870" s="432"/>
      <c r="L870" s="433"/>
      <c r="M870" s="434"/>
      <c r="N870" s="435"/>
      <c r="O870" s="434"/>
      <c r="P870" s="434"/>
      <c r="Q870" s="354">
        <v>1000000</v>
      </c>
      <c r="R870" s="435"/>
      <c r="S870" s="434"/>
      <c r="T870" s="435"/>
      <c r="U870" s="434"/>
      <c r="V870" s="359">
        <f t="shared" si="79"/>
        <v>1000000</v>
      </c>
      <c r="W870" s="433"/>
      <c r="X870" s="358" t="s">
        <v>222</v>
      </c>
      <c r="Y870" s="433"/>
      <c r="Z870" s="433"/>
      <c r="AA870" s="432"/>
      <c r="AB870" s="1" t="s">
        <v>867</v>
      </c>
    </row>
    <row r="871" spans="1:28" ht="24.75" x14ac:dyDescent="0.35">
      <c r="A871" s="395"/>
      <c r="B871" s="363">
        <v>44856</v>
      </c>
      <c r="C871" s="431"/>
      <c r="D871" s="347">
        <v>44840</v>
      </c>
      <c r="E871" s="348" t="s">
        <v>1171</v>
      </c>
      <c r="F871" s="348" t="s">
        <v>1171</v>
      </c>
      <c r="G871" s="432"/>
      <c r="I871" s="432"/>
      <c r="J871" s="433"/>
      <c r="K871" s="432"/>
      <c r="L871" s="433"/>
      <c r="M871" s="434"/>
      <c r="N871" s="435"/>
      <c r="O871" s="434"/>
      <c r="P871" s="434"/>
      <c r="Q871" s="354">
        <v>1000000</v>
      </c>
      <c r="R871" s="435"/>
      <c r="S871" s="434"/>
      <c r="T871" s="435"/>
      <c r="U871" s="434"/>
      <c r="V871" s="359">
        <f t="shared" si="79"/>
        <v>1000000</v>
      </c>
      <c r="W871" s="433"/>
      <c r="X871" s="358" t="s">
        <v>222</v>
      </c>
      <c r="Y871" s="433"/>
      <c r="Z871" s="433"/>
      <c r="AA871" s="432"/>
      <c r="AB871" s="1" t="s">
        <v>867</v>
      </c>
    </row>
    <row r="872" spans="1:28" ht="24.75" x14ac:dyDescent="0.35">
      <c r="A872" s="395"/>
      <c r="B872" s="363">
        <v>44856</v>
      </c>
      <c r="C872" s="431"/>
      <c r="D872" s="347">
        <v>44840</v>
      </c>
      <c r="E872" s="348" t="s">
        <v>1172</v>
      </c>
      <c r="F872" s="348" t="s">
        <v>1172</v>
      </c>
      <c r="G872" s="432"/>
      <c r="I872" s="432"/>
      <c r="J872" s="433"/>
      <c r="K872" s="432"/>
      <c r="L872" s="433"/>
      <c r="M872" s="434"/>
      <c r="N872" s="435"/>
      <c r="O872" s="434"/>
      <c r="P872" s="434"/>
      <c r="Q872" s="354">
        <v>1000000</v>
      </c>
      <c r="R872" s="435"/>
      <c r="S872" s="434"/>
      <c r="T872" s="435"/>
      <c r="U872" s="434"/>
      <c r="V872" s="359">
        <f t="shared" si="79"/>
        <v>1000000</v>
      </c>
      <c r="W872" s="433"/>
      <c r="X872" s="358" t="s">
        <v>222</v>
      </c>
      <c r="Y872" s="433"/>
      <c r="Z872" s="433"/>
      <c r="AA872" s="432"/>
      <c r="AB872" s="1" t="s">
        <v>867</v>
      </c>
    </row>
    <row r="873" spans="1:28" ht="24.75" x14ac:dyDescent="0.35">
      <c r="A873" s="395"/>
      <c r="B873" s="363">
        <v>44856</v>
      </c>
      <c r="C873" s="431"/>
      <c r="D873" s="347">
        <v>44840</v>
      </c>
      <c r="E873" s="348" t="s">
        <v>1173</v>
      </c>
      <c r="F873" s="348" t="s">
        <v>1173</v>
      </c>
      <c r="G873" s="432"/>
      <c r="I873" s="432"/>
      <c r="J873" s="433"/>
      <c r="K873" s="432"/>
      <c r="L873" s="433"/>
      <c r="M873" s="434"/>
      <c r="N873" s="435"/>
      <c r="O873" s="434"/>
      <c r="P873" s="434"/>
      <c r="Q873" s="354">
        <v>1000000</v>
      </c>
      <c r="R873" s="435"/>
      <c r="S873" s="434"/>
      <c r="T873" s="435"/>
      <c r="U873" s="434"/>
      <c r="V873" s="359">
        <f t="shared" si="79"/>
        <v>1000000</v>
      </c>
      <c r="W873" s="433"/>
      <c r="X873" s="358" t="s">
        <v>222</v>
      </c>
      <c r="Y873" s="433"/>
      <c r="Z873" s="433"/>
      <c r="AA873" s="432"/>
      <c r="AB873" s="1" t="s">
        <v>867</v>
      </c>
    </row>
    <row r="874" spans="1:28" ht="24.75" x14ac:dyDescent="0.35">
      <c r="A874" s="395"/>
      <c r="B874" s="363">
        <v>44856</v>
      </c>
      <c r="C874" s="431"/>
      <c r="D874" s="347">
        <v>44840</v>
      </c>
      <c r="E874" s="348" t="s">
        <v>1174</v>
      </c>
      <c r="F874" s="348" t="s">
        <v>1174</v>
      </c>
      <c r="G874" s="432"/>
      <c r="I874" s="432"/>
      <c r="J874" s="433"/>
      <c r="K874" s="432"/>
      <c r="L874" s="433"/>
      <c r="M874" s="434"/>
      <c r="N874" s="435"/>
      <c r="O874" s="434"/>
      <c r="P874" s="434"/>
      <c r="Q874" s="354">
        <v>1000000</v>
      </c>
      <c r="R874" s="435"/>
      <c r="S874" s="434"/>
      <c r="T874" s="435"/>
      <c r="U874" s="434"/>
      <c r="V874" s="359">
        <f t="shared" si="79"/>
        <v>1000000</v>
      </c>
      <c r="W874" s="433"/>
      <c r="X874" s="358" t="s">
        <v>222</v>
      </c>
      <c r="Y874" s="433"/>
      <c r="Z874" s="433"/>
      <c r="AA874" s="432"/>
      <c r="AB874" s="1" t="s">
        <v>867</v>
      </c>
    </row>
    <row r="875" spans="1:28" ht="24.75" x14ac:dyDescent="0.35">
      <c r="A875" s="395"/>
      <c r="B875" s="363">
        <v>44856</v>
      </c>
      <c r="C875" s="431"/>
      <c r="D875" s="347">
        <v>44840</v>
      </c>
      <c r="E875" s="348" t="s">
        <v>1175</v>
      </c>
      <c r="F875" s="348" t="s">
        <v>1175</v>
      </c>
      <c r="G875" s="432"/>
      <c r="I875" s="432"/>
      <c r="J875" s="433"/>
      <c r="K875" s="432"/>
      <c r="L875" s="433"/>
      <c r="M875" s="434"/>
      <c r="N875" s="435"/>
      <c r="O875" s="434"/>
      <c r="P875" s="434"/>
      <c r="Q875" s="354">
        <v>1000000</v>
      </c>
      <c r="R875" s="435"/>
      <c r="S875" s="434"/>
      <c r="T875" s="435"/>
      <c r="U875" s="434"/>
      <c r="V875" s="359">
        <f t="shared" si="79"/>
        <v>1000000</v>
      </c>
      <c r="W875" s="433"/>
      <c r="X875" s="358" t="s">
        <v>222</v>
      </c>
      <c r="Y875" s="433"/>
      <c r="Z875" s="433"/>
      <c r="AA875" s="432"/>
      <c r="AB875" s="1" t="s">
        <v>867</v>
      </c>
    </row>
    <row r="876" spans="1:28" ht="24.75" x14ac:dyDescent="0.35">
      <c r="A876" s="395"/>
      <c r="B876" s="363">
        <v>44856</v>
      </c>
      <c r="C876" s="431"/>
      <c r="D876" s="347">
        <v>44840</v>
      </c>
      <c r="E876" s="348" t="s">
        <v>1176</v>
      </c>
      <c r="F876" s="348" t="s">
        <v>1176</v>
      </c>
      <c r="G876" s="432"/>
      <c r="I876" s="432"/>
      <c r="J876" s="433"/>
      <c r="K876" s="432"/>
      <c r="L876" s="433"/>
      <c r="M876" s="434"/>
      <c r="N876" s="435"/>
      <c r="O876" s="434"/>
      <c r="P876" s="434"/>
      <c r="Q876" s="354">
        <v>1000000</v>
      </c>
      <c r="R876" s="435"/>
      <c r="S876" s="434"/>
      <c r="T876" s="435"/>
      <c r="U876" s="434"/>
      <c r="V876" s="359">
        <f t="shared" si="79"/>
        <v>1000000</v>
      </c>
      <c r="W876" s="433"/>
      <c r="X876" s="358" t="s">
        <v>222</v>
      </c>
      <c r="Y876" s="433"/>
      <c r="Z876" s="433"/>
      <c r="AA876" s="432"/>
      <c r="AB876" s="1" t="s">
        <v>867</v>
      </c>
    </row>
    <row r="877" spans="1:28" ht="24.75" x14ac:dyDescent="0.35">
      <c r="A877" s="395"/>
      <c r="B877" s="363">
        <v>44856</v>
      </c>
      <c r="C877" s="431"/>
      <c r="D877" s="347">
        <v>44840</v>
      </c>
      <c r="E877" s="348" t="s">
        <v>1177</v>
      </c>
      <c r="F877" s="348" t="s">
        <v>1177</v>
      </c>
      <c r="G877" s="432"/>
      <c r="I877" s="432"/>
      <c r="J877" s="433"/>
      <c r="K877" s="432"/>
      <c r="L877" s="433"/>
      <c r="M877" s="434"/>
      <c r="N877" s="435"/>
      <c r="O877" s="434"/>
      <c r="P877" s="434"/>
      <c r="Q877" s="354">
        <v>1000000</v>
      </c>
      <c r="R877" s="435"/>
      <c r="S877" s="434"/>
      <c r="T877" s="435"/>
      <c r="U877" s="434"/>
      <c r="V877" s="359">
        <f t="shared" si="79"/>
        <v>1000000</v>
      </c>
      <c r="W877" s="433"/>
      <c r="X877" s="358" t="s">
        <v>222</v>
      </c>
      <c r="Y877" s="433"/>
      <c r="Z877" s="433"/>
      <c r="AA877" s="432"/>
      <c r="AB877" s="1" t="s">
        <v>867</v>
      </c>
    </row>
    <row r="878" spans="1:28" ht="24.75" x14ac:dyDescent="0.35">
      <c r="A878" s="395"/>
      <c r="B878" s="363">
        <v>44856</v>
      </c>
      <c r="C878" s="431"/>
      <c r="D878" s="347">
        <v>44840</v>
      </c>
      <c r="E878" s="348" t="s">
        <v>1178</v>
      </c>
      <c r="F878" s="348" t="s">
        <v>1178</v>
      </c>
      <c r="G878" s="432"/>
      <c r="I878" s="432"/>
      <c r="J878" s="433"/>
      <c r="K878" s="432"/>
      <c r="L878" s="433"/>
      <c r="M878" s="434"/>
      <c r="N878" s="435"/>
      <c r="O878" s="434"/>
      <c r="P878" s="434"/>
      <c r="Q878" s="354">
        <v>445388</v>
      </c>
      <c r="R878" s="435"/>
      <c r="S878" s="434"/>
      <c r="T878" s="435"/>
      <c r="U878" s="434"/>
      <c r="V878" s="359">
        <f t="shared" si="79"/>
        <v>445388</v>
      </c>
      <c r="W878" s="433"/>
      <c r="X878" s="358" t="s">
        <v>222</v>
      </c>
      <c r="Y878" s="433"/>
      <c r="Z878" s="433"/>
      <c r="AA878" s="432"/>
      <c r="AB878" s="1" t="s">
        <v>867</v>
      </c>
    </row>
    <row r="879" spans="1:28" ht="24.75" x14ac:dyDescent="0.35">
      <c r="A879" s="395"/>
      <c r="B879" s="363">
        <v>44856</v>
      </c>
      <c r="C879" s="431"/>
      <c r="D879" s="347">
        <v>44840</v>
      </c>
      <c r="E879" s="348" t="s">
        <v>1179</v>
      </c>
      <c r="F879" s="348" t="s">
        <v>1179</v>
      </c>
      <c r="G879" s="432"/>
      <c r="I879" s="432"/>
      <c r="J879" s="433"/>
      <c r="K879" s="432"/>
      <c r="L879" s="433"/>
      <c r="M879" s="434"/>
      <c r="N879" s="435"/>
      <c r="O879" s="434"/>
      <c r="P879" s="434"/>
      <c r="Q879" s="354">
        <v>1000000</v>
      </c>
      <c r="R879" s="435"/>
      <c r="S879" s="434"/>
      <c r="T879" s="435"/>
      <c r="U879" s="434"/>
      <c r="V879" s="359">
        <f t="shared" si="79"/>
        <v>1000000</v>
      </c>
      <c r="W879" s="433"/>
      <c r="X879" s="358" t="s">
        <v>222</v>
      </c>
      <c r="Y879" s="433"/>
      <c r="Z879" s="433"/>
      <c r="AA879" s="432"/>
      <c r="AB879" s="1" t="s">
        <v>867</v>
      </c>
    </row>
    <row r="880" spans="1:28" ht="24.75" x14ac:dyDescent="0.35">
      <c r="A880" s="395"/>
      <c r="B880" s="363">
        <v>44856</v>
      </c>
      <c r="C880" s="431"/>
      <c r="D880" s="347">
        <v>44840</v>
      </c>
      <c r="E880" s="348" t="s">
        <v>1180</v>
      </c>
      <c r="F880" s="348" t="s">
        <v>1180</v>
      </c>
      <c r="G880" s="432"/>
      <c r="I880" s="432"/>
      <c r="J880" s="433"/>
      <c r="K880" s="432"/>
      <c r="L880" s="433"/>
      <c r="M880" s="434"/>
      <c r="N880" s="435"/>
      <c r="O880" s="434"/>
      <c r="P880" s="434"/>
      <c r="Q880" s="354">
        <v>1000000</v>
      </c>
      <c r="R880" s="435"/>
      <c r="S880" s="434"/>
      <c r="T880" s="435"/>
      <c r="U880" s="434"/>
      <c r="V880" s="359">
        <f t="shared" si="79"/>
        <v>1000000</v>
      </c>
      <c r="W880" s="433"/>
      <c r="X880" s="358" t="s">
        <v>222</v>
      </c>
      <c r="Y880" s="433"/>
      <c r="Z880" s="433"/>
      <c r="AA880" s="432"/>
      <c r="AB880" s="1" t="s">
        <v>867</v>
      </c>
    </row>
    <row r="881" spans="1:28" ht="24.75" x14ac:dyDescent="0.35">
      <c r="A881" s="395"/>
      <c r="B881" s="363">
        <v>44856</v>
      </c>
      <c r="C881" s="431"/>
      <c r="D881" s="347">
        <v>44840</v>
      </c>
      <c r="E881" s="348" t="s">
        <v>1181</v>
      </c>
      <c r="F881" s="348" t="s">
        <v>1181</v>
      </c>
      <c r="G881" s="432"/>
      <c r="I881" s="432"/>
      <c r="J881" s="433"/>
      <c r="K881" s="432"/>
      <c r="L881" s="433"/>
      <c r="M881" s="434"/>
      <c r="N881" s="435"/>
      <c r="O881" s="434"/>
      <c r="P881" s="434"/>
      <c r="Q881" s="354">
        <v>1000000</v>
      </c>
      <c r="R881" s="435"/>
      <c r="S881" s="434"/>
      <c r="T881" s="435"/>
      <c r="U881" s="434"/>
      <c r="V881" s="359">
        <f t="shared" si="79"/>
        <v>1000000</v>
      </c>
      <c r="W881" s="433"/>
      <c r="X881" s="358" t="s">
        <v>222</v>
      </c>
      <c r="Y881" s="433"/>
      <c r="Z881" s="433"/>
      <c r="AA881" s="432"/>
      <c r="AB881" s="1" t="s">
        <v>867</v>
      </c>
    </row>
    <row r="882" spans="1:28" ht="24.75" x14ac:dyDescent="0.35">
      <c r="A882" s="395"/>
      <c r="B882" s="363">
        <v>44856</v>
      </c>
      <c r="C882" s="431"/>
      <c r="D882" s="347">
        <v>44840</v>
      </c>
      <c r="E882" s="348" t="s">
        <v>1182</v>
      </c>
      <c r="F882" s="348" t="s">
        <v>1182</v>
      </c>
      <c r="G882" s="432"/>
      <c r="I882" s="432"/>
      <c r="J882" s="433"/>
      <c r="K882" s="432"/>
      <c r="L882" s="433"/>
      <c r="M882" s="434"/>
      <c r="N882" s="435"/>
      <c r="O882" s="434"/>
      <c r="P882" s="434"/>
      <c r="Q882" s="354">
        <v>1000000</v>
      </c>
      <c r="R882" s="435"/>
      <c r="S882" s="434"/>
      <c r="T882" s="435"/>
      <c r="U882" s="434"/>
      <c r="V882" s="359">
        <f t="shared" si="79"/>
        <v>1000000</v>
      </c>
      <c r="W882" s="433"/>
      <c r="X882" s="358" t="s">
        <v>222</v>
      </c>
      <c r="Y882" s="433"/>
      <c r="Z882" s="433"/>
      <c r="AA882" s="432"/>
      <c r="AB882" s="1" t="s">
        <v>867</v>
      </c>
    </row>
    <row r="883" spans="1:28" ht="16.5" x14ac:dyDescent="0.35">
      <c r="A883" s="395"/>
      <c r="B883" s="363">
        <v>44856</v>
      </c>
      <c r="C883" s="431"/>
      <c r="D883" s="347">
        <v>44865</v>
      </c>
      <c r="E883" s="348" t="s">
        <v>1094</v>
      </c>
      <c r="F883" s="348" t="s">
        <v>1094</v>
      </c>
      <c r="G883" s="432"/>
      <c r="I883" s="432"/>
      <c r="J883" s="433"/>
      <c r="K883" s="432"/>
      <c r="L883" s="433"/>
      <c r="M883" s="434"/>
      <c r="N883" s="435"/>
      <c r="O883" s="434"/>
      <c r="P883" s="434"/>
      <c r="Q883" s="354">
        <v>9004.76</v>
      </c>
      <c r="R883" s="435"/>
      <c r="S883" s="434"/>
      <c r="T883" s="435"/>
      <c r="U883" s="434"/>
      <c r="V883" s="359">
        <f t="shared" si="79"/>
        <v>9004.76</v>
      </c>
      <c r="W883" s="433"/>
      <c r="X883" s="358" t="s">
        <v>222</v>
      </c>
      <c r="Y883" s="433"/>
      <c r="Z883" s="433"/>
      <c r="AA883" s="432"/>
      <c r="AB883" s="1" t="s">
        <v>867</v>
      </c>
    </row>
    <row r="884" spans="1:28" ht="24.75" x14ac:dyDescent="0.35">
      <c r="A884" s="395"/>
      <c r="B884" s="363">
        <v>44887</v>
      </c>
      <c r="C884" s="431"/>
      <c r="D884" s="401">
        <v>44883</v>
      </c>
      <c r="E884" s="402" t="s">
        <v>1183</v>
      </c>
      <c r="F884" s="402" t="s">
        <v>1183</v>
      </c>
      <c r="G884" s="432"/>
      <c r="I884" s="432"/>
      <c r="J884" s="433"/>
      <c r="K884" s="432"/>
      <c r="L884" s="433"/>
      <c r="M884" s="434"/>
      <c r="N884" s="435"/>
      <c r="O884" s="434"/>
      <c r="P884" s="434"/>
      <c r="Q884" s="403">
        <v>44299</v>
      </c>
      <c r="R884" s="435"/>
      <c r="S884" s="434"/>
      <c r="T884" s="435"/>
      <c r="U884" s="434"/>
      <c r="V884" s="359">
        <f t="shared" si="79"/>
        <v>44299</v>
      </c>
      <c r="W884" s="433"/>
      <c r="X884" s="358" t="s">
        <v>222</v>
      </c>
      <c r="Y884" s="433"/>
      <c r="Z884" s="433"/>
      <c r="AA884" s="432"/>
      <c r="AB884" s="1" t="s">
        <v>867</v>
      </c>
    </row>
    <row r="885" spans="1:28" ht="16.5" x14ac:dyDescent="0.35">
      <c r="A885" s="436"/>
      <c r="B885" s="414">
        <v>44887</v>
      </c>
      <c r="C885" s="437"/>
      <c r="D885" s="401">
        <v>44895</v>
      </c>
      <c r="E885" s="402" t="s">
        <v>1094</v>
      </c>
      <c r="F885" s="402" t="s">
        <v>1094</v>
      </c>
      <c r="G885" s="438"/>
      <c r="I885" s="438"/>
      <c r="J885" s="439"/>
      <c r="K885" s="438"/>
      <c r="L885" s="439"/>
      <c r="M885" s="440"/>
      <c r="N885" s="441"/>
      <c r="O885" s="440"/>
      <c r="P885" s="440"/>
      <c r="Q885" s="411">
        <v>60.47</v>
      </c>
      <c r="R885" s="441"/>
      <c r="S885" s="440"/>
      <c r="T885" s="441"/>
      <c r="U885" s="440"/>
      <c r="V885" s="422">
        <f t="shared" si="79"/>
        <v>60.47</v>
      </c>
      <c r="W885" s="439"/>
      <c r="X885" s="406" t="s">
        <v>222</v>
      </c>
      <c r="Y885" s="439"/>
      <c r="Z885" s="439"/>
      <c r="AA885" s="438"/>
      <c r="AB885" s="1" t="s">
        <v>867</v>
      </c>
    </row>
    <row r="886" spans="1:28" ht="16.5" x14ac:dyDescent="0.35">
      <c r="A886" s="395"/>
      <c r="B886" s="363">
        <v>44917</v>
      </c>
      <c r="C886" s="431"/>
      <c r="D886" s="347">
        <v>44902</v>
      </c>
      <c r="E886" s="348" t="s">
        <v>1134</v>
      </c>
      <c r="F886" s="348" t="s">
        <v>1134</v>
      </c>
      <c r="G886" s="432"/>
      <c r="I886" s="432"/>
      <c r="J886" s="433"/>
      <c r="K886" s="432"/>
      <c r="L886" s="433"/>
      <c r="M886" s="434"/>
      <c r="N886" s="435"/>
      <c r="O886" s="434"/>
      <c r="P886" s="434"/>
      <c r="Q886" s="354">
        <v>4558.3500000000004</v>
      </c>
      <c r="R886" s="435"/>
      <c r="S886" s="434"/>
      <c r="T886" s="435"/>
      <c r="U886" s="434"/>
      <c r="V886" s="359">
        <f t="shared" si="79"/>
        <v>4558.3500000000004</v>
      </c>
      <c r="W886" s="433"/>
      <c r="X886" s="358" t="s">
        <v>222</v>
      </c>
      <c r="Y886" s="360"/>
      <c r="Z886" s="433"/>
      <c r="AA886" s="432"/>
      <c r="AB886" s="1" t="s">
        <v>867</v>
      </c>
    </row>
    <row r="887" spans="1:28" ht="24.75" x14ac:dyDescent="0.35">
      <c r="A887" s="395"/>
      <c r="B887" s="431"/>
      <c r="C887" s="431"/>
      <c r="D887" s="347">
        <v>44902</v>
      </c>
      <c r="E887" s="348" t="s">
        <v>1021</v>
      </c>
      <c r="F887" s="348" t="s">
        <v>1021</v>
      </c>
      <c r="G887" s="432"/>
      <c r="I887" s="432"/>
      <c r="J887" s="433"/>
      <c r="K887" s="432"/>
      <c r="L887" s="433"/>
      <c r="M887" s="434"/>
      <c r="N887" s="435"/>
      <c r="O887" s="434"/>
      <c r="P887" s="434"/>
      <c r="Q887" s="354">
        <v>299145000</v>
      </c>
      <c r="R887" s="435"/>
      <c r="S887" s="434"/>
      <c r="T887" s="435"/>
      <c r="U887" s="434"/>
      <c r="V887" s="359">
        <f t="shared" ref="V887:V890" si="80">Q887+S887+U887</f>
        <v>299145000</v>
      </c>
      <c r="W887" s="433"/>
      <c r="X887" s="358" t="s">
        <v>222</v>
      </c>
      <c r="Y887" s="360"/>
      <c r="Z887" s="433"/>
      <c r="AA887" s="432"/>
      <c r="AB887" s="1" t="s">
        <v>867</v>
      </c>
    </row>
    <row r="888" spans="1:28" ht="16.5" x14ac:dyDescent="0.35">
      <c r="A888" s="395"/>
      <c r="B888" s="431"/>
      <c r="C888" s="431"/>
      <c r="D888" s="347">
        <v>44907</v>
      </c>
      <c r="E888" s="348" t="s">
        <v>1184</v>
      </c>
      <c r="F888" s="348" t="s">
        <v>1184</v>
      </c>
      <c r="G888" s="432"/>
      <c r="I888" s="432"/>
      <c r="J888" s="433"/>
      <c r="K888" s="432"/>
      <c r="L888" s="433"/>
      <c r="M888" s="434"/>
      <c r="N888" s="435"/>
      <c r="O888" s="434"/>
      <c r="P888" s="434"/>
      <c r="Q888" s="354">
        <v>24255000</v>
      </c>
      <c r="R888" s="435"/>
      <c r="S888" s="434"/>
      <c r="T888" s="435"/>
      <c r="U888" s="434"/>
      <c r="V888" s="359">
        <f t="shared" si="80"/>
        <v>24255000</v>
      </c>
      <c r="W888" s="433"/>
      <c r="X888" s="358" t="s">
        <v>222</v>
      </c>
      <c r="Y888" s="360">
        <v>54303453</v>
      </c>
      <c r="Z888" s="433"/>
      <c r="AA888" s="432"/>
      <c r="AB888" s="1" t="s">
        <v>867</v>
      </c>
    </row>
    <row r="889" spans="1:28" ht="16.5" x14ac:dyDescent="0.35">
      <c r="A889" s="395"/>
      <c r="B889" s="431"/>
      <c r="C889" s="431"/>
      <c r="D889" s="347">
        <v>44919</v>
      </c>
      <c r="E889" s="348" t="s">
        <v>1185</v>
      </c>
      <c r="F889" s="348" t="s">
        <v>1185</v>
      </c>
      <c r="G889" s="432"/>
      <c r="I889" s="432"/>
      <c r="J889" s="433"/>
      <c r="K889" s="432"/>
      <c r="L889" s="433"/>
      <c r="M889" s="434"/>
      <c r="N889" s="435"/>
      <c r="O889" s="434"/>
      <c r="P889" s="434"/>
      <c r="Q889" s="354">
        <v>306008</v>
      </c>
      <c r="R889" s="435"/>
      <c r="S889" s="434"/>
      <c r="T889" s="435"/>
      <c r="U889" s="434"/>
      <c r="V889" s="359">
        <f t="shared" si="80"/>
        <v>306008</v>
      </c>
      <c r="W889" s="433"/>
      <c r="X889" s="358" t="s">
        <v>222</v>
      </c>
      <c r="Y889" s="360"/>
      <c r="Z889" s="433"/>
      <c r="AA889" s="432"/>
      <c r="AB889" s="1" t="s">
        <v>867</v>
      </c>
    </row>
    <row r="890" spans="1:28" ht="16.5" x14ac:dyDescent="0.35">
      <c r="A890" s="395"/>
      <c r="B890" s="431"/>
      <c r="C890" s="431"/>
      <c r="D890" s="347">
        <v>44926</v>
      </c>
      <c r="E890" s="348" t="s">
        <v>1094</v>
      </c>
      <c r="F890" s="348" t="s">
        <v>1094</v>
      </c>
      <c r="G890" s="432"/>
      <c r="I890" s="432"/>
      <c r="J890" s="433"/>
      <c r="K890" s="432"/>
      <c r="L890" s="433"/>
      <c r="M890" s="434"/>
      <c r="N890" s="435"/>
      <c r="O890" s="434"/>
      <c r="P890" s="434"/>
      <c r="Q890" s="354">
        <v>19416.39</v>
      </c>
      <c r="R890" s="435"/>
      <c r="S890" s="434"/>
      <c r="T890" s="435"/>
      <c r="U890" s="434"/>
      <c r="V890" s="359">
        <f t="shared" si="80"/>
        <v>19416.39</v>
      </c>
      <c r="W890" s="433"/>
      <c r="X890" s="358" t="s">
        <v>222</v>
      </c>
      <c r="Y890" s="360"/>
      <c r="Z890" s="433"/>
      <c r="AA890" s="432"/>
      <c r="AB890" s="1" t="s">
        <v>867</v>
      </c>
    </row>
    <row r="891" spans="1:28" ht="15" x14ac:dyDescent="0.35">
      <c r="A891" s="184"/>
      <c r="B891" s="427"/>
      <c r="C891" s="427"/>
      <c r="D891" s="427"/>
      <c r="E891" s="427"/>
      <c r="F891" s="427"/>
      <c r="G891" s="6"/>
      <c r="I891" s="6"/>
      <c r="J891" s="428"/>
      <c r="K891" s="6"/>
      <c r="L891" s="428"/>
      <c r="M891" s="429"/>
      <c r="N891" s="430"/>
      <c r="O891" s="429"/>
      <c r="P891" s="429"/>
      <c r="Q891" s="429"/>
      <c r="R891" s="430"/>
      <c r="S891" s="429"/>
      <c r="T891" s="430"/>
      <c r="U891" s="429"/>
      <c r="V891" s="429"/>
      <c r="W891" s="428"/>
      <c r="X891" s="428"/>
      <c r="Y891" s="428"/>
      <c r="Z891" s="428"/>
      <c r="AA891" s="6"/>
    </row>
  </sheetData>
  <autoFilter ref="A7:AA822" xr:uid="{00000000-0009-0000-0000-000000000000}">
    <filterColumn colId="23">
      <filters>
        <filter val="JS (Savings)"/>
      </filters>
    </filterColumn>
    <sortState xmlns:xlrd2="http://schemas.microsoft.com/office/spreadsheetml/2017/richdata2" ref="A8:AA555">
      <sortCondition ref="D7"/>
    </sortState>
  </autoFilter>
  <mergeCells count="3">
    <mergeCell ref="A1:AA1"/>
    <mergeCell ref="AB1:AC1"/>
    <mergeCell ref="A2:AA2"/>
  </mergeCells>
  <conditionalFormatting sqref="L226:L227 L153 L222:L223">
    <cfRule type="duplicateValues" dxfId="99" priority="23"/>
  </conditionalFormatting>
  <conditionalFormatting sqref="L149:L150 L144:L146">
    <cfRule type="duplicateValues" dxfId="98" priority="22"/>
  </conditionalFormatting>
  <conditionalFormatting sqref="L147">
    <cfRule type="duplicateValues" dxfId="97" priority="21"/>
  </conditionalFormatting>
  <conditionalFormatting sqref="L364:L369 L322:L323">
    <cfRule type="duplicateValues" dxfId="96" priority="19"/>
  </conditionalFormatting>
  <conditionalFormatting sqref="L325">
    <cfRule type="duplicateValues" dxfId="95" priority="18"/>
  </conditionalFormatting>
  <conditionalFormatting sqref="L398:L401">
    <cfRule type="duplicateValues" dxfId="94" priority="20"/>
  </conditionalFormatting>
  <conditionalFormatting sqref="L141:L143">
    <cfRule type="duplicateValues" dxfId="93" priority="24"/>
  </conditionalFormatting>
  <conditionalFormatting sqref="L151:L152">
    <cfRule type="duplicateValues" dxfId="92" priority="25"/>
  </conditionalFormatting>
  <conditionalFormatting sqref="L170:L177 L154:L168">
    <cfRule type="duplicateValues" dxfId="91" priority="26"/>
  </conditionalFormatting>
  <conditionalFormatting sqref="L503">
    <cfRule type="duplicateValues" dxfId="90" priority="15"/>
  </conditionalFormatting>
  <conditionalFormatting sqref="K504:K506">
    <cfRule type="duplicateValues" dxfId="89" priority="16"/>
  </conditionalFormatting>
  <conditionalFormatting sqref="L573">
    <cfRule type="duplicateValues" dxfId="88" priority="10"/>
  </conditionalFormatting>
  <conditionalFormatting sqref="L579:L580 L574:L575">
    <cfRule type="duplicateValues" dxfId="87" priority="11"/>
  </conditionalFormatting>
  <conditionalFormatting sqref="L577">
    <cfRule type="duplicateValues" dxfId="86" priority="9"/>
  </conditionalFormatting>
  <conditionalFormatting sqref="L581:L586">
    <cfRule type="duplicateValues" dxfId="85" priority="12"/>
  </conditionalFormatting>
  <conditionalFormatting sqref="L569:L572">
    <cfRule type="duplicateValues" dxfId="84" priority="13"/>
  </conditionalFormatting>
  <conditionalFormatting sqref="L587:L590 L593">
    <cfRule type="duplicateValues" dxfId="83" priority="14"/>
  </conditionalFormatting>
  <conditionalFormatting sqref="L554">
    <cfRule type="duplicateValues" dxfId="82" priority="8"/>
  </conditionalFormatting>
  <conditionalFormatting sqref="L549:L553">
    <cfRule type="duplicateValues" dxfId="81" priority="7"/>
  </conditionalFormatting>
  <conditionalFormatting sqref="L563">
    <cfRule type="duplicateValues" dxfId="80" priority="6"/>
  </conditionalFormatting>
  <conditionalFormatting sqref="L555">
    <cfRule type="duplicateValues" dxfId="79" priority="17"/>
  </conditionalFormatting>
  <conditionalFormatting sqref="L765:L766">
    <cfRule type="duplicateValues" dxfId="78" priority="3"/>
  </conditionalFormatting>
  <conditionalFormatting sqref="L678">
    <cfRule type="duplicateValues" dxfId="77" priority="2"/>
  </conditionalFormatting>
  <conditionalFormatting sqref="L758:L760">
    <cfRule type="duplicateValues" dxfId="76" priority="4"/>
  </conditionalFormatting>
  <conditionalFormatting sqref="L788 L783:L784">
    <cfRule type="duplicateValues" dxfId="75" priority="1"/>
  </conditionalFormatting>
  <conditionalFormatting sqref="L679:L682">
    <cfRule type="duplicateValues" dxfId="74" priority="5"/>
  </conditionalFormatting>
  <conditionalFormatting sqref="L178:L221">
    <cfRule type="duplicateValues" dxfId="73" priority="27"/>
  </conditionalFormatting>
  <conditionalFormatting sqref="L242:L321">
    <cfRule type="duplicateValues" dxfId="72" priority="28"/>
  </conditionalFormatting>
  <conditionalFormatting sqref="L510:L511">
    <cfRule type="duplicateValues" dxfId="71" priority="29"/>
  </conditionalFormatting>
  <conditionalFormatting sqref="K507:K511">
    <cfRule type="duplicateValues" dxfId="70" priority="30"/>
  </conditionalFormatting>
  <conditionalFormatting sqref="K644:K677">
    <cfRule type="duplicateValues" dxfId="69" priority="31"/>
  </conditionalFormatting>
  <conditionalFormatting sqref="L757 L684:L753">
    <cfRule type="duplicateValues" dxfId="68" priority="32"/>
  </conditionalFormatting>
  <conditionalFormatting sqref="L792">
    <cfRule type="duplicateValues" dxfId="67" priority="33"/>
  </conditionalFormatting>
  <conditionalFormatting sqref="L410:L455 L402:L407">
    <cfRule type="duplicateValues" dxfId="66" priority="3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744D-7967-46B1-AE47-98C63C18B08A}">
  <sheetPr filterMode="1"/>
  <dimension ref="A1:AC927"/>
  <sheetViews>
    <sheetView view="pageBreakPreview" zoomScale="77" zoomScaleNormal="90" zoomScaleSheetLayoutView="77" workbookViewId="0">
      <pane xSplit="5" ySplit="7" topLeftCell="O582" activePane="bottomRight" state="frozen"/>
      <selection pane="topRight" activeCell="E1" sqref="E1"/>
      <selection pane="bottomLeft" activeCell="A2" sqref="A2"/>
      <selection pane="bottomRight" activeCell="A929" sqref="A929:XFD935"/>
    </sheetView>
  </sheetViews>
  <sheetFormatPr defaultColWidth="9.140625" defaultRowHeight="12.75" x14ac:dyDescent="0.2"/>
  <cols>
    <col min="1" max="1" width="9.140625" style="200"/>
    <col min="2" max="2" width="25.85546875" style="201" customWidth="1"/>
    <col min="3" max="4" width="18.28515625" style="201" customWidth="1"/>
    <col min="5" max="5" width="69.7109375" style="201" customWidth="1"/>
    <col min="6" max="6" width="67.85546875" style="201" bestFit="1" customWidth="1"/>
    <col min="7" max="7" width="16.85546875" style="1" bestFit="1" customWidth="1"/>
    <col min="8" max="8" width="16" style="1" hidden="1" customWidth="1"/>
    <col min="9" max="9" width="11.85546875" style="1" customWidth="1"/>
    <col min="10" max="10" width="16.42578125" style="202" bestFit="1" customWidth="1"/>
    <col min="11" max="11" width="14.140625" style="1" customWidth="1"/>
    <col min="12" max="12" width="32.28515625" style="202" customWidth="1"/>
    <col min="13" max="13" width="23.7109375" style="1" bestFit="1" customWidth="1"/>
    <col min="14" max="14" width="19.42578125" style="205" customWidth="1"/>
    <col min="15" max="16" width="16.42578125" style="1" customWidth="1"/>
    <col min="17" max="17" width="17.42578125" style="206" customWidth="1"/>
    <col min="18" max="18" width="9.140625" style="1" customWidth="1"/>
    <col min="19" max="19" width="15" style="1" customWidth="1"/>
    <col min="20" max="20" width="9.140625" style="1"/>
    <col min="21" max="21" width="18.42578125" style="1" customWidth="1"/>
    <col min="22" max="22" width="17.7109375" style="206" customWidth="1"/>
    <col min="23" max="23" width="20.85546875" style="202" customWidth="1"/>
    <col min="24" max="24" width="14.5703125" style="202" bestFit="1" customWidth="1"/>
    <col min="25" max="26" width="14.85546875" style="202" customWidth="1"/>
    <col min="27" max="27" width="14.5703125" style="1" customWidth="1"/>
    <col min="28" max="28" width="19.140625" style="1" customWidth="1"/>
    <col min="29" max="29" width="13.85546875" style="1" customWidth="1"/>
    <col min="30" max="16384" width="9.140625" style="1"/>
  </cols>
  <sheetData>
    <row r="1" spans="1:29" x14ac:dyDescent="0.2">
      <c r="A1" s="505" t="s">
        <v>0</v>
      </c>
      <c r="B1" s="505"/>
      <c r="C1" s="506"/>
      <c r="D1" s="506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7" t="s">
        <v>1</v>
      </c>
      <c r="AC1" s="507"/>
    </row>
    <row r="2" spans="1:29" x14ac:dyDescent="0.2">
      <c r="A2" s="508" t="s">
        <v>2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432"/>
      <c r="AC2" s="4">
        <v>79362035.189999998</v>
      </c>
    </row>
    <row r="3" spans="1:29" x14ac:dyDescent="0.2">
      <c r="A3" s="489"/>
      <c r="B3" s="5" t="s">
        <v>1090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/>
      <c r="AC3" s="4">
        <v>458036976.74000001</v>
      </c>
    </row>
    <row r="4" spans="1:29" x14ac:dyDescent="0.2">
      <c r="A4" s="7"/>
      <c r="B4" s="5" t="s">
        <v>1198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8">
        <f>SUM(AC2:AC3)</f>
        <v>537399011.93000007</v>
      </c>
    </row>
    <row r="5" spans="1:2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 t="s">
        <v>1</v>
      </c>
      <c r="N5" s="10"/>
      <c r="O5" s="9" t="s">
        <v>1</v>
      </c>
      <c r="P5" s="9" t="s">
        <v>1</v>
      </c>
      <c r="Q5" s="9" t="s">
        <v>1</v>
      </c>
      <c r="R5" s="10"/>
      <c r="S5" s="9" t="s">
        <v>1</v>
      </c>
      <c r="T5" s="10"/>
      <c r="U5" s="9" t="s">
        <v>1</v>
      </c>
      <c r="V5" s="9" t="s">
        <v>1</v>
      </c>
      <c r="W5" s="2"/>
      <c r="X5" s="2"/>
      <c r="Y5" s="2"/>
      <c r="Z5" s="2"/>
      <c r="AA5" s="2"/>
    </row>
    <row r="6" spans="1:29" ht="8.25" customHeight="1" x14ac:dyDescent="0.2">
      <c r="A6" s="2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9">
        <f>SUM(M8:M849)</f>
        <v>531178864.42999995</v>
      </c>
      <c r="N6" s="10"/>
      <c r="O6" s="9">
        <f>SUM(O8:O849)</f>
        <v>4645263.6500000004</v>
      </c>
      <c r="P6" s="9">
        <f>SUM(P8:P849)</f>
        <v>407113</v>
      </c>
      <c r="Q6" s="9">
        <f>SUM(Q8:Q849)</f>
        <v>1473636955.7100003</v>
      </c>
      <c r="R6" s="10"/>
      <c r="S6" s="9">
        <f>SUM(S8:S849)</f>
        <v>-3043220.1087500001</v>
      </c>
      <c r="T6" s="10"/>
      <c r="U6" s="9">
        <f>SUM(U8:U849)</f>
        <v>-858035.348</v>
      </c>
      <c r="V6" s="9">
        <f>SUM(V8:V849)</f>
        <v>1469704197.2532501</v>
      </c>
      <c r="W6" s="2"/>
      <c r="X6" s="2"/>
      <c r="Y6" s="2"/>
      <c r="Z6" s="2"/>
      <c r="AA6" s="2"/>
    </row>
    <row r="7" spans="1:29" ht="25.5" x14ac:dyDescent="0.2">
      <c r="A7" s="11" t="s">
        <v>4</v>
      </c>
      <c r="B7" s="12" t="s">
        <v>5</v>
      </c>
      <c r="C7" s="12" t="s">
        <v>6</v>
      </c>
      <c r="D7" s="19" t="s">
        <v>30</v>
      </c>
      <c r="E7" s="12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3" t="s">
        <v>15</v>
      </c>
      <c r="N7" s="14" t="s">
        <v>16</v>
      </c>
      <c r="O7" s="15" t="s">
        <v>17</v>
      </c>
      <c r="P7" s="15" t="s">
        <v>18</v>
      </c>
      <c r="Q7" s="16" t="s">
        <v>19</v>
      </c>
      <c r="R7" s="17" t="s">
        <v>20</v>
      </c>
      <c r="S7" s="11" t="s">
        <v>21</v>
      </c>
      <c r="T7" s="17" t="s">
        <v>22</v>
      </c>
      <c r="U7" s="11" t="s">
        <v>23</v>
      </c>
      <c r="V7" s="16" t="s">
        <v>24</v>
      </c>
      <c r="W7" s="15" t="s">
        <v>25</v>
      </c>
      <c r="X7" s="15" t="s">
        <v>26</v>
      </c>
      <c r="Y7" s="18" t="s">
        <v>27</v>
      </c>
      <c r="Z7" s="18" t="s">
        <v>28</v>
      </c>
      <c r="AA7" s="18" t="s">
        <v>29</v>
      </c>
    </row>
    <row r="8" spans="1:29" hidden="1" x14ac:dyDescent="0.2">
      <c r="A8" s="20">
        <v>17</v>
      </c>
      <c r="B8" s="21">
        <v>44583</v>
      </c>
      <c r="C8" s="22">
        <v>44588</v>
      </c>
      <c r="D8" s="246">
        <v>44565</v>
      </c>
      <c r="E8" s="23" t="s">
        <v>77</v>
      </c>
      <c r="F8" s="23" t="s">
        <v>78</v>
      </c>
      <c r="G8" s="24" t="s">
        <v>33</v>
      </c>
      <c r="H8" s="26" t="s">
        <v>34</v>
      </c>
      <c r="I8" s="24" t="s">
        <v>33</v>
      </c>
      <c r="J8" s="26">
        <v>303333</v>
      </c>
      <c r="K8" s="27" t="s">
        <v>33</v>
      </c>
      <c r="L8" s="27" t="s">
        <v>33</v>
      </c>
      <c r="M8" s="38">
        <v>11564280</v>
      </c>
      <c r="N8" s="30">
        <v>0</v>
      </c>
      <c r="O8" s="31">
        <f t="shared" ref="O8:O22" si="0">M8*N8</f>
        <v>0</v>
      </c>
      <c r="P8" s="31">
        <v>0</v>
      </c>
      <c r="Q8" s="32">
        <f t="shared" ref="Q8:Q22" si="1">M8+O8+P8</f>
        <v>11564280</v>
      </c>
      <c r="R8" s="33">
        <v>0</v>
      </c>
      <c r="S8" s="34">
        <f t="shared" ref="S8:S16" si="2">-Q8*R8</f>
        <v>0</v>
      </c>
      <c r="T8" s="33">
        <v>0</v>
      </c>
      <c r="U8" s="35">
        <f t="shared" ref="U8:U22" si="3">-O8*T8</f>
        <v>0</v>
      </c>
      <c r="V8" s="32">
        <f t="shared" ref="V8:V71" si="4">Q8+S8+U8</f>
        <v>11564280</v>
      </c>
      <c r="W8" s="36" t="s">
        <v>35</v>
      </c>
      <c r="X8" s="35" t="s">
        <v>36</v>
      </c>
      <c r="Y8" s="38" t="s">
        <v>33</v>
      </c>
      <c r="Z8" s="37" t="s">
        <v>33</v>
      </c>
      <c r="AA8" s="37"/>
    </row>
    <row r="9" spans="1:29" hidden="1" x14ac:dyDescent="0.2">
      <c r="A9" s="20">
        <v>56</v>
      </c>
      <c r="B9" s="21">
        <v>44614</v>
      </c>
      <c r="C9" s="22">
        <v>44617</v>
      </c>
      <c r="D9" s="246">
        <v>44565</v>
      </c>
      <c r="E9" s="23" t="s">
        <v>80</v>
      </c>
      <c r="F9" s="23" t="s">
        <v>178</v>
      </c>
      <c r="G9" s="24" t="s">
        <v>33</v>
      </c>
      <c r="H9" s="26" t="s">
        <v>45</v>
      </c>
      <c r="I9" s="24" t="s">
        <v>33</v>
      </c>
      <c r="J9" s="20">
        <v>303376</v>
      </c>
      <c r="K9" s="27">
        <v>44606</v>
      </c>
      <c r="L9" s="26" t="s">
        <v>33</v>
      </c>
      <c r="M9" s="38">
        <v>65000</v>
      </c>
      <c r="N9" s="30">
        <v>0</v>
      </c>
      <c r="O9" s="31">
        <f t="shared" si="0"/>
        <v>0</v>
      </c>
      <c r="P9" s="31">
        <v>0</v>
      </c>
      <c r="Q9" s="32">
        <f t="shared" si="1"/>
        <v>65000</v>
      </c>
      <c r="R9" s="33">
        <v>0</v>
      </c>
      <c r="S9" s="34">
        <f t="shared" si="2"/>
        <v>0</v>
      </c>
      <c r="T9" s="33"/>
      <c r="U9" s="35">
        <f t="shared" si="3"/>
        <v>0</v>
      </c>
      <c r="V9" s="32">
        <f t="shared" si="4"/>
        <v>65000</v>
      </c>
      <c r="W9" s="220" t="s">
        <v>59</v>
      </c>
      <c r="X9" s="35" t="s">
        <v>36</v>
      </c>
      <c r="Y9" s="37" t="s">
        <v>33</v>
      </c>
      <c r="Z9" s="37" t="s">
        <v>33</v>
      </c>
      <c r="AA9" s="37"/>
    </row>
    <row r="10" spans="1:29" hidden="1" x14ac:dyDescent="0.2">
      <c r="A10" s="20">
        <v>45</v>
      </c>
      <c r="B10" s="21">
        <v>44614</v>
      </c>
      <c r="C10" s="22">
        <v>44608</v>
      </c>
      <c r="D10" s="246">
        <v>44568</v>
      </c>
      <c r="E10" s="23" t="s">
        <v>156</v>
      </c>
      <c r="F10" s="23" t="s">
        <v>149</v>
      </c>
      <c r="G10" s="24" t="s">
        <v>157</v>
      </c>
      <c r="H10" s="26" t="s">
        <v>34</v>
      </c>
      <c r="I10" s="24" t="s">
        <v>33</v>
      </c>
      <c r="J10" s="26">
        <v>303364</v>
      </c>
      <c r="K10" s="27">
        <v>44560</v>
      </c>
      <c r="L10" s="26">
        <v>68393</v>
      </c>
      <c r="M10" s="38">
        <v>300223</v>
      </c>
      <c r="N10" s="30">
        <v>0</v>
      </c>
      <c r="O10" s="31">
        <f t="shared" si="0"/>
        <v>0</v>
      </c>
      <c r="P10" s="31">
        <v>0</v>
      </c>
      <c r="Q10" s="32">
        <f t="shared" si="1"/>
        <v>300223</v>
      </c>
      <c r="R10" s="33">
        <v>0</v>
      </c>
      <c r="S10" s="34">
        <f t="shared" si="2"/>
        <v>0</v>
      </c>
      <c r="T10" s="33"/>
      <c r="U10" s="35">
        <f t="shared" si="3"/>
        <v>0</v>
      </c>
      <c r="V10" s="32">
        <f t="shared" si="4"/>
        <v>300223</v>
      </c>
      <c r="W10" s="36" t="s">
        <v>35</v>
      </c>
      <c r="X10" s="181" t="s">
        <v>36</v>
      </c>
      <c r="Y10" s="37" t="s">
        <v>158</v>
      </c>
      <c r="Z10" s="48" t="s">
        <v>33</v>
      </c>
      <c r="AA10" s="37"/>
    </row>
    <row r="11" spans="1:29" hidden="1" x14ac:dyDescent="0.2">
      <c r="A11" s="20">
        <v>14</v>
      </c>
      <c r="B11" s="21">
        <v>44583</v>
      </c>
      <c r="C11" s="22">
        <v>44588</v>
      </c>
      <c r="D11" s="246">
        <v>44571</v>
      </c>
      <c r="E11" s="23" t="s">
        <v>72</v>
      </c>
      <c r="F11" s="23" t="s">
        <v>73</v>
      </c>
      <c r="G11" s="24" t="s">
        <v>33</v>
      </c>
      <c r="H11" s="26" t="s">
        <v>45</v>
      </c>
      <c r="I11" s="24" t="s">
        <v>33</v>
      </c>
      <c r="J11" s="26">
        <v>303330</v>
      </c>
      <c r="K11" s="27" t="s">
        <v>33</v>
      </c>
      <c r="L11" s="26" t="s">
        <v>33</v>
      </c>
      <c r="M11" s="38">
        <v>50000</v>
      </c>
      <c r="N11" s="30">
        <v>0</v>
      </c>
      <c r="O11" s="31">
        <f t="shared" si="0"/>
        <v>0</v>
      </c>
      <c r="P11" s="31">
        <v>0</v>
      </c>
      <c r="Q11" s="32">
        <f t="shared" si="1"/>
        <v>50000</v>
      </c>
      <c r="R11" s="33">
        <v>0</v>
      </c>
      <c r="S11" s="34">
        <f t="shared" si="2"/>
        <v>0</v>
      </c>
      <c r="T11" s="33">
        <v>0</v>
      </c>
      <c r="U11" s="35">
        <f t="shared" si="3"/>
        <v>0</v>
      </c>
      <c r="V11" s="32">
        <f t="shared" si="4"/>
        <v>50000</v>
      </c>
      <c r="W11" s="36" t="s">
        <v>35</v>
      </c>
      <c r="X11" s="35" t="s">
        <v>36</v>
      </c>
      <c r="Y11" s="37" t="s">
        <v>74</v>
      </c>
      <c r="Z11" s="37" t="s">
        <v>33</v>
      </c>
      <c r="AA11" s="49"/>
    </row>
    <row r="12" spans="1:29" hidden="1" x14ac:dyDescent="0.2">
      <c r="A12" s="20">
        <v>13</v>
      </c>
      <c r="B12" s="21">
        <v>44583</v>
      </c>
      <c r="C12" s="22">
        <v>44588</v>
      </c>
      <c r="D12" s="246">
        <v>44573</v>
      </c>
      <c r="E12" s="23" t="s">
        <v>68</v>
      </c>
      <c r="F12" s="23" t="s">
        <v>69</v>
      </c>
      <c r="G12" s="24" t="s">
        <v>33</v>
      </c>
      <c r="H12" s="26" t="s">
        <v>45</v>
      </c>
      <c r="I12" s="24" t="s">
        <v>33</v>
      </c>
      <c r="J12" s="26">
        <v>303329</v>
      </c>
      <c r="K12" s="27">
        <v>44575</v>
      </c>
      <c r="L12" s="26" t="s">
        <v>70</v>
      </c>
      <c r="M12" s="38">
        <v>23387046</v>
      </c>
      <c r="N12" s="30">
        <v>0</v>
      </c>
      <c r="O12" s="31">
        <f t="shared" si="0"/>
        <v>0</v>
      </c>
      <c r="P12" s="31">
        <v>0</v>
      </c>
      <c r="Q12" s="32">
        <f t="shared" si="1"/>
        <v>23387046</v>
      </c>
      <c r="R12" s="33">
        <v>0</v>
      </c>
      <c r="S12" s="34">
        <f t="shared" si="2"/>
        <v>0</v>
      </c>
      <c r="T12" s="33">
        <v>0</v>
      </c>
      <c r="U12" s="35">
        <f t="shared" si="3"/>
        <v>0</v>
      </c>
      <c r="V12" s="32">
        <f t="shared" si="4"/>
        <v>23387046</v>
      </c>
      <c r="W12" s="36" t="s">
        <v>35</v>
      </c>
      <c r="X12" s="35" t="s">
        <v>36</v>
      </c>
      <c r="Y12" s="37" t="s">
        <v>71</v>
      </c>
      <c r="Z12" s="37" t="s">
        <v>33</v>
      </c>
      <c r="AA12" s="37"/>
    </row>
    <row r="13" spans="1:29" hidden="1" x14ac:dyDescent="0.2">
      <c r="A13" s="20">
        <v>2</v>
      </c>
      <c r="B13" s="21">
        <v>44583</v>
      </c>
      <c r="C13" s="22">
        <v>44565</v>
      </c>
      <c r="D13" s="246">
        <v>44574</v>
      </c>
      <c r="E13" s="23" t="s">
        <v>38</v>
      </c>
      <c r="F13" s="23" t="s">
        <v>39</v>
      </c>
      <c r="G13" s="24" t="s">
        <v>40</v>
      </c>
      <c r="H13" s="26" t="s">
        <v>34</v>
      </c>
      <c r="I13" s="24" t="s">
        <v>33</v>
      </c>
      <c r="J13" s="26">
        <v>303326</v>
      </c>
      <c r="K13" s="27">
        <v>44565</v>
      </c>
      <c r="L13" s="26" t="s">
        <v>41</v>
      </c>
      <c r="M13" s="38">
        <v>1051859</v>
      </c>
      <c r="N13" s="30">
        <v>0</v>
      </c>
      <c r="O13" s="31">
        <f t="shared" si="0"/>
        <v>0</v>
      </c>
      <c r="P13" s="31">
        <v>0</v>
      </c>
      <c r="Q13" s="32">
        <f t="shared" si="1"/>
        <v>1051859</v>
      </c>
      <c r="R13" s="33">
        <v>0</v>
      </c>
      <c r="S13" s="34">
        <f t="shared" si="2"/>
        <v>0</v>
      </c>
      <c r="T13" s="33">
        <v>0</v>
      </c>
      <c r="U13" s="35">
        <f t="shared" si="3"/>
        <v>0</v>
      </c>
      <c r="V13" s="32">
        <f t="shared" si="4"/>
        <v>1051859</v>
      </c>
      <c r="W13" s="36" t="s">
        <v>35</v>
      </c>
      <c r="X13" s="35" t="s">
        <v>36</v>
      </c>
      <c r="Y13" s="37" t="s">
        <v>33</v>
      </c>
      <c r="Z13" s="37" t="s">
        <v>33</v>
      </c>
      <c r="AA13" s="37"/>
    </row>
    <row r="14" spans="1:29" hidden="1" x14ac:dyDescent="0.2">
      <c r="A14" s="20">
        <v>8</v>
      </c>
      <c r="B14" s="21">
        <v>44583</v>
      </c>
      <c r="C14" s="22">
        <v>44586</v>
      </c>
      <c r="D14" s="246">
        <v>44574</v>
      </c>
      <c r="E14" s="23" t="s">
        <v>31</v>
      </c>
      <c r="F14" s="23" t="s">
        <v>58</v>
      </c>
      <c r="G14" s="24" t="s">
        <v>33</v>
      </c>
      <c r="H14" s="26" t="s">
        <v>34</v>
      </c>
      <c r="I14" s="24" t="s">
        <v>33</v>
      </c>
      <c r="J14" s="26">
        <v>303323</v>
      </c>
      <c r="K14" s="27">
        <v>44562</v>
      </c>
      <c r="L14" s="26">
        <v>12282353</v>
      </c>
      <c r="M14" s="38">
        <v>619184</v>
      </c>
      <c r="N14" s="30">
        <v>0</v>
      </c>
      <c r="O14" s="31">
        <f t="shared" si="0"/>
        <v>0</v>
      </c>
      <c r="P14" s="31">
        <v>0</v>
      </c>
      <c r="Q14" s="32">
        <f t="shared" si="1"/>
        <v>619184</v>
      </c>
      <c r="R14" s="33">
        <v>0</v>
      </c>
      <c r="S14" s="34">
        <f t="shared" si="2"/>
        <v>0</v>
      </c>
      <c r="T14" s="33">
        <v>0</v>
      </c>
      <c r="U14" s="35">
        <f t="shared" si="3"/>
        <v>0</v>
      </c>
      <c r="V14" s="32">
        <f t="shared" si="4"/>
        <v>619184</v>
      </c>
      <c r="W14" s="220" t="s">
        <v>59</v>
      </c>
      <c r="X14" s="35" t="s">
        <v>36</v>
      </c>
      <c r="Y14" s="37" t="s">
        <v>33</v>
      </c>
      <c r="Z14" s="37" t="s">
        <v>60</v>
      </c>
      <c r="AA14" s="37"/>
    </row>
    <row r="15" spans="1:29" hidden="1" x14ac:dyDescent="0.2">
      <c r="A15" s="20">
        <v>10</v>
      </c>
      <c r="B15" s="21">
        <v>44583</v>
      </c>
      <c r="C15" s="22">
        <v>44587</v>
      </c>
      <c r="D15" s="246">
        <v>44574</v>
      </c>
      <c r="E15" s="23" t="s">
        <v>63</v>
      </c>
      <c r="F15" s="23" t="s">
        <v>64</v>
      </c>
      <c r="G15" s="24" t="s">
        <v>33</v>
      </c>
      <c r="H15" s="26" t="s">
        <v>45</v>
      </c>
      <c r="I15" s="24" t="s">
        <v>33</v>
      </c>
      <c r="J15" s="26">
        <v>303325</v>
      </c>
      <c r="K15" s="27">
        <v>44561</v>
      </c>
      <c r="L15" s="26" t="s">
        <v>33</v>
      </c>
      <c r="M15" s="38">
        <v>173294</v>
      </c>
      <c r="N15" s="30">
        <v>0</v>
      </c>
      <c r="O15" s="31">
        <f t="shared" si="0"/>
        <v>0</v>
      </c>
      <c r="P15" s="31">
        <v>0</v>
      </c>
      <c r="Q15" s="32">
        <f t="shared" si="1"/>
        <v>173294</v>
      </c>
      <c r="R15" s="33">
        <v>0</v>
      </c>
      <c r="S15" s="34">
        <f t="shared" si="2"/>
        <v>0</v>
      </c>
      <c r="T15" s="33">
        <v>0</v>
      </c>
      <c r="U15" s="35">
        <f t="shared" si="3"/>
        <v>0</v>
      </c>
      <c r="V15" s="32">
        <f t="shared" si="4"/>
        <v>173294</v>
      </c>
      <c r="W15" s="35" t="s">
        <v>35</v>
      </c>
      <c r="X15" s="35" t="s">
        <v>36</v>
      </c>
      <c r="Y15" s="37" t="s">
        <v>65</v>
      </c>
      <c r="Z15" s="37" t="s">
        <v>33</v>
      </c>
      <c r="AA15" s="37"/>
    </row>
    <row r="16" spans="1:29" hidden="1" x14ac:dyDescent="0.2">
      <c r="A16" s="20">
        <v>12</v>
      </c>
      <c r="B16" s="21">
        <v>44583</v>
      </c>
      <c r="C16" s="22">
        <v>44587</v>
      </c>
      <c r="D16" s="246">
        <v>44574</v>
      </c>
      <c r="E16" s="23" t="s">
        <v>66</v>
      </c>
      <c r="F16" s="23" t="s">
        <v>67</v>
      </c>
      <c r="G16" s="24" t="s">
        <v>33</v>
      </c>
      <c r="H16" s="26" t="s">
        <v>34</v>
      </c>
      <c r="I16" s="24" t="s">
        <v>33</v>
      </c>
      <c r="J16" s="26">
        <v>303328</v>
      </c>
      <c r="K16" s="26" t="s">
        <v>33</v>
      </c>
      <c r="L16" s="26" t="s">
        <v>33</v>
      </c>
      <c r="M16" s="38">
        <v>2121080</v>
      </c>
      <c r="N16" s="30">
        <v>0</v>
      </c>
      <c r="O16" s="31">
        <f t="shared" si="0"/>
        <v>0</v>
      </c>
      <c r="P16" s="31">
        <v>0</v>
      </c>
      <c r="Q16" s="32">
        <f t="shared" si="1"/>
        <v>2121080</v>
      </c>
      <c r="R16" s="33">
        <v>0</v>
      </c>
      <c r="S16" s="34">
        <f t="shared" si="2"/>
        <v>0</v>
      </c>
      <c r="T16" s="33">
        <v>0</v>
      </c>
      <c r="U16" s="35">
        <f t="shared" si="3"/>
        <v>0</v>
      </c>
      <c r="V16" s="32">
        <f t="shared" si="4"/>
        <v>2121080</v>
      </c>
      <c r="W16" s="220" t="s">
        <v>59</v>
      </c>
      <c r="X16" s="35" t="s">
        <v>36</v>
      </c>
      <c r="Y16" s="37" t="s">
        <v>33</v>
      </c>
      <c r="Z16" s="37" t="s">
        <v>33</v>
      </c>
      <c r="AA16" s="37"/>
    </row>
    <row r="17" spans="1:28" hidden="1" x14ac:dyDescent="0.2">
      <c r="A17" s="20">
        <v>44</v>
      </c>
      <c r="B17" s="21">
        <v>44614</v>
      </c>
      <c r="C17" s="22">
        <v>44608</v>
      </c>
      <c r="D17" s="246">
        <v>44578</v>
      </c>
      <c r="E17" s="23" t="s">
        <v>152</v>
      </c>
      <c r="F17" s="23" t="s">
        <v>153</v>
      </c>
      <c r="G17" s="24" t="s">
        <v>154</v>
      </c>
      <c r="H17" s="26" t="s">
        <v>34</v>
      </c>
      <c r="I17" s="24" t="s">
        <v>33</v>
      </c>
      <c r="J17" s="26">
        <v>303363</v>
      </c>
      <c r="K17" s="27">
        <v>44574</v>
      </c>
      <c r="L17" s="44">
        <v>18110909</v>
      </c>
      <c r="M17" s="38">
        <v>10655</v>
      </c>
      <c r="N17" s="30">
        <v>0</v>
      </c>
      <c r="O17" s="31">
        <f t="shared" si="0"/>
        <v>0</v>
      </c>
      <c r="P17" s="31">
        <v>0</v>
      </c>
      <c r="Q17" s="32">
        <f t="shared" si="1"/>
        <v>10655</v>
      </c>
      <c r="R17" s="33">
        <v>0.03</v>
      </c>
      <c r="S17" s="34">
        <v>-293</v>
      </c>
      <c r="T17" s="33"/>
      <c r="U17" s="35">
        <f t="shared" si="3"/>
        <v>0</v>
      </c>
      <c r="V17" s="32">
        <f t="shared" si="4"/>
        <v>10362</v>
      </c>
      <c r="W17" s="36" t="s">
        <v>35</v>
      </c>
      <c r="X17" s="181" t="s">
        <v>36</v>
      </c>
      <c r="Y17" s="37" t="s">
        <v>155</v>
      </c>
      <c r="Z17" s="37" t="s">
        <v>33</v>
      </c>
      <c r="AA17" s="37"/>
    </row>
    <row r="18" spans="1:28" hidden="1" x14ac:dyDescent="0.2">
      <c r="A18" s="20">
        <v>3</v>
      </c>
      <c r="B18" s="21">
        <v>44583</v>
      </c>
      <c r="C18" s="22">
        <v>44586</v>
      </c>
      <c r="D18" s="246">
        <v>44582</v>
      </c>
      <c r="E18" s="23" t="s">
        <v>42</v>
      </c>
      <c r="F18" s="23" t="s">
        <v>43</v>
      </c>
      <c r="G18" s="24" t="s">
        <v>44</v>
      </c>
      <c r="H18" s="26" t="s">
        <v>45</v>
      </c>
      <c r="I18" s="24" t="s">
        <v>33</v>
      </c>
      <c r="J18" s="26">
        <v>303319</v>
      </c>
      <c r="K18" s="27">
        <v>44561</v>
      </c>
      <c r="L18" s="26" t="s">
        <v>46</v>
      </c>
      <c r="M18" s="38">
        <v>160300</v>
      </c>
      <c r="N18" s="30">
        <v>0</v>
      </c>
      <c r="O18" s="31">
        <f t="shared" si="0"/>
        <v>0</v>
      </c>
      <c r="P18" s="31">
        <v>0</v>
      </c>
      <c r="Q18" s="32">
        <f t="shared" si="1"/>
        <v>160300</v>
      </c>
      <c r="R18" s="33">
        <v>0</v>
      </c>
      <c r="S18" s="34">
        <f>-Q18*R18</f>
        <v>0</v>
      </c>
      <c r="T18" s="33">
        <v>0</v>
      </c>
      <c r="U18" s="35">
        <f t="shared" si="3"/>
        <v>0</v>
      </c>
      <c r="V18" s="32">
        <f t="shared" si="4"/>
        <v>160300</v>
      </c>
      <c r="W18" s="35" t="s">
        <v>35</v>
      </c>
      <c r="X18" s="35" t="s">
        <v>36</v>
      </c>
      <c r="Y18" s="38" t="s">
        <v>33</v>
      </c>
      <c r="Z18" s="148" t="s">
        <v>33</v>
      </c>
      <c r="AA18" s="40">
        <f>V18+V19</f>
        <v>188140.90400000001</v>
      </c>
    </row>
    <row r="19" spans="1:28" hidden="1" x14ac:dyDescent="0.2">
      <c r="A19" s="20">
        <v>4</v>
      </c>
      <c r="B19" s="21">
        <v>44583</v>
      </c>
      <c r="C19" s="22">
        <v>44586</v>
      </c>
      <c r="D19" s="246">
        <v>44582</v>
      </c>
      <c r="E19" s="23" t="s">
        <v>42</v>
      </c>
      <c r="F19" s="23" t="s">
        <v>47</v>
      </c>
      <c r="G19" s="24" t="s">
        <v>44</v>
      </c>
      <c r="H19" s="26" t="s">
        <v>45</v>
      </c>
      <c r="I19" s="24" t="s">
        <v>33</v>
      </c>
      <c r="J19" s="26">
        <v>303319</v>
      </c>
      <c r="K19" s="27">
        <v>44561</v>
      </c>
      <c r="L19" s="26" t="s">
        <v>46</v>
      </c>
      <c r="M19" s="38">
        <v>25648</v>
      </c>
      <c r="N19" s="30">
        <v>0.15</v>
      </c>
      <c r="O19" s="31">
        <f t="shared" si="0"/>
        <v>3847.2</v>
      </c>
      <c r="P19" s="31">
        <v>0</v>
      </c>
      <c r="Q19" s="32">
        <f t="shared" si="1"/>
        <v>29495.200000000001</v>
      </c>
      <c r="R19" s="33">
        <v>0.03</v>
      </c>
      <c r="S19" s="34">
        <f>-Q19*R19</f>
        <v>-884.85599999999999</v>
      </c>
      <c r="T19" s="33">
        <v>0.2</v>
      </c>
      <c r="U19" s="35">
        <f t="shared" si="3"/>
        <v>-769.44</v>
      </c>
      <c r="V19" s="32">
        <f t="shared" si="4"/>
        <v>27840.904000000002</v>
      </c>
      <c r="W19" s="36" t="s">
        <v>35</v>
      </c>
      <c r="X19" s="35" t="s">
        <v>36</v>
      </c>
      <c r="Y19" s="38" t="s">
        <v>33</v>
      </c>
      <c r="Z19" s="37" t="s">
        <v>33</v>
      </c>
      <c r="AA19" s="40"/>
    </row>
    <row r="20" spans="1:28" hidden="1" x14ac:dyDescent="0.2">
      <c r="A20" s="20">
        <v>5</v>
      </c>
      <c r="B20" s="21">
        <v>44583</v>
      </c>
      <c r="C20" s="22">
        <v>44586</v>
      </c>
      <c r="D20" s="246">
        <v>44582</v>
      </c>
      <c r="E20" s="23" t="s">
        <v>48</v>
      </c>
      <c r="F20" s="23" t="s">
        <v>49</v>
      </c>
      <c r="G20" s="24" t="s">
        <v>50</v>
      </c>
      <c r="H20" s="26" t="s">
        <v>34</v>
      </c>
      <c r="I20" s="24" t="s">
        <v>33</v>
      </c>
      <c r="J20" s="26">
        <v>303320</v>
      </c>
      <c r="K20" s="27">
        <v>44561</v>
      </c>
      <c r="L20" s="42">
        <v>68002</v>
      </c>
      <c r="M20" s="38">
        <v>56020</v>
      </c>
      <c r="N20" s="30">
        <v>0</v>
      </c>
      <c r="O20" s="31">
        <f t="shared" si="0"/>
        <v>0</v>
      </c>
      <c r="P20" s="31">
        <v>0</v>
      </c>
      <c r="Q20" s="32">
        <f t="shared" si="1"/>
        <v>56020</v>
      </c>
      <c r="R20" s="33">
        <v>0</v>
      </c>
      <c r="S20" s="34">
        <f>-Q20*R20</f>
        <v>0</v>
      </c>
      <c r="T20" s="33">
        <v>0</v>
      </c>
      <c r="U20" s="35">
        <f t="shared" si="3"/>
        <v>0</v>
      </c>
      <c r="V20" s="32">
        <f t="shared" si="4"/>
        <v>56020</v>
      </c>
      <c r="W20" s="36" t="s">
        <v>35</v>
      </c>
      <c r="X20" s="35" t="s">
        <v>36</v>
      </c>
      <c r="Y20" s="37" t="s">
        <v>51</v>
      </c>
      <c r="Z20" s="37" t="s">
        <v>33</v>
      </c>
      <c r="AA20" s="37"/>
    </row>
    <row r="21" spans="1:28" hidden="1" x14ac:dyDescent="0.2">
      <c r="A21" s="20">
        <v>6</v>
      </c>
      <c r="B21" s="21">
        <v>44583</v>
      </c>
      <c r="C21" s="22">
        <v>44584</v>
      </c>
      <c r="D21" s="246">
        <v>44582</v>
      </c>
      <c r="E21" s="43" t="s">
        <v>52</v>
      </c>
      <c r="F21" s="23" t="s">
        <v>53</v>
      </c>
      <c r="G21" s="24" t="s">
        <v>33</v>
      </c>
      <c r="H21" s="26" t="s">
        <v>34</v>
      </c>
      <c r="I21" s="24" t="s">
        <v>33</v>
      </c>
      <c r="J21" s="26">
        <v>303321</v>
      </c>
      <c r="K21" s="27">
        <v>44561</v>
      </c>
      <c r="L21" s="26">
        <v>500019</v>
      </c>
      <c r="M21" s="38">
        <v>9579</v>
      </c>
      <c r="N21" s="30">
        <v>0</v>
      </c>
      <c r="O21" s="31">
        <f t="shared" si="0"/>
        <v>0</v>
      </c>
      <c r="P21" s="31">
        <v>0</v>
      </c>
      <c r="Q21" s="32">
        <f t="shared" si="1"/>
        <v>9579</v>
      </c>
      <c r="R21" s="33">
        <v>0</v>
      </c>
      <c r="S21" s="34">
        <f>-Q21*R21</f>
        <v>0</v>
      </c>
      <c r="T21" s="33">
        <v>0</v>
      </c>
      <c r="U21" s="35">
        <f t="shared" si="3"/>
        <v>0</v>
      </c>
      <c r="V21" s="32">
        <f t="shared" si="4"/>
        <v>9579</v>
      </c>
      <c r="W21" s="36" t="s">
        <v>35</v>
      </c>
      <c r="X21" s="35" t="s">
        <v>36</v>
      </c>
      <c r="Y21" s="37" t="s">
        <v>54</v>
      </c>
      <c r="Z21" s="37" t="s">
        <v>33</v>
      </c>
      <c r="AA21" s="37"/>
    </row>
    <row r="22" spans="1:28" ht="12.75" hidden="1" customHeight="1" x14ac:dyDescent="0.2">
      <c r="A22" s="20">
        <v>7</v>
      </c>
      <c r="B22" s="21">
        <v>44583</v>
      </c>
      <c r="C22" s="22">
        <v>44586</v>
      </c>
      <c r="D22" s="246">
        <v>44582</v>
      </c>
      <c r="E22" s="23" t="s">
        <v>55</v>
      </c>
      <c r="F22" s="23" t="s">
        <v>56</v>
      </c>
      <c r="G22" s="24" t="s">
        <v>33</v>
      </c>
      <c r="H22" s="26" t="s">
        <v>34</v>
      </c>
      <c r="I22" s="24" t="s">
        <v>33</v>
      </c>
      <c r="J22" s="26">
        <v>303322</v>
      </c>
      <c r="K22" s="27">
        <v>44575</v>
      </c>
      <c r="L22" s="26" t="s">
        <v>33</v>
      </c>
      <c r="M22" s="38">
        <v>18000</v>
      </c>
      <c r="N22" s="30">
        <v>0</v>
      </c>
      <c r="O22" s="31">
        <f t="shared" si="0"/>
        <v>0</v>
      </c>
      <c r="P22" s="31">
        <v>0</v>
      </c>
      <c r="Q22" s="32">
        <f t="shared" si="1"/>
        <v>18000</v>
      </c>
      <c r="R22" s="33">
        <v>0</v>
      </c>
      <c r="S22" s="34">
        <f>-Q22*R22</f>
        <v>0</v>
      </c>
      <c r="T22" s="33">
        <v>0</v>
      </c>
      <c r="U22" s="35">
        <f t="shared" si="3"/>
        <v>0</v>
      </c>
      <c r="V22" s="32">
        <f t="shared" si="4"/>
        <v>18000</v>
      </c>
      <c r="W22" s="36" t="s">
        <v>35</v>
      </c>
      <c r="X22" s="35" t="s">
        <v>36</v>
      </c>
      <c r="Y22" s="37" t="s">
        <v>57</v>
      </c>
      <c r="Z22" s="37" t="s">
        <v>33</v>
      </c>
      <c r="AA22" s="37"/>
    </row>
    <row r="23" spans="1:28" ht="12.75" hidden="1" customHeight="1" x14ac:dyDescent="0.25">
      <c r="A23" s="320"/>
      <c r="B23" s="321"/>
      <c r="C23" s="323"/>
      <c r="D23" s="265">
        <v>44565</v>
      </c>
      <c r="E23" s="283" t="s">
        <v>836</v>
      </c>
      <c r="F23" s="283" t="s">
        <v>836</v>
      </c>
      <c r="G23" s="268"/>
      <c r="H23" s="26"/>
      <c r="I23" s="268"/>
      <c r="J23" s="286"/>
      <c r="K23" s="287"/>
      <c r="L23" s="286"/>
      <c r="M23" s="288"/>
      <c r="N23" s="289"/>
      <c r="O23" s="273"/>
      <c r="P23" s="273"/>
      <c r="Q23" s="282">
        <v>14515</v>
      </c>
      <c r="R23" s="290"/>
      <c r="S23" s="275"/>
      <c r="T23" s="290"/>
      <c r="U23" s="276"/>
      <c r="V23" s="277">
        <f t="shared" si="4"/>
        <v>14515</v>
      </c>
      <c r="W23" s="291"/>
      <c r="X23" s="276" t="s">
        <v>36</v>
      </c>
      <c r="Y23" s="314">
        <v>54302598</v>
      </c>
      <c r="Z23" s="280"/>
      <c r="AA23" s="280"/>
      <c r="AB23" s="281" t="s">
        <v>867</v>
      </c>
    </row>
    <row r="24" spans="1:28" ht="12.75" hidden="1" customHeight="1" x14ac:dyDescent="0.25">
      <c r="A24" s="320"/>
      <c r="B24" s="321"/>
      <c r="C24" s="323"/>
      <c r="D24" s="265">
        <v>44565</v>
      </c>
      <c r="E24" s="283" t="s">
        <v>837</v>
      </c>
      <c r="F24" s="283" t="s">
        <v>837</v>
      </c>
      <c r="G24" s="268"/>
      <c r="H24" s="26"/>
      <c r="I24" s="268"/>
      <c r="J24" s="286"/>
      <c r="K24" s="287"/>
      <c r="L24" s="286"/>
      <c r="M24" s="288"/>
      <c r="N24" s="289"/>
      <c r="O24" s="273"/>
      <c r="P24" s="273"/>
      <c r="Q24" s="282">
        <v>500000</v>
      </c>
      <c r="R24" s="290"/>
      <c r="S24" s="275"/>
      <c r="T24" s="290"/>
      <c r="U24" s="276"/>
      <c r="V24" s="277">
        <f t="shared" si="4"/>
        <v>500000</v>
      </c>
      <c r="W24" s="291"/>
      <c r="X24" s="276" t="s">
        <v>36</v>
      </c>
      <c r="Y24" s="314">
        <v>54302612</v>
      </c>
      <c r="Z24" s="280"/>
      <c r="AA24" s="280"/>
      <c r="AB24" s="281" t="s">
        <v>867</v>
      </c>
    </row>
    <row r="25" spans="1:28" ht="12.75" hidden="1" customHeight="1" x14ac:dyDescent="0.25">
      <c r="A25" s="320"/>
      <c r="B25" s="321"/>
      <c r="C25" s="323"/>
      <c r="D25" s="265">
        <v>44566</v>
      </c>
      <c r="E25" s="283" t="s">
        <v>837</v>
      </c>
      <c r="F25" s="283" t="s">
        <v>837</v>
      </c>
      <c r="G25" s="268"/>
      <c r="H25" s="26"/>
      <c r="I25" s="268"/>
      <c r="J25" s="286"/>
      <c r="K25" s="287"/>
      <c r="L25" s="286"/>
      <c r="M25" s="288"/>
      <c r="N25" s="289"/>
      <c r="O25" s="273"/>
      <c r="P25" s="273"/>
      <c r="Q25" s="282">
        <v>399870</v>
      </c>
      <c r="R25" s="290"/>
      <c r="S25" s="275"/>
      <c r="T25" s="290"/>
      <c r="U25" s="276"/>
      <c r="V25" s="277">
        <f t="shared" si="4"/>
        <v>399870</v>
      </c>
      <c r="W25" s="291"/>
      <c r="X25" s="276" t="s">
        <v>36</v>
      </c>
      <c r="Y25" s="314">
        <v>54302613</v>
      </c>
      <c r="Z25" s="280"/>
      <c r="AA25" s="280"/>
      <c r="AB25" s="281" t="s">
        <v>867</v>
      </c>
    </row>
    <row r="26" spans="1:28" ht="12.75" hidden="1" customHeight="1" x14ac:dyDescent="0.25">
      <c r="A26" s="320"/>
      <c r="B26" s="321"/>
      <c r="C26" s="323"/>
      <c r="D26" s="265">
        <v>44566</v>
      </c>
      <c r="E26" s="283" t="s">
        <v>838</v>
      </c>
      <c r="F26" s="283" t="s">
        <v>838</v>
      </c>
      <c r="G26" s="268"/>
      <c r="H26" s="26"/>
      <c r="I26" s="268"/>
      <c r="J26" s="286"/>
      <c r="K26" s="287"/>
      <c r="L26" s="286"/>
      <c r="M26" s="288"/>
      <c r="N26" s="289"/>
      <c r="O26" s="273"/>
      <c r="P26" s="273"/>
      <c r="Q26" s="282">
        <v>216034</v>
      </c>
      <c r="R26" s="290"/>
      <c r="S26" s="275"/>
      <c r="T26" s="290"/>
      <c r="U26" s="276"/>
      <c r="V26" s="277">
        <f t="shared" si="4"/>
        <v>216034</v>
      </c>
      <c r="W26" s="291"/>
      <c r="X26" s="276" t="s">
        <v>36</v>
      </c>
      <c r="Y26" s="314">
        <v>54302619</v>
      </c>
      <c r="Z26" s="280"/>
      <c r="AA26" s="280"/>
      <c r="AB26" s="281" t="s">
        <v>867</v>
      </c>
    </row>
    <row r="27" spans="1:28" ht="12.75" hidden="1" customHeight="1" x14ac:dyDescent="0.25">
      <c r="A27" s="320"/>
      <c r="B27" s="321"/>
      <c r="C27" s="323"/>
      <c r="D27" s="265">
        <v>44566</v>
      </c>
      <c r="E27" s="283" t="s">
        <v>838</v>
      </c>
      <c r="F27" s="283" t="s">
        <v>838</v>
      </c>
      <c r="G27" s="268"/>
      <c r="H27" s="26"/>
      <c r="I27" s="268"/>
      <c r="J27" s="286"/>
      <c r="K27" s="287"/>
      <c r="L27" s="286"/>
      <c r="M27" s="288"/>
      <c r="N27" s="289"/>
      <c r="O27" s="273"/>
      <c r="P27" s="273"/>
      <c r="Q27" s="282">
        <v>857545</v>
      </c>
      <c r="R27" s="290"/>
      <c r="S27" s="275"/>
      <c r="T27" s="290"/>
      <c r="U27" s="276"/>
      <c r="V27" s="277">
        <f t="shared" si="4"/>
        <v>857545</v>
      </c>
      <c r="W27" s="291"/>
      <c r="X27" s="276" t="s">
        <v>36</v>
      </c>
      <c r="Y27" s="314">
        <v>54302618</v>
      </c>
      <c r="Z27" s="280"/>
      <c r="AA27" s="280"/>
      <c r="AB27" s="281" t="s">
        <v>867</v>
      </c>
    </row>
    <row r="28" spans="1:28" ht="12.75" hidden="1" customHeight="1" x14ac:dyDescent="0.25">
      <c r="A28" s="320"/>
      <c r="B28" s="321"/>
      <c r="C28" s="323"/>
      <c r="D28" s="265">
        <v>44567</v>
      </c>
      <c r="E28" s="283" t="s">
        <v>839</v>
      </c>
      <c r="F28" s="283" t="s">
        <v>839</v>
      </c>
      <c r="G28" s="268"/>
      <c r="H28" s="26"/>
      <c r="I28" s="268"/>
      <c r="J28" s="286"/>
      <c r="K28" s="287"/>
      <c r="L28" s="286"/>
      <c r="M28" s="288"/>
      <c r="N28" s="289"/>
      <c r="O28" s="273"/>
      <c r="P28" s="273"/>
      <c r="Q28" s="282">
        <v>143033</v>
      </c>
      <c r="R28" s="290"/>
      <c r="S28" s="275"/>
      <c r="T28" s="290"/>
      <c r="U28" s="276"/>
      <c r="V28" s="277">
        <f t="shared" si="4"/>
        <v>143033</v>
      </c>
      <c r="W28" s="291"/>
      <c r="X28" s="276" t="s">
        <v>36</v>
      </c>
      <c r="Y28" s="314">
        <v>53540973</v>
      </c>
      <c r="Z28" s="280"/>
      <c r="AA28" s="280"/>
      <c r="AB28" s="281" t="s">
        <v>867</v>
      </c>
    </row>
    <row r="29" spans="1:28" ht="12.75" hidden="1" customHeight="1" x14ac:dyDescent="0.25">
      <c r="A29" s="320"/>
      <c r="B29" s="321"/>
      <c r="C29" s="323"/>
      <c r="D29" s="265">
        <v>44567</v>
      </c>
      <c r="E29" s="283" t="s">
        <v>840</v>
      </c>
      <c r="F29" s="283" t="s">
        <v>840</v>
      </c>
      <c r="G29" s="268"/>
      <c r="H29" s="26"/>
      <c r="I29" s="268"/>
      <c r="J29" s="286"/>
      <c r="K29" s="287"/>
      <c r="L29" s="286"/>
      <c r="M29" s="288"/>
      <c r="N29" s="289"/>
      <c r="O29" s="273"/>
      <c r="P29" s="273"/>
      <c r="Q29" s="282">
        <v>924000</v>
      </c>
      <c r="R29" s="290"/>
      <c r="S29" s="275"/>
      <c r="T29" s="290"/>
      <c r="U29" s="276"/>
      <c r="V29" s="277">
        <f t="shared" si="4"/>
        <v>924000</v>
      </c>
      <c r="W29" s="291"/>
      <c r="X29" s="276" t="s">
        <v>36</v>
      </c>
      <c r="Y29" s="314">
        <v>53540983</v>
      </c>
      <c r="Z29" s="280"/>
      <c r="AA29" s="280"/>
      <c r="AB29" s="281" t="s">
        <v>867</v>
      </c>
    </row>
    <row r="30" spans="1:28" ht="12.75" hidden="1" customHeight="1" x14ac:dyDescent="0.25">
      <c r="A30" s="320"/>
      <c r="B30" s="321"/>
      <c r="C30" s="323"/>
      <c r="D30" s="265">
        <v>44568</v>
      </c>
      <c r="E30" s="283" t="s">
        <v>837</v>
      </c>
      <c r="F30" s="283" t="s">
        <v>837</v>
      </c>
      <c r="G30" s="268"/>
      <c r="H30" s="26"/>
      <c r="I30" s="268"/>
      <c r="J30" s="286"/>
      <c r="K30" s="287"/>
      <c r="L30" s="286"/>
      <c r="M30" s="288"/>
      <c r="N30" s="289"/>
      <c r="O30" s="273"/>
      <c r="P30" s="273"/>
      <c r="Q30" s="282">
        <v>140675</v>
      </c>
      <c r="R30" s="290"/>
      <c r="S30" s="275"/>
      <c r="T30" s="290"/>
      <c r="U30" s="276"/>
      <c r="V30" s="277">
        <f t="shared" si="4"/>
        <v>140675</v>
      </c>
      <c r="W30" s="291"/>
      <c r="X30" s="276" t="s">
        <v>36</v>
      </c>
      <c r="Y30" s="314">
        <v>53540951</v>
      </c>
      <c r="Z30" s="280"/>
      <c r="AA30" s="280"/>
      <c r="AB30" s="281" t="s">
        <v>867</v>
      </c>
    </row>
    <row r="31" spans="1:28" ht="12.75" hidden="1" customHeight="1" x14ac:dyDescent="0.25">
      <c r="A31" s="320"/>
      <c r="B31" s="321"/>
      <c r="C31" s="323"/>
      <c r="D31" s="265">
        <v>44571</v>
      </c>
      <c r="E31" s="283" t="s">
        <v>841</v>
      </c>
      <c r="F31" s="283" t="s">
        <v>841</v>
      </c>
      <c r="G31" s="268"/>
      <c r="H31" s="26"/>
      <c r="I31" s="268"/>
      <c r="J31" s="286"/>
      <c r="K31" s="287"/>
      <c r="L31" s="286"/>
      <c r="M31" s="288"/>
      <c r="N31" s="289"/>
      <c r="O31" s="273"/>
      <c r="P31" s="273"/>
      <c r="Q31" s="282">
        <v>99612</v>
      </c>
      <c r="R31" s="290"/>
      <c r="S31" s="275"/>
      <c r="T31" s="290"/>
      <c r="U31" s="276"/>
      <c r="V31" s="277">
        <f t="shared" si="4"/>
        <v>99612</v>
      </c>
      <c r="W31" s="291"/>
      <c r="X31" s="276" t="s">
        <v>36</v>
      </c>
      <c r="Y31" s="314">
        <v>54302617</v>
      </c>
      <c r="Z31" s="280"/>
      <c r="AA31" s="280"/>
      <c r="AB31" s="281" t="s">
        <v>867</v>
      </c>
    </row>
    <row r="32" spans="1:28" ht="12.75" hidden="1" customHeight="1" x14ac:dyDescent="0.25">
      <c r="A32" s="320"/>
      <c r="B32" s="321"/>
      <c r="C32" s="323"/>
      <c r="D32" s="265">
        <v>44571</v>
      </c>
      <c r="E32" s="284" t="s">
        <v>842</v>
      </c>
      <c r="F32" s="284" t="s">
        <v>842</v>
      </c>
      <c r="G32" s="285"/>
      <c r="H32" s="26"/>
      <c r="I32" s="285"/>
      <c r="J32" s="292"/>
      <c r="K32" s="293"/>
      <c r="L32" s="292"/>
      <c r="M32" s="294"/>
      <c r="N32" s="295"/>
      <c r="O32" s="296"/>
      <c r="P32" s="296"/>
      <c r="Q32" s="282">
        <v>829000</v>
      </c>
      <c r="R32" s="297"/>
      <c r="S32" s="298"/>
      <c r="T32" s="297"/>
      <c r="U32" s="279"/>
      <c r="V32" s="299">
        <f t="shared" si="4"/>
        <v>829000</v>
      </c>
      <c r="W32" s="300"/>
      <c r="X32" s="279" t="s">
        <v>36</v>
      </c>
      <c r="Y32" s="314">
        <v>54302602</v>
      </c>
      <c r="Z32" s="301"/>
      <c r="AA32" s="301"/>
      <c r="AB32" s="281" t="s">
        <v>867</v>
      </c>
    </row>
    <row r="33" spans="1:28" ht="12.75" hidden="1" customHeight="1" x14ac:dyDescent="0.25">
      <c r="A33" s="320"/>
      <c r="B33" s="321"/>
      <c r="C33" s="323"/>
      <c r="D33" s="265">
        <v>44571</v>
      </c>
      <c r="E33" s="266" t="s">
        <v>842</v>
      </c>
      <c r="F33" s="266" t="s">
        <v>842</v>
      </c>
      <c r="G33" s="268"/>
      <c r="H33" s="26"/>
      <c r="I33" s="268"/>
      <c r="J33" s="286"/>
      <c r="K33" s="287"/>
      <c r="L33" s="286"/>
      <c r="M33" s="288"/>
      <c r="N33" s="289"/>
      <c r="O33" s="273"/>
      <c r="P33" s="273"/>
      <c r="Q33" s="282">
        <v>829000</v>
      </c>
      <c r="R33" s="290"/>
      <c r="S33" s="275"/>
      <c r="T33" s="290"/>
      <c r="U33" s="276"/>
      <c r="V33" s="277">
        <f t="shared" si="4"/>
        <v>829000</v>
      </c>
      <c r="W33" s="276"/>
      <c r="X33" s="276" t="s">
        <v>36</v>
      </c>
      <c r="Y33" s="314">
        <v>54302601</v>
      </c>
      <c r="Z33" s="280"/>
      <c r="AA33" s="280"/>
      <c r="AB33" s="281" t="s">
        <v>867</v>
      </c>
    </row>
    <row r="34" spans="1:28" ht="12.75" hidden="1" customHeight="1" x14ac:dyDescent="0.25">
      <c r="A34" s="320"/>
      <c r="B34" s="321"/>
      <c r="C34" s="323"/>
      <c r="D34" s="265">
        <v>44572</v>
      </c>
      <c r="E34" s="266" t="s">
        <v>837</v>
      </c>
      <c r="F34" s="266" t="s">
        <v>837</v>
      </c>
      <c r="G34" s="268"/>
      <c r="H34" s="26"/>
      <c r="I34" s="268"/>
      <c r="J34" s="286"/>
      <c r="K34" s="287"/>
      <c r="L34" s="286"/>
      <c r="M34" s="288"/>
      <c r="N34" s="289"/>
      <c r="O34" s="273"/>
      <c r="P34" s="273"/>
      <c r="Q34" s="282">
        <v>315000</v>
      </c>
      <c r="R34" s="290"/>
      <c r="S34" s="275"/>
      <c r="T34" s="290"/>
      <c r="U34" s="276"/>
      <c r="V34" s="277">
        <f t="shared" si="4"/>
        <v>315000</v>
      </c>
      <c r="W34" s="276"/>
      <c r="X34" s="276" t="s">
        <v>36</v>
      </c>
      <c r="Y34" s="314">
        <v>53540974</v>
      </c>
      <c r="Z34" s="280"/>
      <c r="AA34" s="280"/>
      <c r="AB34" s="281" t="s">
        <v>867</v>
      </c>
    </row>
    <row r="35" spans="1:28" ht="12.75" hidden="1" customHeight="1" x14ac:dyDescent="0.25">
      <c r="A35" s="320"/>
      <c r="B35" s="321"/>
      <c r="C35" s="323"/>
      <c r="D35" s="265">
        <v>44572</v>
      </c>
      <c r="E35" s="266" t="s">
        <v>837</v>
      </c>
      <c r="F35" s="266" t="s">
        <v>837</v>
      </c>
      <c r="G35" s="268"/>
      <c r="H35" s="26"/>
      <c r="I35" s="268"/>
      <c r="J35" s="286"/>
      <c r="K35" s="287"/>
      <c r="L35" s="286"/>
      <c r="M35" s="288"/>
      <c r="N35" s="289"/>
      <c r="O35" s="273"/>
      <c r="P35" s="273"/>
      <c r="Q35" s="282">
        <v>150811</v>
      </c>
      <c r="R35" s="290"/>
      <c r="S35" s="275"/>
      <c r="T35" s="290"/>
      <c r="U35" s="276"/>
      <c r="V35" s="277">
        <f t="shared" si="4"/>
        <v>150811</v>
      </c>
      <c r="W35" s="276"/>
      <c r="X35" s="276" t="s">
        <v>36</v>
      </c>
      <c r="Y35" s="314">
        <v>53540924</v>
      </c>
      <c r="Z35" s="280"/>
      <c r="AA35" s="280"/>
      <c r="AB35" s="281" t="s">
        <v>867</v>
      </c>
    </row>
    <row r="36" spans="1:28" ht="12.75" hidden="1" customHeight="1" x14ac:dyDescent="0.25">
      <c r="A36" s="320"/>
      <c r="B36" s="321"/>
      <c r="C36" s="323"/>
      <c r="D36" s="265">
        <v>44574</v>
      </c>
      <c r="E36" s="266" t="s">
        <v>843</v>
      </c>
      <c r="F36" s="266" t="s">
        <v>843</v>
      </c>
      <c r="G36" s="268"/>
      <c r="H36" s="26"/>
      <c r="I36" s="268"/>
      <c r="J36" s="286"/>
      <c r="K36" s="287"/>
      <c r="L36" s="286"/>
      <c r="M36" s="288"/>
      <c r="N36" s="289"/>
      <c r="O36" s="273"/>
      <c r="P36" s="273"/>
      <c r="Q36" s="282">
        <v>15359</v>
      </c>
      <c r="R36" s="290"/>
      <c r="S36" s="275"/>
      <c r="T36" s="290"/>
      <c r="U36" s="276"/>
      <c r="V36" s="277">
        <f t="shared" si="4"/>
        <v>15359</v>
      </c>
      <c r="W36" s="276"/>
      <c r="X36" s="276" t="s">
        <v>36</v>
      </c>
      <c r="Y36" s="314" t="s">
        <v>866</v>
      </c>
      <c r="Z36" s="280"/>
      <c r="AA36" s="280"/>
      <c r="AB36" s="281" t="s">
        <v>867</v>
      </c>
    </row>
    <row r="37" spans="1:28" ht="12.75" hidden="1" customHeight="1" x14ac:dyDescent="0.25">
      <c r="A37" s="320"/>
      <c r="B37" s="321"/>
      <c r="C37" s="323"/>
      <c r="D37" s="265">
        <v>44574</v>
      </c>
      <c r="E37" s="266" t="s">
        <v>837</v>
      </c>
      <c r="F37" s="266" t="s">
        <v>837</v>
      </c>
      <c r="G37" s="268"/>
      <c r="H37" s="26"/>
      <c r="I37" s="268"/>
      <c r="J37" s="286"/>
      <c r="K37" s="287"/>
      <c r="L37" s="286"/>
      <c r="M37" s="288"/>
      <c r="N37" s="289"/>
      <c r="O37" s="273"/>
      <c r="P37" s="273"/>
      <c r="Q37" s="282">
        <v>27005</v>
      </c>
      <c r="R37" s="290"/>
      <c r="S37" s="275"/>
      <c r="T37" s="290"/>
      <c r="U37" s="276"/>
      <c r="V37" s="277">
        <f t="shared" si="4"/>
        <v>27005</v>
      </c>
      <c r="W37" s="276"/>
      <c r="X37" s="276" t="s">
        <v>36</v>
      </c>
      <c r="Y37" s="314">
        <v>53540982</v>
      </c>
      <c r="Z37" s="280"/>
      <c r="AA37" s="280"/>
      <c r="AB37" s="281" t="s">
        <v>867</v>
      </c>
    </row>
    <row r="38" spans="1:28" ht="12.75" hidden="1" customHeight="1" x14ac:dyDescent="0.25">
      <c r="A38" s="320"/>
      <c r="B38" s="321"/>
      <c r="C38" s="323"/>
      <c r="D38" s="265">
        <v>44574</v>
      </c>
      <c r="E38" s="266" t="s">
        <v>837</v>
      </c>
      <c r="F38" s="266" t="s">
        <v>837</v>
      </c>
      <c r="G38" s="268"/>
      <c r="H38" s="26"/>
      <c r="I38" s="268"/>
      <c r="J38" s="286"/>
      <c r="K38" s="287"/>
      <c r="L38" s="286"/>
      <c r="M38" s="288"/>
      <c r="N38" s="289"/>
      <c r="O38" s="273"/>
      <c r="P38" s="273"/>
      <c r="Q38" s="282">
        <v>8695</v>
      </c>
      <c r="R38" s="290"/>
      <c r="S38" s="275"/>
      <c r="T38" s="290"/>
      <c r="U38" s="276"/>
      <c r="V38" s="277">
        <f t="shared" si="4"/>
        <v>8695</v>
      </c>
      <c r="W38" s="276"/>
      <c r="X38" s="276" t="s">
        <v>36</v>
      </c>
      <c r="Y38" s="314">
        <v>53540981</v>
      </c>
      <c r="Z38" s="280"/>
      <c r="AA38" s="280"/>
      <c r="AB38" s="281" t="s">
        <v>867</v>
      </c>
    </row>
    <row r="39" spans="1:28" ht="12.75" hidden="1" customHeight="1" x14ac:dyDescent="0.25">
      <c r="A39" s="320"/>
      <c r="B39" s="321"/>
      <c r="C39" s="323"/>
      <c r="D39" s="265">
        <v>44574</v>
      </c>
      <c r="E39" s="266" t="s">
        <v>844</v>
      </c>
      <c r="F39" s="266" t="s">
        <v>844</v>
      </c>
      <c r="G39" s="268"/>
      <c r="H39" s="26"/>
      <c r="I39" s="268"/>
      <c r="J39" s="286"/>
      <c r="K39" s="287"/>
      <c r="L39" s="286"/>
      <c r="M39" s="288"/>
      <c r="N39" s="289"/>
      <c r="O39" s="273"/>
      <c r="P39" s="273"/>
      <c r="Q39" s="282">
        <v>1345666</v>
      </c>
      <c r="R39" s="290"/>
      <c r="S39" s="275"/>
      <c r="T39" s="290"/>
      <c r="U39" s="276"/>
      <c r="V39" s="277">
        <f t="shared" si="4"/>
        <v>1345666</v>
      </c>
      <c r="W39" s="276"/>
      <c r="X39" s="276" t="s">
        <v>36</v>
      </c>
      <c r="Y39" s="314">
        <v>54302610</v>
      </c>
      <c r="Z39" s="280"/>
      <c r="AA39" s="280"/>
      <c r="AB39" s="281" t="s">
        <v>867</v>
      </c>
    </row>
    <row r="40" spans="1:28" ht="12.75" hidden="1" customHeight="1" x14ac:dyDescent="0.25">
      <c r="A40" s="320"/>
      <c r="B40" s="321"/>
      <c r="C40" s="323"/>
      <c r="D40" s="265">
        <v>44578</v>
      </c>
      <c r="E40" s="266" t="s">
        <v>837</v>
      </c>
      <c r="F40" s="266" t="s">
        <v>837</v>
      </c>
      <c r="G40" s="268"/>
      <c r="H40" s="26"/>
      <c r="I40" s="268"/>
      <c r="J40" s="286"/>
      <c r="K40" s="287"/>
      <c r="L40" s="286"/>
      <c r="M40" s="288"/>
      <c r="N40" s="289"/>
      <c r="O40" s="273"/>
      <c r="P40" s="273"/>
      <c r="Q40" s="282">
        <v>52260</v>
      </c>
      <c r="R40" s="290"/>
      <c r="S40" s="275"/>
      <c r="T40" s="290"/>
      <c r="U40" s="276"/>
      <c r="V40" s="277">
        <f t="shared" si="4"/>
        <v>52260</v>
      </c>
      <c r="W40" s="276"/>
      <c r="X40" s="276" t="s">
        <v>36</v>
      </c>
      <c r="Y40" s="314">
        <v>54302620</v>
      </c>
      <c r="Z40" s="280"/>
      <c r="AA40" s="280"/>
      <c r="AB40" s="281" t="s">
        <v>867</v>
      </c>
    </row>
    <row r="41" spans="1:28" ht="12.75" hidden="1" customHeight="1" x14ac:dyDescent="0.25">
      <c r="A41" s="320"/>
      <c r="B41" s="321"/>
      <c r="C41" s="323"/>
      <c r="D41" s="265">
        <v>44580</v>
      </c>
      <c r="E41" s="266" t="s">
        <v>845</v>
      </c>
      <c r="F41" s="266" t="s">
        <v>845</v>
      </c>
      <c r="G41" s="268"/>
      <c r="H41" s="26"/>
      <c r="I41" s="268"/>
      <c r="J41" s="286"/>
      <c r="K41" s="287"/>
      <c r="L41" s="286"/>
      <c r="M41" s="288"/>
      <c r="N41" s="289"/>
      <c r="O41" s="273"/>
      <c r="P41" s="273"/>
      <c r="Q41" s="282">
        <v>152810</v>
      </c>
      <c r="R41" s="290"/>
      <c r="S41" s="275"/>
      <c r="T41" s="290"/>
      <c r="U41" s="276"/>
      <c r="V41" s="277">
        <f t="shared" si="4"/>
        <v>152810</v>
      </c>
      <c r="W41" s="276"/>
      <c r="X41" s="276" t="s">
        <v>36</v>
      </c>
      <c r="Y41" s="314" t="s">
        <v>866</v>
      </c>
      <c r="Z41" s="280"/>
      <c r="AA41" s="280"/>
      <c r="AB41" s="281" t="s">
        <v>867</v>
      </c>
    </row>
    <row r="42" spans="1:28" ht="12.75" hidden="1" customHeight="1" x14ac:dyDescent="0.25">
      <c r="A42" s="320"/>
      <c r="B42" s="321"/>
      <c r="C42" s="323"/>
      <c r="D42" s="265">
        <v>44580</v>
      </c>
      <c r="E42" s="266" t="s">
        <v>846</v>
      </c>
      <c r="F42" s="266" t="s">
        <v>846</v>
      </c>
      <c r="G42" s="268"/>
      <c r="H42" s="26"/>
      <c r="I42" s="268"/>
      <c r="J42" s="286"/>
      <c r="K42" s="287"/>
      <c r="L42" s="286"/>
      <c r="M42" s="288"/>
      <c r="N42" s="289"/>
      <c r="O42" s="273"/>
      <c r="P42" s="273"/>
      <c r="Q42" s="282">
        <v>68345</v>
      </c>
      <c r="R42" s="290"/>
      <c r="S42" s="275"/>
      <c r="T42" s="290"/>
      <c r="U42" s="276"/>
      <c r="V42" s="277">
        <f t="shared" si="4"/>
        <v>68345</v>
      </c>
      <c r="W42" s="276"/>
      <c r="X42" s="276" t="s">
        <v>36</v>
      </c>
      <c r="Y42" s="314" t="s">
        <v>866</v>
      </c>
      <c r="Z42" s="280"/>
      <c r="AA42" s="280"/>
      <c r="AB42" s="281" t="s">
        <v>867</v>
      </c>
    </row>
    <row r="43" spans="1:28" ht="12.75" hidden="1" customHeight="1" x14ac:dyDescent="0.25">
      <c r="A43" s="320"/>
      <c r="B43" s="321"/>
      <c r="C43" s="323"/>
      <c r="D43" s="265">
        <v>44580</v>
      </c>
      <c r="E43" s="266" t="s">
        <v>847</v>
      </c>
      <c r="F43" s="266" t="s">
        <v>847</v>
      </c>
      <c r="G43" s="268"/>
      <c r="H43" s="26"/>
      <c r="I43" s="268"/>
      <c r="J43" s="286"/>
      <c r="K43" s="287"/>
      <c r="L43" s="286"/>
      <c r="M43" s="288"/>
      <c r="N43" s="289"/>
      <c r="O43" s="273"/>
      <c r="P43" s="273"/>
      <c r="Q43" s="282">
        <v>1666491</v>
      </c>
      <c r="R43" s="290"/>
      <c r="S43" s="275"/>
      <c r="T43" s="290"/>
      <c r="U43" s="276"/>
      <c r="V43" s="277">
        <f t="shared" si="4"/>
        <v>1666491</v>
      </c>
      <c r="W43" s="276"/>
      <c r="X43" s="276" t="s">
        <v>36</v>
      </c>
      <c r="Y43" s="314">
        <v>54302609</v>
      </c>
      <c r="Z43" s="280"/>
      <c r="AA43" s="280"/>
      <c r="AB43" s="281" t="s">
        <v>867</v>
      </c>
    </row>
    <row r="44" spans="1:28" ht="12.75" hidden="1" customHeight="1" x14ac:dyDescent="0.25">
      <c r="A44" s="320"/>
      <c r="B44" s="321"/>
      <c r="C44" s="323"/>
      <c r="D44" s="265">
        <v>44581</v>
      </c>
      <c r="E44" s="266" t="s">
        <v>840</v>
      </c>
      <c r="F44" s="266" t="s">
        <v>840</v>
      </c>
      <c r="G44" s="268"/>
      <c r="H44" s="26"/>
      <c r="I44" s="268"/>
      <c r="J44" s="286"/>
      <c r="K44" s="287"/>
      <c r="L44" s="286"/>
      <c r="M44" s="288"/>
      <c r="N44" s="289"/>
      <c r="O44" s="273"/>
      <c r="P44" s="273"/>
      <c r="Q44" s="282">
        <v>59308</v>
      </c>
      <c r="R44" s="290"/>
      <c r="S44" s="275"/>
      <c r="T44" s="290"/>
      <c r="U44" s="276"/>
      <c r="V44" s="277">
        <f t="shared" si="4"/>
        <v>59308</v>
      </c>
      <c r="W44" s="276"/>
      <c r="X44" s="276" t="s">
        <v>36</v>
      </c>
      <c r="Y44" s="314">
        <v>53540961</v>
      </c>
      <c r="Z44" s="280"/>
      <c r="AA44" s="280"/>
      <c r="AB44" s="281" t="s">
        <v>867</v>
      </c>
    </row>
    <row r="45" spans="1:28" ht="12.75" hidden="1" customHeight="1" x14ac:dyDescent="0.25">
      <c r="A45" s="320"/>
      <c r="B45" s="321"/>
      <c r="C45" s="323"/>
      <c r="D45" s="265">
        <v>44582</v>
      </c>
      <c r="E45" s="266" t="s">
        <v>848</v>
      </c>
      <c r="F45" s="266" t="s">
        <v>848</v>
      </c>
      <c r="G45" s="268"/>
      <c r="H45" s="26"/>
      <c r="I45" s="268"/>
      <c r="J45" s="286"/>
      <c r="K45" s="287"/>
      <c r="L45" s="286"/>
      <c r="M45" s="288"/>
      <c r="N45" s="289"/>
      <c r="O45" s="273"/>
      <c r="P45" s="273"/>
      <c r="Q45" s="282">
        <v>163284</v>
      </c>
      <c r="R45" s="290"/>
      <c r="S45" s="275"/>
      <c r="T45" s="290"/>
      <c r="U45" s="276"/>
      <c r="V45" s="277">
        <f t="shared" si="4"/>
        <v>163284</v>
      </c>
      <c r="W45" s="276"/>
      <c r="X45" s="276" t="s">
        <v>36</v>
      </c>
      <c r="Y45" s="314"/>
      <c r="Z45" s="280"/>
      <c r="AA45" s="280"/>
      <c r="AB45" s="281" t="s">
        <v>867</v>
      </c>
    </row>
    <row r="46" spans="1:28" ht="12.75" hidden="1" customHeight="1" x14ac:dyDescent="0.25">
      <c r="A46" s="320"/>
      <c r="B46" s="321"/>
      <c r="C46" s="323"/>
      <c r="D46" s="265">
        <v>44582</v>
      </c>
      <c r="E46" s="266" t="s">
        <v>849</v>
      </c>
      <c r="F46" s="266" t="s">
        <v>849</v>
      </c>
      <c r="G46" s="268"/>
      <c r="H46" s="26"/>
      <c r="I46" s="268"/>
      <c r="J46" s="286"/>
      <c r="K46" s="287"/>
      <c r="L46" s="286"/>
      <c r="M46" s="288"/>
      <c r="N46" s="289"/>
      <c r="O46" s="273"/>
      <c r="P46" s="273"/>
      <c r="Q46" s="282">
        <v>142174</v>
      </c>
      <c r="R46" s="290"/>
      <c r="S46" s="275"/>
      <c r="T46" s="290"/>
      <c r="U46" s="276"/>
      <c r="V46" s="277">
        <f t="shared" si="4"/>
        <v>142174</v>
      </c>
      <c r="W46" s="276"/>
      <c r="X46" s="276" t="s">
        <v>36</v>
      </c>
      <c r="Y46" s="314" t="s">
        <v>866</v>
      </c>
      <c r="Z46" s="280"/>
      <c r="AA46" s="280"/>
      <c r="AB46" s="281" t="s">
        <v>867</v>
      </c>
    </row>
    <row r="47" spans="1:28" ht="12.75" hidden="1" customHeight="1" x14ac:dyDescent="0.25">
      <c r="A47" s="320"/>
      <c r="B47" s="321"/>
      <c r="C47" s="323"/>
      <c r="D47" s="265">
        <v>44585</v>
      </c>
      <c r="E47" s="266" t="s">
        <v>837</v>
      </c>
      <c r="F47" s="266" t="s">
        <v>837</v>
      </c>
      <c r="G47" s="268"/>
      <c r="H47" s="26"/>
      <c r="I47" s="268"/>
      <c r="J47" s="286"/>
      <c r="K47" s="287"/>
      <c r="L47" s="286"/>
      <c r="M47" s="288"/>
      <c r="N47" s="289"/>
      <c r="O47" s="273"/>
      <c r="P47" s="273"/>
      <c r="Q47" s="282">
        <v>28659</v>
      </c>
      <c r="R47" s="290"/>
      <c r="S47" s="275"/>
      <c r="T47" s="290"/>
      <c r="U47" s="276"/>
      <c r="V47" s="277">
        <f t="shared" si="4"/>
        <v>28659</v>
      </c>
      <c r="W47" s="276"/>
      <c r="X47" s="276" t="s">
        <v>36</v>
      </c>
      <c r="Y47" s="314">
        <v>54302627</v>
      </c>
      <c r="Z47" s="280"/>
      <c r="AA47" s="280"/>
      <c r="AB47" s="281" t="s">
        <v>867</v>
      </c>
    </row>
    <row r="48" spans="1:28" ht="12.75" hidden="1" customHeight="1" x14ac:dyDescent="0.25">
      <c r="A48" s="320"/>
      <c r="B48" s="321"/>
      <c r="C48" s="323"/>
      <c r="D48" s="265">
        <v>44585</v>
      </c>
      <c r="E48" s="266" t="s">
        <v>837</v>
      </c>
      <c r="F48" s="266" t="s">
        <v>837</v>
      </c>
      <c r="G48" s="268"/>
      <c r="H48" s="26"/>
      <c r="I48" s="268"/>
      <c r="J48" s="286"/>
      <c r="K48" s="287"/>
      <c r="L48" s="286"/>
      <c r="M48" s="288"/>
      <c r="N48" s="289"/>
      <c r="O48" s="273"/>
      <c r="P48" s="273"/>
      <c r="Q48" s="282">
        <v>36457</v>
      </c>
      <c r="R48" s="290"/>
      <c r="S48" s="275"/>
      <c r="T48" s="290"/>
      <c r="U48" s="276"/>
      <c r="V48" s="277">
        <f t="shared" si="4"/>
        <v>36457</v>
      </c>
      <c r="W48" s="276"/>
      <c r="X48" s="276" t="s">
        <v>36</v>
      </c>
      <c r="Y48" s="314">
        <v>54302628</v>
      </c>
      <c r="Z48" s="280"/>
      <c r="AA48" s="280"/>
      <c r="AB48" s="281" t="s">
        <v>867</v>
      </c>
    </row>
    <row r="49" spans="1:28" ht="12.75" hidden="1" customHeight="1" x14ac:dyDescent="0.25">
      <c r="A49" s="320"/>
      <c r="B49" s="321"/>
      <c r="C49" s="323"/>
      <c r="D49" s="265">
        <v>44585</v>
      </c>
      <c r="E49" s="266" t="s">
        <v>850</v>
      </c>
      <c r="F49" s="266" t="s">
        <v>850</v>
      </c>
      <c r="G49" s="268"/>
      <c r="H49" s="26"/>
      <c r="I49" s="268"/>
      <c r="J49" s="286"/>
      <c r="K49" s="287"/>
      <c r="L49" s="286"/>
      <c r="M49" s="288"/>
      <c r="N49" s="289"/>
      <c r="O49" s="273"/>
      <c r="P49" s="273"/>
      <c r="Q49" s="282">
        <v>3469</v>
      </c>
      <c r="R49" s="290"/>
      <c r="S49" s="275"/>
      <c r="T49" s="290"/>
      <c r="U49" s="276"/>
      <c r="V49" s="277">
        <f t="shared" si="4"/>
        <v>3469</v>
      </c>
      <c r="W49" s="276"/>
      <c r="X49" s="276" t="s">
        <v>36</v>
      </c>
      <c r="Y49" s="314" t="s">
        <v>866</v>
      </c>
      <c r="Z49" s="280"/>
      <c r="AA49" s="280"/>
      <c r="AB49" s="281" t="s">
        <v>867</v>
      </c>
    </row>
    <row r="50" spans="1:28" ht="12.75" hidden="1" customHeight="1" x14ac:dyDescent="0.25">
      <c r="A50" s="320"/>
      <c r="B50" s="321"/>
      <c r="C50" s="323"/>
      <c r="D50" s="265">
        <v>44585</v>
      </c>
      <c r="E50" s="266" t="s">
        <v>851</v>
      </c>
      <c r="F50" s="266" t="s">
        <v>851</v>
      </c>
      <c r="G50" s="268"/>
      <c r="H50" s="26"/>
      <c r="I50" s="268"/>
      <c r="J50" s="286"/>
      <c r="K50" s="287"/>
      <c r="L50" s="286"/>
      <c r="M50" s="288"/>
      <c r="N50" s="289"/>
      <c r="O50" s="273"/>
      <c r="P50" s="273"/>
      <c r="Q50" s="282">
        <v>2918</v>
      </c>
      <c r="R50" s="290"/>
      <c r="S50" s="275"/>
      <c r="T50" s="290"/>
      <c r="U50" s="276"/>
      <c r="V50" s="277">
        <f t="shared" si="4"/>
        <v>2918</v>
      </c>
      <c r="W50" s="276"/>
      <c r="X50" s="276" t="s">
        <v>36</v>
      </c>
      <c r="Y50" s="266"/>
      <c r="Z50" s="280"/>
      <c r="AA50" s="280"/>
      <c r="AB50" s="281" t="s">
        <v>867</v>
      </c>
    </row>
    <row r="51" spans="1:28" ht="12.75" hidden="1" customHeight="1" x14ac:dyDescent="0.25">
      <c r="A51" s="320"/>
      <c r="B51" s="321"/>
      <c r="C51" s="323"/>
      <c r="D51" s="265">
        <v>44585</v>
      </c>
      <c r="E51" s="266" t="s">
        <v>852</v>
      </c>
      <c r="F51" s="266" t="s">
        <v>852</v>
      </c>
      <c r="G51" s="268"/>
      <c r="H51" s="26"/>
      <c r="I51" s="268"/>
      <c r="J51" s="286"/>
      <c r="K51" s="287"/>
      <c r="L51" s="286"/>
      <c r="M51" s="288"/>
      <c r="N51" s="289"/>
      <c r="O51" s="273"/>
      <c r="P51" s="273"/>
      <c r="Q51" s="282">
        <v>4266</v>
      </c>
      <c r="R51" s="290"/>
      <c r="S51" s="275"/>
      <c r="T51" s="290"/>
      <c r="U51" s="276"/>
      <c r="V51" s="277">
        <f t="shared" si="4"/>
        <v>4266</v>
      </c>
      <c r="W51" s="276"/>
      <c r="X51" s="276" t="s">
        <v>36</v>
      </c>
      <c r="Y51" s="266"/>
      <c r="Z51" s="280"/>
      <c r="AA51" s="280"/>
      <c r="AB51" s="281" t="s">
        <v>867</v>
      </c>
    </row>
    <row r="52" spans="1:28" ht="12.75" hidden="1" customHeight="1" x14ac:dyDescent="0.25">
      <c r="A52" s="320"/>
      <c r="B52" s="321"/>
      <c r="C52" s="323"/>
      <c r="D52" s="265">
        <v>44585</v>
      </c>
      <c r="E52" s="266" t="s">
        <v>853</v>
      </c>
      <c r="F52" s="266" t="s">
        <v>853</v>
      </c>
      <c r="G52" s="268"/>
      <c r="H52" s="26"/>
      <c r="I52" s="268"/>
      <c r="J52" s="286"/>
      <c r="K52" s="287"/>
      <c r="L52" s="286"/>
      <c r="M52" s="288"/>
      <c r="N52" s="289"/>
      <c r="O52" s="273"/>
      <c r="P52" s="273"/>
      <c r="Q52" s="282">
        <v>13424</v>
      </c>
      <c r="R52" s="290"/>
      <c r="S52" s="275"/>
      <c r="T52" s="290"/>
      <c r="U52" s="276"/>
      <c r="V52" s="277">
        <f t="shared" si="4"/>
        <v>13424</v>
      </c>
      <c r="W52" s="276"/>
      <c r="X52" s="276" t="s">
        <v>36</v>
      </c>
      <c r="Y52" s="266"/>
      <c r="Z52" s="280"/>
      <c r="AA52" s="280"/>
      <c r="AB52" s="281" t="s">
        <v>867</v>
      </c>
    </row>
    <row r="53" spans="1:28" ht="12.75" hidden="1" customHeight="1" x14ac:dyDescent="0.25">
      <c r="A53" s="320"/>
      <c r="B53" s="321"/>
      <c r="C53" s="323"/>
      <c r="D53" s="265">
        <v>44585</v>
      </c>
      <c r="E53" s="266" t="s">
        <v>854</v>
      </c>
      <c r="F53" s="266" t="s">
        <v>854</v>
      </c>
      <c r="G53" s="268"/>
      <c r="H53" s="26"/>
      <c r="I53" s="268"/>
      <c r="J53" s="286"/>
      <c r="K53" s="287"/>
      <c r="L53" s="286"/>
      <c r="M53" s="288"/>
      <c r="N53" s="289"/>
      <c r="O53" s="273"/>
      <c r="P53" s="273"/>
      <c r="Q53" s="282">
        <v>6218</v>
      </c>
      <c r="R53" s="290"/>
      <c r="S53" s="275"/>
      <c r="T53" s="290"/>
      <c r="U53" s="276"/>
      <c r="V53" s="277">
        <f t="shared" si="4"/>
        <v>6218</v>
      </c>
      <c r="W53" s="276"/>
      <c r="X53" s="276" t="s">
        <v>36</v>
      </c>
      <c r="Y53" s="266"/>
      <c r="Z53" s="280"/>
      <c r="AA53" s="280"/>
      <c r="AB53" s="281" t="s">
        <v>867</v>
      </c>
    </row>
    <row r="54" spans="1:28" ht="12.75" hidden="1" customHeight="1" x14ac:dyDescent="0.25">
      <c r="A54" s="320"/>
      <c r="B54" s="321"/>
      <c r="C54" s="323"/>
      <c r="D54" s="265">
        <v>44585</v>
      </c>
      <c r="E54" s="266" t="s">
        <v>855</v>
      </c>
      <c r="F54" s="266" t="s">
        <v>855</v>
      </c>
      <c r="G54" s="268"/>
      <c r="H54" s="26"/>
      <c r="I54" s="268"/>
      <c r="J54" s="286"/>
      <c r="K54" s="287"/>
      <c r="L54" s="286"/>
      <c r="M54" s="288"/>
      <c r="N54" s="289"/>
      <c r="O54" s="273"/>
      <c r="P54" s="273"/>
      <c r="Q54" s="282">
        <v>15661</v>
      </c>
      <c r="R54" s="290"/>
      <c r="S54" s="275"/>
      <c r="T54" s="290"/>
      <c r="U54" s="276"/>
      <c r="V54" s="277">
        <f t="shared" si="4"/>
        <v>15661</v>
      </c>
      <c r="W54" s="276"/>
      <c r="X54" s="276" t="s">
        <v>36</v>
      </c>
      <c r="Y54" s="266"/>
      <c r="Z54" s="280"/>
      <c r="AA54" s="280"/>
      <c r="AB54" s="281" t="s">
        <v>867</v>
      </c>
    </row>
    <row r="55" spans="1:28" ht="12.75" hidden="1" customHeight="1" x14ac:dyDescent="0.25">
      <c r="A55" s="320"/>
      <c r="B55" s="321"/>
      <c r="C55" s="323"/>
      <c r="D55" s="265">
        <v>44585</v>
      </c>
      <c r="E55" s="266" t="s">
        <v>856</v>
      </c>
      <c r="F55" s="266" t="s">
        <v>856</v>
      </c>
      <c r="G55" s="268"/>
      <c r="H55" s="26"/>
      <c r="I55" s="268"/>
      <c r="J55" s="286"/>
      <c r="K55" s="287"/>
      <c r="L55" s="286"/>
      <c r="M55" s="288"/>
      <c r="N55" s="289"/>
      <c r="O55" s="273"/>
      <c r="P55" s="273"/>
      <c r="Q55" s="282">
        <v>9218</v>
      </c>
      <c r="R55" s="290"/>
      <c r="S55" s="275"/>
      <c r="T55" s="290"/>
      <c r="U55" s="276"/>
      <c r="V55" s="277">
        <f t="shared" si="4"/>
        <v>9218</v>
      </c>
      <c r="W55" s="276"/>
      <c r="X55" s="276" t="s">
        <v>36</v>
      </c>
      <c r="Y55" s="266"/>
      <c r="Z55" s="280"/>
      <c r="AA55" s="280"/>
      <c r="AB55" s="281" t="s">
        <v>867</v>
      </c>
    </row>
    <row r="56" spans="1:28" ht="12.75" hidden="1" customHeight="1" x14ac:dyDescent="0.25">
      <c r="A56" s="320"/>
      <c r="B56" s="321"/>
      <c r="C56" s="323"/>
      <c r="D56" s="265">
        <v>44585</v>
      </c>
      <c r="E56" s="266" t="s">
        <v>857</v>
      </c>
      <c r="F56" s="266" t="s">
        <v>857</v>
      </c>
      <c r="G56" s="268"/>
      <c r="H56" s="26"/>
      <c r="I56" s="268"/>
      <c r="J56" s="286"/>
      <c r="K56" s="287"/>
      <c r="L56" s="286"/>
      <c r="M56" s="288"/>
      <c r="N56" s="289"/>
      <c r="O56" s="273"/>
      <c r="P56" s="273"/>
      <c r="Q56" s="282">
        <v>17466</v>
      </c>
      <c r="R56" s="290"/>
      <c r="S56" s="275"/>
      <c r="T56" s="290"/>
      <c r="U56" s="276"/>
      <c r="V56" s="277">
        <f t="shared" si="4"/>
        <v>17466</v>
      </c>
      <c r="W56" s="276"/>
      <c r="X56" s="276" t="s">
        <v>36</v>
      </c>
      <c r="Y56" s="266"/>
      <c r="Z56" s="280"/>
      <c r="AA56" s="280"/>
      <c r="AB56" s="281" t="s">
        <v>867</v>
      </c>
    </row>
    <row r="57" spans="1:28" ht="12.75" hidden="1" customHeight="1" x14ac:dyDescent="0.25">
      <c r="A57" s="320"/>
      <c r="B57" s="321"/>
      <c r="C57" s="323"/>
      <c r="D57" s="265">
        <v>44585</v>
      </c>
      <c r="E57" s="266" t="s">
        <v>858</v>
      </c>
      <c r="F57" s="266" t="s">
        <v>858</v>
      </c>
      <c r="G57" s="268"/>
      <c r="H57" s="26"/>
      <c r="I57" s="268"/>
      <c r="J57" s="286"/>
      <c r="K57" s="287"/>
      <c r="L57" s="286"/>
      <c r="M57" s="288"/>
      <c r="N57" s="289"/>
      <c r="O57" s="273"/>
      <c r="P57" s="273"/>
      <c r="Q57" s="282">
        <v>1997</v>
      </c>
      <c r="R57" s="290"/>
      <c r="S57" s="275"/>
      <c r="T57" s="290"/>
      <c r="U57" s="276"/>
      <c r="V57" s="277">
        <f t="shared" si="4"/>
        <v>1997</v>
      </c>
      <c r="W57" s="276"/>
      <c r="X57" s="276" t="s">
        <v>36</v>
      </c>
      <c r="Y57" s="266"/>
      <c r="Z57" s="280"/>
      <c r="AA57" s="280"/>
      <c r="AB57" s="281" t="s">
        <v>867</v>
      </c>
    </row>
    <row r="58" spans="1:28" ht="12.75" hidden="1" customHeight="1" x14ac:dyDescent="0.25">
      <c r="A58" s="320"/>
      <c r="B58" s="321"/>
      <c r="C58" s="323"/>
      <c r="D58" s="265">
        <v>44585</v>
      </c>
      <c r="E58" s="266" t="s">
        <v>859</v>
      </c>
      <c r="F58" s="266" t="s">
        <v>859</v>
      </c>
      <c r="G58" s="268"/>
      <c r="H58" s="26"/>
      <c r="I58" s="268"/>
      <c r="J58" s="286"/>
      <c r="K58" s="287"/>
      <c r="L58" s="286"/>
      <c r="M58" s="288"/>
      <c r="N58" s="289"/>
      <c r="O58" s="273"/>
      <c r="P58" s="273"/>
      <c r="Q58" s="282">
        <v>13434</v>
      </c>
      <c r="R58" s="290"/>
      <c r="S58" s="275"/>
      <c r="T58" s="290"/>
      <c r="U58" s="276"/>
      <c r="V58" s="277">
        <f t="shared" si="4"/>
        <v>13434</v>
      </c>
      <c r="W58" s="276"/>
      <c r="X58" s="276" t="s">
        <v>36</v>
      </c>
      <c r="Y58" s="266"/>
      <c r="Z58" s="280"/>
      <c r="AA58" s="280"/>
      <c r="AB58" s="281" t="s">
        <v>867</v>
      </c>
    </row>
    <row r="59" spans="1:28" ht="12.75" hidden="1" customHeight="1" x14ac:dyDescent="0.25">
      <c r="A59" s="320"/>
      <c r="B59" s="321"/>
      <c r="C59" s="323"/>
      <c r="D59" s="265">
        <v>44585</v>
      </c>
      <c r="E59" s="266" t="s">
        <v>860</v>
      </c>
      <c r="F59" s="266" t="s">
        <v>860</v>
      </c>
      <c r="G59" s="268"/>
      <c r="H59" s="26"/>
      <c r="I59" s="268"/>
      <c r="J59" s="286"/>
      <c r="K59" s="287"/>
      <c r="L59" s="286"/>
      <c r="M59" s="288"/>
      <c r="N59" s="289"/>
      <c r="O59" s="273"/>
      <c r="P59" s="273"/>
      <c r="Q59" s="282">
        <v>42782</v>
      </c>
      <c r="R59" s="290"/>
      <c r="S59" s="275"/>
      <c r="T59" s="290"/>
      <c r="U59" s="276"/>
      <c r="V59" s="277">
        <f t="shared" si="4"/>
        <v>42782</v>
      </c>
      <c r="W59" s="276"/>
      <c r="X59" s="276" t="s">
        <v>36</v>
      </c>
      <c r="Y59" s="266"/>
      <c r="Z59" s="280"/>
      <c r="AA59" s="280"/>
      <c r="AB59" s="281" t="s">
        <v>867</v>
      </c>
    </row>
    <row r="60" spans="1:28" ht="12.75" hidden="1" customHeight="1" x14ac:dyDescent="0.25">
      <c r="A60" s="320"/>
      <c r="B60" s="321"/>
      <c r="C60" s="323"/>
      <c r="D60" s="265">
        <v>44585</v>
      </c>
      <c r="E60" s="266" t="s">
        <v>861</v>
      </c>
      <c r="F60" s="266" t="s">
        <v>861</v>
      </c>
      <c r="G60" s="268"/>
      <c r="H60" s="26"/>
      <c r="I60" s="268"/>
      <c r="J60" s="286"/>
      <c r="K60" s="287"/>
      <c r="L60" s="286"/>
      <c r="M60" s="288"/>
      <c r="N60" s="289"/>
      <c r="O60" s="273"/>
      <c r="P60" s="273"/>
      <c r="Q60" s="282">
        <v>9937</v>
      </c>
      <c r="R60" s="290"/>
      <c r="S60" s="275"/>
      <c r="T60" s="290"/>
      <c r="U60" s="276"/>
      <c r="V60" s="277">
        <f t="shared" si="4"/>
        <v>9937</v>
      </c>
      <c r="W60" s="276"/>
      <c r="X60" s="276" t="s">
        <v>36</v>
      </c>
      <c r="Y60" s="266"/>
      <c r="Z60" s="280"/>
      <c r="AA60" s="280"/>
      <c r="AB60" s="281" t="s">
        <v>867</v>
      </c>
    </row>
    <row r="61" spans="1:28" ht="12.75" hidden="1" customHeight="1" x14ac:dyDescent="0.25">
      <c r="A61" s="320"/>
      <c r="B61" s="321"/>
      <c r="C61" s="323"/>
      <c r="D61" s="265">
        <v>44585</v>
      </c>
      <c r="E61" s="266" t="s">
        <v>862</v>
      </c>
      <c r="F61" s="266" t="s">
        <v>862</v>
      </c>
      <c r="G61" s="268"/>
      <c r="H61" s="26"/>
      <c r="I61" s="268"/>
      <c r="J61" s="286"/>
      <c r="K61" s="287"/>
      <c r="L61" s="286"/>
      <c r="M61" s="288"/>
      <c r="N61" s="289"/>
      <c r="O61" s="273"/>
      <c r="P61" s="273"/>
      <c r="Q61" s="282">
        <v>19969</v>
      </c>
      <c r="R61" s="290"/>
      <c r="S61" s="275"/>
      <c r="T61" s="290"/>
      <c r="U61" s="276"/>
      <c r="V61" s="277">
        <f t="shared" si="4"/>
        <v>19969</v>
      </c>
      <c r="W61" s="276"/>
      <c r="X61" s="276" t="s">
        <v>36</v>
      </c>
      <c r="Y61" s="266"/>
      <c r="Z61" s="280"/>
      <c r="AA61" s="280"/>
      <c r="AB61" s="281" t="s">
        <v>867</v>
      </c>
    </row>
    <row r="62" spans="1:28" ht="12.75" hidden="1" customHeight="1" x14ac:dyDescent="0.25">
      <c r="A62" s="320"/>
      <c r="B62" s="321"/>
      <c r="C62" s="323"/>
      <c r="D62" s="265">
        <v>44587</v>
      </c>
      <c r="E62" s="266" t="s">
        <v>863</v>
      </c>
      <c r="F62" s="266" t="s">
        <v>863</v>
      </c>
      <c r="G62" s="268"/>
      <c r="H62" s="26"/>
      <c r="I62" s="268"/>
      <c r="J62" s="286"/>
      <c r="K62" s="287"/>
      <c r="L62" s="286"/>
      <c r="M62" s="288"/>
      <c r="N62" s="289"/>
      <c r="O62" s="273"/>
      <c r="P62" s="273"/>
      <c r="Q62" s="282">
        <v>1000000</v>
      </c>
      <c r="R62" s="290"/>
      <c r="S62" s="275"/>
      <c r="T62" s="290"/>
      <c r="U62" s="276"/>
      <c r="V62" s="277">
        <f t="shared" si="4"/>
        <v>1000000</v>
      </c>
      <c r="W62" s="276"/>
      <c r="X62" s="276" t="s">
        <v>36</v>
      </c>
      <c r="Y62" s="266"/>
      <c r="Z62" s="280"/>
      <c r="AA62" s="280"/>
      <c r="AB62" s="281" t="s">
        <v>867</v>
      </c>
    </row>
    <row r="63" spans="1:28" ht="12.75" hidden="1" customHeight="1" x14ac:dyDescent="0.25">
      <c r="A63" s="320"/>
      <c r="B63" s="321"/>
      <c r="C63" s="323"/>
      <c r="D63" s="265">
        <v>44587</v>
      </c>
      <c r="E63" s="266" t="s">
        <v>864</v>
      </c>
      <c r="F63" s="266" t="s">
        <v>864</v>
      </c>
      <c r="G63" s="268"/>
      <c r="H63" s="26"/>
      <c r="I63" s="268"/>
      <c r="J63" s="286"/>
      <c r="K63" s="287"/>
      <c r="L63" s="286"/>
      <c r="M63" s="288"/>
      <c r="N63" s="289"/>
      <c r="O63" s="273"/>
      <c r="P63" s="273"/>
      <c r="Q63" s="282">
        <v>500000</v>
      </c>
      <c r="R63" s="290"/>
      <c r="S63" s="275"/>
      <c r="T63" s="290"/>
      <c r="U63" s="276"/>
      <c r="V63" s="277">
        <f t="shared" si="4"/>
        <v>500000</v>
      </c>
      <c r="W63" s="276"/>
      <c r="X63" s="276" t="s">
        <v>36</v>
      </c>
      <c r="Y63" s="266"/>
      <c r="Z63" s="280"/>
      <c r="AA63" s="280"/>
      <c r="AB63" s="281" t="s">
        <v>867</v>
      </c>
    </row>
    <row r="64" spans="1:28" ht="12.75" hidden="1" customHeight="1" x14ac:dyDescent="0.25">
      <c r="A64" s="320"/>
      <c r="B64" s="321"/>
      <c r="C64" s="323"/>
      <c r="D64" s="265">
        <v>44592</v>
      </c>
      <c r="E64" s="266" t="s">
        <v>837</v>
      </c>
      <c r="F64" s="266" t="s">
        <v>837</v>
      </c>
      <c r="G64" s="268"/>
      <c r="H64" s="26"/>
      <c r="I64" s="268"/>
      <c r="J64" s="286"/>
      <c r="K64" s="287"/>
      <c r="L64" s="286"/>
      <c r="M64" s="288"/>
      <c r="N64" s="289"/>
      <c r="O64" s="273"/>
      <c r="P64" s="273"/>
      <c r="Q64" s="282">
        <v>7787430</v>
      </c>
      <c r="R64" s="290"/>
      <c r="S64" s="275"/>
      <c r="T64" s="290"/>
      <c r="U64" s="276"/>
      <c r="V64" s="277">
        <f t="shared" si="4"/>
        <v>7787430</v>
      </c>
      <c r="W64" s="276"/>
      <c r="X64" s="276" t="s">
        <v>36</v>
      </c>
      <c r="Y64" s="314">
        <v>54302626</v>
      </c>
      <c r="Z64" s="280"/>
      <c r="AA64" s="280"/>
      <c r="AB64" s="281" t="s">
        <v>867</v>
      </c>
    </row>
    <row r="65" spans="1:28" ht="12.75" hidden="1" customHeight="1" x14ac:dyDescent="0.25">
      <c r="A65" s="320"/>
      <c r="B65" s="321"/>
      <c r="C65" s="323"/>
      <c r="D65" s="265">
        <v>44592</v>
      </c>
      <c r="E65" s="266" t="s">
        <v>865</v>
      </c>
      <c r="F65" s="266" t="s">
        <v>865</v>
      </c>
      <c r="G65" s="268"/>
      <c r="H65" s="26"/>
      <c r="I65" s="268"/>
      <c r="J65" s="286"/>
      <c r="K65" s="287"/>
      <c r="L65" s="286"/>
      <c r="M65" s="288"/>
      <c r="N65" s="289"/>
      <c r="O65" s="273"/>
      <c r="P65" s="273"/>
      <c r="Q65" s="282">
        <v>86500000</v>
      </c>
      <c r="R65" s="290"/>
      <c r="S65" s="275"/>
      <c r="T65" s="290"/>
      <c r="U65" s="276"/>
      <c r="V65" s="277">
        <f t="shared" si="4"/>
        <v>86500000</v>
      </c>
      <c r="W65" s="276"/>
      <c r="X65" s="276" t="s">
        <v>36</v>
      </c>
      <c r="Y65" s="314">
        <v>54302639</v>
      </c>
      <c r="Z65" s="280"/>
      <c r="AA65" s="280"/>
      <c r="AB65" s="281" t="s">
        <v>867</v>
      </c>
    </row>
    <row r="66" spans="1:28" hidden="1" x14ac:dyDescent="0.2">
      <c r="A66" s="20">
        <v>36</v>
      </c>
      <c r="B66" s="21">
        <v>44614</v>
      </c>
      <c r="C66" s="22">
        <v>44593</v>
      </c>
      <c r="D66" s="246">
        <v>44582</v>
      </c>
      <c r="E66" s="23" t="s">
        <v>134</v>
      </c>
      <c r="F66" s="23" t="s">
        <v>135</v>
      </c>
      <c r="G66" s="24" t="s">
        <v>33</v>
      </c>
      <c r="H66" s="26" t="s">
        <v>34</v>
      </c>
      <c r="I66" s="24" t="s">
        <v>33</v>
      </c>
      <c r="J66" s="26">
        <v>303353</v>
      </c>
      <c r="K66" s="27">
        <v>44571</v>
      </c>
      <c r="L66" s="26" t="s">
        <v>136</v>
      </c>
      <c r="M66" s="38">
        <v>21320</v>
      </c>
      <c r="N66" s="30">
        <v>0</v>
      </c>
      <c r="O66" s="31">
        <f t="shared" ref="O66:O84" si="5">M66*N66</f>
        <v>0</v>
      </c>
      <c r="P66" s="31">
        <v>0</v>
      </c>
      <c r="Q66" s="32">
        <f t="shared" ref="Q66:Q105" si="6">M66+O66+P66</f>
        <v>21320</v>
      </c>
      <c r="R66" s="33">
        <v>0</v>
      </c>
      <c r="S66" s="34">
        <f>-Q66*R66</f>
        <v>0</v>
      </c>
      <c r="T66" s="33"/>
      <c r="U66" s="35">
        <f>-O66*T66</f>
        <v>0</v>
      </c>
      <c r="V66" s="32">
        <f t="shared" si="4"/>
        <v>21320</v>
      </c>
      <c r="W66" s="36" t="s">
        <v>35</v>
      </c>
      <c r="X66" s="181" t="s">
        <v>36</v>
      </c>
      <c r="Y66" s="37" t="s">
        <v>137</v>
      </c>
      <c r="Z66" s="37" t="s">
        <v>33</v>
      </c>
      <c r="AA66" s="37"/>
      <c r="AB66" s="21"/>
    </row>
    <row r="67" spans="1:28" hidden="1" x14ac:dyDescent="0.2">
      <c r="A67" s="20">
        <v>46</v>
      </c>
      <c r="B67" s="21">
        <v>44614</v>
      </c>
      <c r="C67" s="22">
        <v>44607</v>
      </c>
      <c r="D67" s="246">
        <v>44582</v>
      </c>
      <c r="E67" s="23" t="s">
        <v>159</v>
      </c>
      <c r="F67" s="23" t="s">
        <v>159</v>
      </c>
      <c r="G67" s="24" t="s">
        <v>33</v>
      </c>
      <c r="H67" s="26" t="s">
        <v>34</v>
      </c>
      <c r="I67" s="24" t="s">
        <v>33</v>
      </c>
      <c r="J67" s="26">
        <v>303365</v>
      </c>
      <c r="K67" s="27" t="s">
        <v>33</v>
      </c>
      <c r="L67" s="26" t="s">
        <v>33</v>
      </c>
      <c r="M67" s="38">
        <v>3300</v>
      </c>
      <c r="N67" s="30">
        <v>0</v>
      </c>
      <c r="O67" s="31">
        <f t="shared" si="5"/>
        <v>0</v>
      </c>
      <c r="P67" s="31">
        <v>0</v>
      </c>
      <c r="Q67" s="32">
        <f t="shared" si="6"/>
        <v>3300</v>
      </c>
      <c r="R67" s="33">
        <v>0</v>
      </c>
      <c r="S67" s="34">
        <f>-Q67*R67</f>
        <v>0</v>
      </c>
      <c r="T67" s="33"/>
      <c r="U67" s="35">
        <f>-O67*T67</f>
        <v>0</v>
      </c>
      <c r="V67" s="32">
        <f t="shared" si="4"/>
        <v>3300</v>
      </c>
      <c r="W67" s="220" t="s">
        <v>59</v>
      </c>
      <c r="X67" s="35" t="s">
        <v>36</v>
      </c>
      <c r="Y67" s="37" t="s">
        <v>33</v>
      </c>
      <c r="Z67" s="37" t="s">
        <v>33</v>
      </c>
      <c r="AA67" s="37"/>
    </row>
    <row r="68" spans="1:28" hidden="1" x14ac:dyDescent="0.2">
      <c r="A68" s="20">
        <v>43</v>
      </c>
      <c r="B68" s="21">
        <v>44614</v>
      </c>
      <c r="C68" s="22">
        <v>44606</v>
      </c>
      <c r="D68" s="246">
        <v>44585</v>
      </c>
      <c r="E68" s="23" t="s">
        <v>148</v>
      </c>
      <c r="F68" s="23" t="s">
        <v>149</v>
      </c>
      <c r="G68" s="24" t="s">
        <v>150</v>
      </c>
      <c r="H68" s="26" t="s">
        <v>34</v>
      </c>
      <c r="I68" s="24" t="s">
        <v>33</v>
      </c>
      <c r="J68" s="26">
        <v>303362</v>
      </c>
      <c r="K68" s="27">
        <v>44571</v>
      </c>
      <c r="L68" s="26">
        <v>19491</v>
      </c>
      <c r="M68" s="38">
        <v>5084530</v>
      </c>
      <c r="N68" s="30">
        <v>0</v>
      </c>
      <c r="O68" s="31">
        <f t="shared" si="5"/>
        <v>0</v>
      </c>
      <c r="P68" s="31">
        <v>0</v>
      </c>
      <c r="Q68" s="32">
        <f t="shared" si="6"/>
        <v>5084530</v>
      </c>
      <c r="R68" s="33">
        <v>0</v>
      </c>
      <c r="S68" s="34">
        <f>-Q68*R68</f>
        <v>0</v>
      </c>
      <c r="T68" s="33"/>
      <c r="U68" s="35">
        <f>-O68*T68</f>
        <v>0</v>
      </c>
      <c r="V68" s="32">
        <f t="shared" si="4"/>
        <v>5084530</v>
      </c>
      <c r="W68" s="36" t="s">
        <v>35</v>
      </c>
      <c r="X68" s="181" t="s">
        <v>36</v>
      </c>
      <c r="Y68" s="37" t="s">
        <v>151</v>
      </c>
      <c r="Z68" s="37" t="s">
        <v>33</v>
      </c>
      <c r="AA68" s="37"/>
    </row>
    <row r="69" spans="1:28" ht="15" x14ac:dyDescent="0.2">
      <c r="A69" s="320"/>
      <c r="B69" s="321">
        <v>44583</v>
      </c>
      <c r="C69" s="323"/>
      <c r="D69" s="443">
        <v>44592</v>
      </c>
      <c r="E69" s="444" t="s">
        <v>1189</v>
      </c>
      <c r="F69" s="444" t="s">
        <v>1189</v>
      </c>
      <c r="G69" s="326"/>
      <c r="H69" s="26"/>
      <c r="I69" s="326"/>
      <c r="J69" s="325"/>
      <c r="K69" s="445"/>
      <c r="L69" s="325"/>
      <c r="M69" s="446"/>
      <c r="N69" s="447"/>
      <c r="O69" s="333"/>
      <c r="P69" s="333"/>
      <c r="Q69" s="448">
        <v>336206.62</v>
      </c>
      <c r="R69" s="449"/>
      <c r="S69" s="336"/>
      <c r="T69" s="449"/>
      <c r="U69" s="337"/>
      <c r="V69" s="338">
        <f t="shared" si="4"/>
        <v>336206.62</v>
      </c>
      <c r="W69" s="450"/>
      <c r="X69" s="337" t="s">
        <v>102</v>
      </c>
      <c r="Y69" s="340"/>
      <c r="Z69" s="340"/>
      <c r="AA69" s="340"/>
      <c r="AB69" s="1" t="s">
        <v>867</v>
      </c>
    </row>
    <row r="70" spans="1:28" x14ac:dyDescent="0.2">
      <c r="A70" s="20">
        <v>48</v>
      </c>
      <c r="B70" s="21">
        <v>44614</v>
      </c>
      <c r="C70" s="22">
        <v>44614</v>
      </c>
      <c r="D70" s="246">
        <v>44585</v>
      </c>
      <c r="E70" s="23" t="s">
        <v>162</v>
      </c>
      <c r="F70" s="23" t="s">
        <v>47</v>
      </c>
      <c r="G70" s="24" t="s">
        <v>163</v>
      </c>
      <c r="H70" s="26" t="s">
        <v>34</v>
      </c>
      <c r="I70" s="24" t="s">
        <v>33</v>
      </c>
      <c r="J70" s="20">
        <v>303367</v>
      </c>
      <c r="K70" s="27">
        <v>44562</v>
      </c>
      <c r="L70" s="26">
        <v>10222</v>
      </c>
      <c r="M70" s="38">
        <v>30288</v>
      </c>
      <c r="N70" s="30">
        <v>0</v>
      </c>
      <c r="O70" s="31">
        <f t="shared" si="5"/>
        <v>0</v>
      </c>
      <c r="P70" s="31">
        <v>0</v>
      </c>
      <c r="Q70" s="32">
        <f t="shared" si="6"/>
        <v>30288</v>
      </c>
      <c r="R70" s="33">
        <v>0.03</v>
      </c>
      <c r="S70" s="34">
        <v>-908</v>
      </c>
      <c r="T70" s="33">
        <v>1</v>
      </c>
      <c r="U70" s="35">
        <v>-3380</v>
      </c>
      <c r="V70" s="32">
        <f t="shared" si="4"/>
        <v>26000</v>
      </c>
      <c r="W70" s="36" t="s">
        <v>35</v>
      </c>
      <c r="X70" s="35" t="s">
        <v>102</v>
      </c>
      <c r="Y70" s="37" t="s">
        <v>164</v>
      </c>
      <c r="Z70" s="37" t="s">
        <v>33</v>
      </c>
      <c r="AA70" s="37"/>
    </row>
    <row r="71" spans="1:28" hidden="1" x14ac:dyDescent="0.2">
      <c r="A71" s="20">
        <v>39</v>
      </c>
      <c r="B71" s="21">
        <v>44614</v>
      </c>
      <c r="C71" s="22">
        <v>44606</v>
      </c>
      <c r="D71" s="248"/>
      <c r="E71" s="23" t="s">
        <v>140</v>
      </c>
      <c r="F71" s="23" t="s">
        <v>141</v>
      </c>
      <c r="G71" s="24" t="s">
        <v>33</v>
      </c>
      <c r="H71" s="26" t="s">
        <v>34</v>
      </c>
      <c r="I71" s="24" t="s">
        <v>33</v>
      </c>
      <c r="J71" s="26">
        <v>303358</v>
      </c>
      <c r="K71" s="27" t="s">
        <v>33</v>
      </c>
      <c r="L71" s="26" t="s">
        <v>33</v>
      </c>
      <c r="M71" s="38">
        <v>100762621</v>
      </c>
      <c r="N71" s="30">
        <v>0</v>
      </c>
      <c r="O71" s="31">
        <f t="shared" si="5"/>
        <v>0</v>
      </c>
      <c r="P71" s="31">
        <v>0</v>
      </c>
      <c r="Q71" s="32">
        <f t="shared" si="6"/>
        <v>100762621</v>
      </c>
      <c r="R71" s="33">
        <v>0</v>
      </c>
      <c r="S71" s="34">
        <f t="shared" ref="S71:S77" si="7">-Q71*R71</f>
        <v>0</v>
      </c>
      <c r="T71" s="33"/>
      <c r="U71" s="35">
        <f t="shared" ref="U71:U83" si="8">-O71*T71</f>
        <v>0</v>
      </c>
      <c r="V71" s="32">
        <f t="shared" si="4"/>
        <v>100762621</v>
      </c>
      <c r="W71" s="36" t="s">
        <v>35</v>
      </c>
      <c r="X71" s="35" t="s">
        <v>142</v>
      </c>
      <c r="Y71" s="37" t="s">
        <v>33</v>
      </c>
      <c r="Z71" s="37" t="s">
        <v>33</v>
      </c>
      <c r="AA71" s="37"/>
    </row>
    <row r="72" spans="1:28" hidden="1" x14ac:dyDescent="0.2">
      <c r="A72" s="20">
        <v>40</v>
      </c>
      <c r="B72" s="21">
        <v>44614</v>
      </c>
      <c r="C72" s="22">
        <v>44606</v>
      </c>
      <c r="D72" s="246">
        <v>44592</v>
      </c>
      <c r="E72" s="23" t="s">
        <v>143</v>
      </c>
      <c r="F72" s="23" t="s">
        <v>143</v>
      </c>
      <c r="G72" s="24" t="s">
        <v>33</v>
      </c>
      <c r="H72" s="26" t="s">
        <v>34</v>
      </c>
      <c r="I72" s="24" t="s">
        <v>33</v>
      </c>
      <c r="J72" s="26">
        <v>303359</v>
      </c>
      <c r="K72" s="27" t="s">
        <v>33</v>
      </c>
      <c r="L72" s="26" t="s">
        <v>33</v>
      </c>
      <c r="M72" s="38">
        <v>86500000</v>
      </c>
      <c r="N72" s="30">
        <v>0</v>
      </c>
      <c r="O72" s="31">
        <f t="shared" si="5"/>
        <v>0</v>
      </c>
      <c r="P72" s="31">
        <v>0</v>
      </c>
      <c r="Q72" s="32">
        <f t="shared" si="6"/>
        <v>86500000</v>
      </c>
      <c r="R72" s="33">
        <v>0</v>
      </c>
      <c r="S72" s="34">
        <f t="shared" si="7"/>
        <v>0</v>
      </c>
      <c r="T72" s="33"/>
      <c r="U72" s="35">
        <f t="shared" si="8"/>
        <v>0</v>
      </c>
      <c r="V72" s="32">
        <f t="shared" ref="V72:V105" si="9">Q72+S72+U72</f>
        <v>86500000</v>
      </c>
      <c r="W72" s="35" t="s">
        <v>35</v>
      </c>
      <c r="X72" s="35" t="s">
        <v>142</v>
      </c>
      <c r="Y72" s="37" t="s">
        <v>33</v>
      </c>
      <c r="Z72" s="37" t="s">
        <v>33</v>
      </c>
      <c r="AA72" s="48"/>
    </row>
    <row r="73" spans="1:28" hidden="1" x14ac:dyDescent="0.2">
      <c r="A73" s="249">
        <v>41</v>
      </c>
      <c r="B73" s="250">
        <v>44614</v>
      </c>
      <c r="C73" s="251">
        <v>44606</v>
      </c>
      <c r="D73" s="248">
        <v>44592</v>
      </c>
      <c r="E73" s="252" t="s">
        <v>144</v>
      </c>
      <c r="F73" s="252" t="s">
        <v>145</v>
      </c>
      <c r="G73" s="253" t="s">
        <v>33</v>
      </c>
      <c r="H73" s="26" t="s">
        <v>34</v>
      </c>
      <c r="I73" s="253" t="s">
        <v>33</v>
      </c>
      <c r="J73" s="254">
        <v>303360</v>
      </c>
      <c r="K73" s="255" t="s">
        <v>33</v>
      </c>
      <c r="L73" s="254" t="s">
        <v>33</v>
      </c>
      <c r="M73" s="256">
        <v>11691078</v>
      </c>
      <c r="N73" s="257">
        <v>0</v>
      </c>
      <c r="O73" s="258">
        <f t="shared" si="5"/>
        <v>0</v>
      </c>
      <c r="P73" s="258">
        <v>0</v>
      </c>
      <c r="Q73" s="259">
        <f t="shared" si="6"/>
        <v>11691078</v>
      </c>
      <c r="R73" s="260">
        <v>0</v>
      </c>
      <c r="S73" s="261">
        <f t="shared" si="7"/>
        <v>0</v>
      </c>
      <c r="T73" s="260"/>
      <c r="U73" s="262">
        <f t="shared" si="8"/>
        <v>0</v>
      </c>
      <c r="V73" s="259">
        <f t="shared" si="9"/>
        <v>11691078</v>
      </c>
      <c r="W73" s="263" t="s">
        <v>35</v>
      </c>
      <c r="X73" s="262" t="s">
        <v>36</v>
      </c>
      <c r="Y73" s="264" t="s">
        <v>821</v>
      </c>
      <c r="Z73" s="264" t="s">
        <v>33</v>
      </c>
      <c r="AA73" s="264"/>
    </row>
    <row r="74" spans="1:28" hidden="1" x14ac:dyDescent="0.2">
      <c r="A74" s="20">
        <v>42</v>
      </c>
      <c r="B74" s="21">
        <v>44614</v>
      </c>
      <c r="C74" s="22">
        <v>44606</v>
      </c>
      <c r="D74" s="246">
        <v>44592</v>
      </c>
      <c r="E74" s="23" t="s">
        <v>146</v>
      </c>
      <c r="F74" s="23" t="s">
        <v>147</v>
      </c>
      <c r="G74" s="24" t="s">
        <v>33</v>
      </c>
      <c r="H74" s="26" t="s">
        <v>34</v>
      </c>
      <c r="I74" s="24" t="s">
        <v>33</v>
      </c>
      <c r="J74" s="26">
        <v>303361</v>
      </c>
      <c r="K74" s="27" t="s">
        <v>33</v>
      </c>
      <c r="L74" s="26" t="s">
        <v>33</v>
      </c>
      <c r="M74" s="38">
        <v>3786</v>
      </c>
      <c r="N74" s="30">
        <v>0</v>
      </c>
      <c r="O74" s="31">
        <f t="shared" si="5"/>
        <v>0</v>
      </c>
      <c r="P74" s="31">
        <v>0</v>
      </c>
      <c r="Q74" s="32">
        <f t="shared" si="6"/>
        <v>3786</v>
      </c>
      <c r="R74" s="33">
        <v>0</v>
      </c>
      <c r="S74" s="34">
        <f t="shared" si="7"/>
        <v>0</v>
      </c>
      <c r="T74" s="33"/>
      <c r="U74" s="35">
        <f t="shared" si="8"/>
        <v>0</v>
      </c>
      <c r="V74" s="32">
        <f t="shared" si="9"/>
        <v>3786</v>
      </c>
      <c r="W74" s="48" t="s">
        <v>59</v>
      </c>
      <c r="X74" s="181" t="s">
        <v>36</v>
      </c>
      <c r="Y74" s="37" t="s">
        <v>33</v>
      </c>
      <c r="Z74" s="48" t="s">
        <v>33</v>
      </c>
      <c r="AA74" s="48"/>
    </row>
    <row r="75" spans="1:28" hidden="1" x14ac:dyDescent="0.2">
      <c r="A75" s="20">
        <v>22</v>
      </c>
      <c r="B75" s="21">
        <v>44583</v>
      </c>
      <c r="C75" s="22">
        <v>44593</v>
      </c>
      <c r="D75" s="246">
        <v>44594</v>
      </c>
      <c r="E75" s="23" t="s">
        <v>63</v>
      </c>
      <c r="F75" s="23" t="s">
        <v>85</v>
      </c>
      <c r="G75" s="24" t="s">
        <v>33</v>
      </c>
      <c r="H75" s="26" t="s">
        <v>45</v>
      </c>
      <c r="I75" s="24" t="s">
        <v>33</v>
      </c>
      <c r="J75" s="26">
        <v>303339</v>
      </c>
      <c r="K75" s="27">
        <v>44543</v>
      </c>
      <c r="L75" s="44" t="s">
        <v>86</v>
      </c>
      <c r="M75" s="38">
        <v>19877</v>
      </c>
      <c r="N75" s="30">
        <v>0</v>
      </c>
      <c r="O75" s="31">
        <f t="shared" si="5"/>
        <v>0</v>
      </c>
      <c r="P75" s="31">
        <v>0</v>
      </c>
      <c r="Q75" s="32">
        <f t="shared" si="6"/>
        <v>19877</v>
      </c>
      <c r="R75" s="33">
        <v>0</v>
      </c>
      <c r="S75" s="34">
        <f t="shared" si="7"/>
        <v>0</v>
      </c>
      <c r="T75" s="33">
        <v>0</v>
      </c>
      <c r="U75" s="35">
        <f t="shared" si="8"/>
        <v>0</v>
      </c>
      <c r="V75" s="32">
        <f t="shared" si="9"/>
        <v>19877</v>
      </c>
      <c r="W75" s="48" t="s">
        <v>59</v>
      </c>
      <c r="X75" s="35" t="s">
        <v>36</v>
      </c>
      <c r="Y75" s="37" t="s">
        <v>33</v>
      </c>
      <c r="Z75" s="48" t="s">
        <v>33</v>
      </c>
      <c r="AA75" s="51">
        <f>V75+V76</f>
        <v>90830</v>
      </c>
    </row>
    <row r="76" spans="1:28" hidden="1" x14ac:dyDescent="0.2">
      <c r="A76" s="20">
        <v>11</v>
      </c>
      <c r="B76" s="21">
        <v>44583</v>
      </c>
      <c r="C76" s="22">
        <v>44587</v>
      </c>
      <c r="D76" s="246">
        <v>44594</v>
      </c>
      <c r="E76" s="23" t="s">
        <v>63</v>
      </c>
      <c r="F76" s="23" t="s">
        <v>87</v>
      </c>
      <c r="G76" s="24" t="s">
        <v>33</v>
      </c>
      <c r="H76" s="26" t="s">
        <v>45</v>
      </c>
      <c r="I76" s="24" t="s">
        <v>33</v>
      </c>
      <c r="J76" s="26">
        <v>303327</v>
      </c>
      <c r="K76" s="27">
        <v>44561</v>
      </c>
      <c r="L76" s="26" t="s">
        <v>33</v>
      </c>
      <c r="M76" s="38">
        <v>70953</v>
      </c>
      <c r="N76" s="30">
        <v>0</v>
      </c>
      <c r="O76" s="31">
        <f t="shared" si="5"/>
        <v>0</v>
      </c>
      <c r="P76" s="31">
        <v>0</v>
      </c>
      <c r="Q76" s="32">
        <f t="shared" si="6"/>
        <v>70953</v>
      </c>
      <c r="R76" s="33">
        <v>0</v>
      </c>
      <c r="S76" s="34">
        <f t="shared" si="7"/>
        <v>0</v>
      </c>
      <c r="T76" s="33">
        <v>0</v>
      </c>
      <c r="U76" s="35">
        <f t="shared" si="8"/>
        <v>0</v>
      </c>
      <c r="V76" s="32">
        <f t="shared" si="9"/>
        <v>70953</v>
      </c>
      <c r="W76" s="35" t="s">
        <v>59</v>
      </c>
      <c r="X76" s="35" t="s">
        <v>36</v>
      </c>
      <c r="Y76" s="237" t="s">
        <v>33</v>
      </c>
      <c r="Z76" s="37" t="s">
        <v>33</v>
      </c>
      <c r="AA76" s="45"/>
    </row>
    <row r="77" spans="1:28" hidden="1" x14ac:dyDescent="0.2">
      <c r="A77" s="20">
        <v>25</v>
      </c>
      <c r="B77" s="21">
        <v>44583</v>
      </c>
      <c r="C77" s="22">
        <v>44587</v>
      </c>
      <c r="D77" s="246">
        <v>44596</v>
      </c>
      <c r="E77" s="23" t="s">
        <v>92</v>
      </c>
      <c r="F77" s="23" t="s">
        <v>93</v>
      </c>
      <c r="G77" s="24" t="s">
        <v>94</v>
      </c>
      <c r="H77" s="26" t="s">
        <v>34</v>
      </c>
      <c r="I77" s="24" t="s">
        <v>33</v>
      </c>
      <c r="J77" s="26">
        <v>303338</v>
      </c>
      <c r="K77" s="27">
        <v>44561</v>
      </c>
      <c r="L77" s="26" t="s">
        <v>95</v>
      </c>
      <c r="M77" s="38">
        <v>18805</v>
      </c>
      <c r="N77" s="30">
        <v>0</v>
      </c>
      <c r="O77" s="31">
        <f t="shared" si="5"/>
        <v>0</v>
      </c>
      <c r="P77" s="31">
        <v>0</v>
      </c>
      <c r="Q77" s="32">
        <f t="shared" si="6"/>
        <v>18805</v>
      </c>
      <c r="R77" s="33">
        <v>0.03</v>
      </c>
      <c r="S77" s="34">
        <f t="shared" si="7"/>
        <v>-564.15</v>
      </c>
      <c r="T77" s="33">
        <v>0</v>
      </c>
      <c r="U77" s="35">
        <f t="shared" si="8"/>
        <v>0</v>
      </c>
      <c r="V77" s="32">
        <f t="shared" si="9"/>
        <v>18240.849999999999</v>
      </c>
      <c r="W77" s="220" t="s">
        <v>59</v>
      </c>
      <c r="X77" s="35" t="s">
        <v>36</v>
      </c>
      <c r="Y77" s="37" t="s">
        <v>33</v>
      </c>
      <c r="Z77" s="37" t="s">
        <v>96</v>
      </c>
      <c r="AA77" s="148"/>
    </row>
    <row r="78" spans="1:28" hidden="1" x14ac:dyDescent="0.2">
      <c r="A78" s="20">
        <v>35</v>
      </c>
      <c r="B78" s="21">
        <v>44614</v>
      </c>
      <c r="C78" s="22">
        <v>44593</v>
      </c>
      <c r="D78" s="246">
        <v>44596</v>
      </c>
      <c r="E78" s="23" t="s">
        <v>130</v>
      </c>
      <c r="F78" s="23" t="s">
        <v>131</v>
      </c>
      <c r="G78" s="24" t="s">
        <v>132</v>
      </c>
      <c r="H78" s="26" t="s">
        <v>34</v>
      </c>
      <c r="I78" s="24" t="s">
        <v>33</v>
      </c>
      <c r="J78" s="26">
        <v>303352</v>
      </c>
      <c r="K78" s="27">
        <v>44578</v>
      </c>
      <c r="L78" s="26">
        <v>1182</v>
      </c>
      <c r="M78" s="38">
        <v>150700</v>
      </c>
      <c r="N78" s="30">
        <v>0</v>
      </c>
      <c r="O78" s="31">
        <f t="shared" si="5"/>
        <v>0</v>
      </c>
      <c r="P78" s="31">
        <v>0</v>
      </c>
      <c r="Q78" s="32">
        <f t="shared" si="6"/>
        <v>150700</v>
      </c>
      <c r="R78" s="33">
        <v>0.08</v>
      </c>
      <c r="S78" s="34">
        <v>-1920</v>
      </c>
      <c r="T78" s="33"/>
      <c r="U78" s="35">
        <f t="shared" si="8"/>
        <v>0</v>
      </c>
      <c r="V78" s="32">
        <f t="shared" si="9"/>
        <v>148780</v>
      </c>
      <c r="W78" s="220" t="s">
        <v>59</v>
      </c>
      <c r="X78" s="35" t="s">
        <v>36</v>
      </c>
      <c r="Y78" s="37" t="s">
        <v>33</v>
      </c>
      <c r="Z78" s="37" t="s">
        <v>133</v>
      </c>
      <c r="AA78" s="37"/>
    </row>
    <row r="79" spans="1:28" hidden="1" x14ac:dyDescent="0.2">
      <c r="A79" s="20">
        <v>77</v>
      </c>
      <c r="B79" s="21">
        <v>44614</v>
      </c>
      <c r="C79" s="22">
        <v>44594</v>
      </c>
      <c r="D79" s="246">
        <v>44596</v>
      </c>
      <c r="E79" s="23" t="s">
        <v>224</v>
      </c>
      <c r="F79" s="23" t="s">
        <v>225</v>
      </c>
      <c r="G79" s="24" t="s">
        <v>33</v>
      </c>
      <c r="H79" s="26" t="s">
        <v>45</v>
      </c>
      <c r="I79" s="24" t="s">
        <v>33</v>
      </c>
      <c r="J79" s="20">
        <v>303396</v>
      </c>
      <c r="K79" s="27">
        <v>44592</v>
      </c>
      <c r="L79" s="26">
        <v>1334</v>
      </c>
      <c r="M79" s="38">
        <v>44000</v>
      </c>
      <c r="N79" s="30">
        <v>0</v>
      </c>
      <c r="O79" s="31">
        <f t="shared" si="5"/>
        <v>0</v>
      </c>
      <c r="P79" s="31">
        <v>0</v>
      </c>
      <c r="Q79" s="32">
        <f t="shared" si="6"/>
        <v>44000</v>
      </c>
      <c r="R79" s="33">
        <v>0</v>
      </c>
      <c r="S79" s="34">
        <f>-Q79*R79</f>
        <v>0</v>
      </c>
      <c r="T79" s="33"/>
      <c r="U79" s="35">
        <f t="shared" si="8"/>
        <v>0</v>
      </c>
      <c r="V79" s="32">
        <f t="shared" si="9"/>
        <v>44000</v>
      </c>
      <c r="W79" s="36" t="s">
        <v>35</v>
      </c>
      <c r="X79" s="181" t="s">
        <v>36</v>
      </c>
      <c r="Y79" s="37" t="s">
        <v>227</v>
      </c>
      <c r="Z79" s="37" t="s">
        <v>33</v>
      </c>
      <c r="AA79" s="37"/>
    </row>
    <row r="80" spans="1:28" hidden="1" x14ac:dyDescent="0.2">
      <c r="A80" s="20">
        <v>86</v>
      </c>
      <c r="B80" s="21">
        <v>44614</v>
      </c>
      <c r="C80" s="22">
        <v>44593</v>
      </c>
      <c r="D80" s="246">
        <v>44596</v>
      </c>
      <c r="E80" s="23" t="s">
        <v>241</v>
      </c>
      <c r="F80" s="23" t="s">
        <v>242</v>
      </c>
      <c r="G80" s="26" t="s">
        <v>33</v>
      </c>
      <c r="H80" s="26" t="s">
        <v>34</v>
      </c>
      <c r="I80" s="24" t="s">
        <v>33</v>
      </c>
      <c r="J80" s="26">
        <v>303346</v>
      </c>
      <c r="K80" s="27">
        <v>44574</v>
      </c>
      <c r="L80" s="26">
        <v>203882</v>
      </c>
      <c r="M80" s="29">
        <v>129951</v>
      </c>
      <c r="N80" s="30">
        <v>0</v>
      </c>
      <c r="O80" s="31">
        <f t="shared" si="5"/>
        <v>0</v>
      </c>
      <c r="P80" s="31">
        <v>0</v>
      </c>
      <c r="Q80" s="32">
        <f t="shared" si="6"/>
        <v>129951</v>
      </c>
      <c r="R80" s="33">
        <v>4.4999999999999998E-2</v>
      </c>
      <c r="S80" s="34">
        <f>-Q80*R80</f>
        <v>-5847.7950000000001</v>
      </c>
      <c r="T80" s="33"/>
      <c r="U80" s="35">
        <f t="shared" si="8"/>
        <v>0</v>
      </c>
      <c r="V80" s="32">
        <f t="shared" si="9"/>
        <v>124103.205</v>
      </c>
      <c r="W80" s="220" t="s">
        <v>59</v>
      </c>
      <c r="X80" s="35" t="s">
        <v>36</v>
      </c>
      <c r="Y80" s="48" t="s">
        <v>33</v>
      </c>
      <c r="Z80" s="37" t="s">
        <v>245</v>
      </c>
      <c r="AA80" s="48"/>
    </row>
    <row r="81" spans="1:27" hidden="1" x14ac:dyDescent="0.2">
      <c r="A81" s="20">
        <v>87</v>
      </c>
      <c r="B81" s="21">
        <v>44614</v>
      </c>
      <c r="C81" s="22">
        <v>44594</v>
      </c>
      <c r="D81" s="246">
        <v>44596</v>
      </c>
      <c r="E81" s="43" t="s">
        <v>246</v>
      </c>
      <c r="F81" s="43" t="s">
        <v>247</v>
      </c>
      <c r="G81" s="76" t="s">
        <v>248</v>
      </c>
      <c r="H81" s="76" t="s">
        <v>34</v>
      </c>
      <c r="I81" s="76">
        <v>1890</v>
      </c>
      <c r="J81" s="76">
        <v>303355</v>
      </c>
      <c r="K81" s="27">
        <v>44558</v>
      </c>
      <c r="L81" s="78" t="s">
        <v>249</v>
      </c>
      <c r="M81" s="79">
        <v>236685</v>
      </c>
      <c r="N81" s="80">
        <v>0.13</v>
      </c>
      <c r="O81" s="31">
        <f t="shared" si="5"/>
        <v>30769.05</v>
      </c>
      <c r="P81" s="31">
        <v>0</v>
      </c>
      <c r="Q81" s="32">
        <f t="shared" si="6"/>
        <v>267454.05</v>
      </c>
      <c r="R81" s="81">
        <v>0.03</v>
      </c>
      <c r="S81" s="34">
        <f>-Q81*R81</f>
        <v>-8023.6214999999993</v>
      </c>
      <c r="T81" s="81">
        <v>0.2</v>
      </c>
      <c r="U81" s="35">
        <f t="shared" si="8"/>
        <v>-6153.81</v>
      </c>
      <c r="V81" s="32">
        <f t="shared" si="9"/>
        <v>253276.61849999998</v>
      </c>
      <c r="W81" s="36" t="s">
        <v>35</v>
      </c>
      <c r="X81" s="35" t="s">
        <v>36</v>
      </c>
      <c r="Y81" s="48" t="s">
        <v>250</v>
      </c>
      <c r="Z81" s="37"/>
      <c r="AA81" s="37"/>
    </row>
    <row r="82" spans="1:27" hidden="1" x14ac:dyDescent="0.2">
      <c r="A82" s="20">
        <v>89</v>
      </c>
      <c r="B82" s="21">
        <v>44614</v>
      </c>
      <c r="C82" s="22">
        <v>44593</v>
      </c>
      <c r="D82" s="246">
        <v>44596</v>
      </c>
      <c r="E82" s="23" t="s">
        <v>252</v>
      </c>
      <c r="F82" s="23" t="s">
        <v>253</v>
      </c>
      <c r="G82" s="24" t="s">
        <v>254</v>
      </c>
      <c r="H82" s="26" t="s">
        <v>34</v>
      </c>
      <c r="I82" s="24" t="s">
        <v>33</v>
      </c>
      <c r="J82" s="26">
        <v>303354</v>
      </c>
      <c r="K82" s="27">
        <v>44526</v>
      </c>
      <c r="L82" s="50" t="s">
        <v>255</v>
      </c>
      <c r="M82" s="29">
        <v>26470</v>
      </c>
      <c r="N82" s="30">
        <v>0</v>
      </c>
      <c r="O82" s="31">
        <f t="shared" si="5"/>
        <v>0</v>
      </c>
      <c r="P82" s="31">
        <v>0</v>
      </c>
      <c r="Q82" s="32">
        <f t="shared" si="6"/>
        <v>26470</v>
      </c>
      <c r="R82" s="33">
        <v>0</v>
      </c>
      <c r="S82" s="34">
        <f>-Q82*R82</f>
        <v>0</v>
      </c>
      <c r="T82" s="33"/>
      <c r="U82" s="35">
        <f t="shared" si="8"/>
        <v>0</v>
      </c>
      <c r="V82" s="32">
        <f t="shared" si="9"/>
        <v>26470</v>
      </c>
      <c r="W82" s="220" t="s">
        <v>59</v>
      </c>
      <c r="X82" s="35" t="s">
        <v>36</v>
      </c>
      <c r="Y82" s="37" t="s">
        <v>33</v>
      </c>
      <c r="Z82" s="37" t="s">
        <v>256</v>
      </c>
      <c r="AA82" s="37"/>
    </row>
    <row r="83" spans="1:27" hidden="1" x14ac:dyDescent="0.2">
      <c r="A83" s="20">
        <v>90</v>
      </c>
      <c r="B83" s="21">
        <v>44614</v>
      </c>
      <c r="C83" s="22">
        <v>44593</v>
      </c>
      <c r="D83" s="246">
        <v>44596</v>
      </c>
      <c r="E83" s="23" t="s">
        <v>257</v>
      </c>
      <c r="F83" s="23" t="s">
        <v>258</v>
      </c>
      <c r="G83" s="24" t="s">
        <v>132</v>
      </c>
      <c r="H83" s="26" t="s">
        <v>34</v>
      </c>
      <c r="I83" s="24" t="s">
        <v>33</v>
      </c>
      <c r="J83" s="26">
        <v>303351</v>
      </c>
      <c r="K83" s="27">
        <v>44578</v>
      </c>
      <c r="L83" s="26" t="s">
        <v>259</v>
      </c>
      <c r="M83" s="29">
        <v>250000</v>
      </c>
      <c r="N83" s="30">
        <v>0.13</v>
      </c>
      <c r="O83" s="31">
        <f t="shared" si="5"/>
        <v>32500</v>
      </c>
      <c r="P83" s="31">
        <v>0</v>
      </c>
      <c r="Q83" s="32">
        <f t="shared" si="6"/>
        <v>282500</v>
      </c>
      <c r="R83" s="33">
        <v>0.08</v>
      </c>
      <c r="S83" s="34">
        <f>-Q83*R83</f>
        <v>-22600</v>
      </c>
      <c r="T83" s="33">
        <v>0.2</v>
      </c>
      <c r="U83" s="35">
        <f t="shared" si="8"/>
        <v>-6500</v>
      </c>
      <c r="V83" s="32">
        <f t="shared" si="9"/>
        <v>253400</v>
      </c>
      <c r="W83" s="220" t="s">
        <v>59</v>
      </c>
      <c r="X83" s="35" t="s">
        <v>36</v>
      </c>
      <c r="Y83" s="37" t="s">
        <v>260</v>
      </c>
      <c r="Z83" s="96" t="s">
        <v>33</v>
      </c>
      <c r="AA83" s="37"/>
    </row>
    <row r="84" spans="1:27" hidden="1" x14ac:dyDescent="0.2">
      <c r="A84" s="20">
        <v>93</v>
      </c>
      <c r="B84" s="21">
        <v>44614</v>
      </c>
      <c r="C84" s="22">
        <v>44594</v>
      </c>
      <c r="D84" s="246">
        <v>44596</v>
      </c>
      <c r="E84" s="23" t="s">
        <v>167</v>
      </c>
      <c r="F84" s="43" t="s">
        <v>237</v>
      </c>
      <c r="G84" s="24" t="s">
        <v>168</v>
      </c>
      <c r="H84" s="26" t="s">
        <v>34</v>
      </c>
      <c r="I84" s="24" t="s">
        <v>33</v>
      </c>
      <c r="J84" s="26">
        <v>303356</v>
      </c>
      <c r="K84" s="27">
        <v>44917</v>
      </c>
      <c r="L84" s="24" t="s">
        <v>263</v>
      </c>
      <c r="M84" s="29">
        <v>278762</v>
      </c>
      <c r="N84" s="30">
        <v>0</v>
      </c>
      <c r="O84" s="31">
        <f t="shared" si="5"/>
        <v>0</v>
      </c>
      <c r="P84" s="31">
        <v>0</v>
      </c>
      <c r="Q84" s="32">
        <f t="shared" si="6"/>
        <v>278762</v>
      </c>
      <c r="R84" s="33">
        <v>4.4999999999999998E-2</v>
      </c>
      <c r="S84" s="34">
        <v>-16647</v>
      </c>
      <c r="T84" s="33">
        <v>0.2</v>
      </c>
      <c r="U84" s="35">
        <v>-1716</v>
      </c>
      <c r="V84" s="32">
        <f t="shared" si="9"/>
        <v>260399</v>
      </c>
      <c r="W84" s="220" t="s">
        <v>59</v>
      </c>
      <c r="X84" s="35" t="s">
        <v>36</v>
      </c>
      <c r="Y84" s="37" t="s">
        <v>33</v>
      </c>
      <c r="Z84" s="37" t="s">
        <v>264</v>
      </c>
      <c r="AA84" s="37"/>
    </row>
    <row r="85" spans="1:27" hidden="1" x14ac:dyDescent="0.2">
      <c r="A85" s="20">
        <v>69</v>
      </c>
      <c r="B85" s="21">
        <v>44614</v>
      </c>
      <c r="C85" s="22">
        <v>44617</v>
      </c>
      <c r="D85" s="246">
        <v>44600</v>
      </c>
      <c r="E85" s="23" t="s">
        <v>61</v>
      </c>
      <c r="F85" s="23" t="s">
        <v>47</v>
      </c>
      <c r="G85" s="26" t="s">
        <v>62</v>
      </c>
      <c r="H85" s="26" t="s">
        <v>34</v>
      </c>
      <c r="I85" s="24" t="s">
        <v>33</v>
      </c>
      <c r="J85" s="20">
        <v>303388</v>
      </c>
      <c r="K85" s="27">
        <v>44565</v>
      </c>
      <c r="L85" s="26" t="s">
        <v>211</v>
      </c>
      <c r="M85" s="38">
        <v>91995</v>
      </c>
      <c r="N85" s="30">
        <v>0.13</v>
      </c>
      <c r="O85" s="31">
        <v>0</v>
      </c>
      <c r="P85" s="31">
        <v>0</v>
      </c>
      <c r="Q85" s="32">
        <f t="shared" si="6"/>
        <v>91995</v>
      </c>
      <c r="R85" s="33">
        <v>0.03</v>
      </c>
      <c r="S85" s="34">
        <v>-153</v>
      </c>
      <c r="T85" s="33">
        <v>0.2</v>
      </c>
      <c r="U85" s="35">
        <v>-117</v>
      </c>
      <c r="V85" s="32">
        <f t="shared" si="9"/>
        <v>91725</v>
      </c>
      <c r="W85" s="35" t="s">
        <v>35</v>
      </c>
      <c r="X85" s="181" t="s">
        <v>36</v>
      </c>
      <c r="Y85" s="37" t="s">
        <v>212</v>
      </c>
      <c r="Z85" s="37" t="s">
        <v>33</v>
      </c>
      <c r="AA85" s="37"/>
    </row>
    <row r="86" spans="1:27" x14ac:dyDescent="0.2">
      <c r="A86" s="20">
        <v>30</v>
      </c>
      <c r="B86" s="21">
        <v>44614</v>
      </c>
      <c r="C86" s="22">
        <v>44593</v>
      </c>
      <c r="D86" s="246">
        <v>44601</v>
      </c>
      <c r="E86" s="23" t="s">
        <v>114</v>
      </c>
      <c r="F86" s="23" t="s">
        <v>115</v>
      </c>
      <c r="G86" s="24" t="s">
        <v>116</v>
      </c>
      <c r="H86" s="26" t="s">
        <v>34</v>
      </c>
      <c r="I86" s="24" t="s">
        <v>33</v>
      </c>
      <c r="J86" s="26">
        <v>303347</v>
      </c>
      <c r="K86" s="27">
        <v>44557</v>
      </c>
      <c r="L86" s="26" t="s">
        <v>117</v>
      </c>
      <c r="M86" s="38">
        <v>17750</v>
      </c>
      <c r="N86" s="30">
        <v>0.17</v>
      </c>
      <c r="O86" s="31">
        <f t="shared" ref="O86:O101" si="10">M86*N86</f>
        <v>3017.5</v>
      </c>
      <c r="P86" s="31">
        <v>0</v>
      </c>
      <c r="Q86" s="32">
        <f t="shared" si="6"/>
        <v>20767.5</v>
      </c>
      <c r="R86" s="33">
        <v>0.03</v>
      </c>
      <c r="S86" s="34">
        <f>-Q86*R86</f>
        <v>-623.02499999999998</v>
      </c>
      <c r="T86" s="33">
        <v>0</v>
      </c>
      <c r="U86" s="35">
        <f>-O86*T86</f>
        <v>0</v>
      </c>
      <c r="V86" s="32">
        <f t="shared" si="9"/>
        <v>20144.474999999999</v>
      </c>
      <c r="W86" s="36" t="s">
        <v>35</v>
      </c>
      <c r="X86" s="137" t="s">
        <v>102</v>
      </c>
      <c r="Y86" s="47" t="s">
        <v>118</v>
      </c>
      <c r="Z86" s="37" t="s">
        <v>33</v>
      </c>
      <c r="AA86" s="51">
        <f>V86+V87</f>
        <v>25683.474999999999</v>
      </c>
    </row>
    <row r="87" spans="1:27" x14ac:dyDescent="0.2">
      <c r="A87" s="20">
        <v>31</v>
      </c>
      <c r="B87" s="21">
        <v>44614</v>
      </c>
      <c r="C87" s="22">
        <v>44593</v>
      </c>
      <c r="D87" s="246">
        <v>44601</v>
      </c>
      <c r="E87" s="23" t="s">
        <v>114</v>
      </c>
      <c r="F87" s="23" t="s">
        <v>115</v>
      </c>
      <c r="G87" s="24" t="s">
        <v>116</v>
      </c>
      <c r="H87" s="26" t="s">
        <v>34</v>
      </c>
      <c r="I87" s="24" t="s">
        <v>33</v>
      </c>
      <c r="J87" s="26">
        <v>303347</v>
      </c>
      <c r="K87" s="27">
        <v>44557</v>
      </c>
      <c r="L87" s="26" t="s">
        <v>119</v>
      </c>
      <c r="M87" s="38">
        <v>5000</v>
      </c>
      <c r="N87" s="30">
        <v>0.16</v>
      </c>
      <c r="O87" s="31">
        <f t="shared" si="10"/>
        <v>800</v>
      </c>
      <c r="P87" s="31"/>
      <c r="Q87" s="32">
        <f t="shared" si="6"/>
        <v>5800</v>
      </c>
      <c r="R87" s="33">
        <v>4.4999999999999998E-2</v>
      </c>
      <c r="S87" s="34">
        <f>-Q87*R87</f>
        <v>-261</v>
      </c>
      <c r="T87" s="33"/>
      <c r="U87" s="35">
        <f>-O87*T87</f>
        <v>0</v>
      </c>
      <c r="V87" s="32">
        <f t="shared" si="9"/>
        <v>5539</v>
      </c>
      <c r="W87" s="36" t="s">
        <v>35</v>
      </c>
      <c r="X87" s="137" t="s">
        <v>102</v>
      </c>
      <c r="Y87" s="47" t="s">
        <v>118</v>
      </c>
      <c r="Z87" s="37" t="s">
        <v>33</v>
      </c>
      <c r="AA87" s="51"/>
    </row>
    <row r="88" spans="1:27" x14ac:dyDescent="0.2">
      <c r="A88" s="20">
        <v>32</v>
      </c>
      <c r="B88" s="21">
        <v>44614</v>
      </c>
      <c r="C88" s="22">
        <v>44593</v>
      </c>
      <c r="D88" s="246">
        <v>44601</v>
      </c>
      <c r="E88" s="23" t="s">
        <v>120</v>
      </c>
      <c r="F88" s="23" t="s">
        <v>121</v>
      </c>
      <c r="G88" s="52" t="s">
        <v>122</v>
      </c>
      <c r="H88" s="26" t="s">
        <v>34</v>
      </c>
      <c r="I88" s="24" t="s">
        <v>33</v>
      </c>
      <c r="J88" s="26">
        <v>303348</v>
      </c>
      <c r="K88" s="27">
        <v>44562</v>
      </c>
      <c r="L88" s="26" t="s">
        <v>123</v>
      </c>
      <c r="M88" s="38">
        <v>15774</v>
      </c>
      <c r="N88" s="30">
        <v>0</v>
      </c>
      <c r="O88" s="31">
        <f t="shared" si="10"/>
        <v>0</v>
      </c>
      <c r="P88" s="31">
        <v>0</v>
      </c>
      <c r="Q88" s="32">
        <f t="shared" si="6"/>
        <v>15774</v>
      </c>
      <c r="R88" s="33">
        <v>0.03</v>
      </c>
      <c r="S88" s="34">
        <v>-430</v>
      </c>
      <c r="T88" s="33"/>
      <c r="U88" s="35">
        <f>-O88*T88</f>
        <v>0</v>
      </c>
      <c r="V88" s="32">
        <f t="shared" si="9"/>
        <v>15344</v>
      </c>
      <c r="W88" s="36" t="s">
        <v>35</v>
      </c>
      <c r="X88" s="137" t="s">
        <v>102</v>
      </c>
      <c r="Y88" s="37" t="s">
        <v>124</v>
      </c>
      <c r="Z88" s="37" t="s">
        <v>33</v>
      </c>
      <c r="AA88" s="37"/>
    </row>
    <row r="89" spans="1:27" hidden="1" x14ac:dyDescent="0.2">
      <c r="A89" s="20">
        <v>26</v>
      </c>
      <c r="B89" s="21">
        <v>44614</v>
      </c>
      <c r="C89" s="22">
        <v>44593</v>
      </c>
      <c r="D89" s="246">
        <v>44602</v>
      </c>
      <c r="E89" s="23" t="s">
        <v>97</v>
      </c>
      <c r="F89" s="23" t="s">
        <v>98</v>
      </c>
      <c r="G89" s="24" t="s">
        <v>33</v>
      </c>
      <c r="H89" s="26" t="s">
        <v>45</v>
      </c>
      <c r="I89" s="24" t="s">
        <v>33</v>
      </c>
      <c r="J89" s="26">
        <v>303341</v>
      </c>
      <c r="K89" s="27">
        <v>44561</v>
      </c>
      <c r="L89" s="26" t="s">
        <v>33</v>
      </c>
      <c r="M89" s="38">
        <v>148299</v>
      </c>
      <c r="N89" s="30">
        <v>0</v>
      </c>
      <c r="O89" s="31">
        <f t="shared" si="10"/>
        <v>0</v>
      </c>
      <c r="P89" s="31">
        <v>0</v>
      </c>
      <c r="Q89" s="32">
        <f t="shared" si="6"/>
        <v>148299</v>
      </c>
      <c r="R89" s="33">
        <v>0</v>
      </c>
      <c r="S89" s="34">
        <f>-Q89*R89</f>
        <v>0</v>
      </c>
      <c r="T89" s="33">
        <v>0</v>
      </c>
      <c r="U89" s="35">
        <f>-O89*T89</f>
        <v>0</v>
      </c>
      <c r="V89" s="32">
        <f t="shared" si="9"/>
        <v>148299</v>
      </c>
      <c r="W89" s="36" t="s">
        <v>35</v>
      </c>
      <c r="X89" s="181" t="s">
        <v>36</v>
      </c>
      <c r="Y89" s="37" t="s">
        <v>99</v>
      </c>
      <c r="Z89" s="37" t="s">
        <v>33</v>
      </c>
      <c r="AA89" s="37"/>
    </row>
    <row r="90" spans="1:27" x14ac:dyDescent="0.2">
      <c r="A90" s="20">
        <v>29</v>
      </c>
      <c r="B90" s="21">
        <v>44614</v>
      </c>
      <c r="C90" s="22">
        <v>44593</v>
      </c>
      <c r="D90" s="246">
        <v>44602</v>
      </c>
      <c r="E90" s="23" t="s">
        <v>109</v>
      </c>
      <c r="F90" s="23" t="s">
        <v>110</v>
      </c>
      <c r="G90" s="24" t="s">
        <v>111</v>
      </c>
      <c r="H90" s="26" t="s">
        <v>34</v>
      </c>
      <c r="I90" s="26">
        <v>1886</v>
      </c>
      <c r="J90" s="26">
        <v>303345</v>
      </c>
      <c r="K90" s="27">
        <v>44540</v>
      </c>
      <c r="L90" s="50" t="s">
        <v>112</v>
      </c>
      <c r="M90" s="38">
        <v>11250</v>
      </c>
      <c r="N90" s="30">
        <v>0</v>
      </c>
      <c r="O90" s="31">
        <f t="shared" si="10"/>
        <v>0</v>
      </c>
      <c r="P90" s="31">
        <v>0</v>
      </c>
      <c r="Q90" s="32">
        <f t="shared" si="6"/>
        <v>11250</v>
      </c>
      <c r="R90" s="33">
        <v>4.4999999999999998E-2</v>
      </c>
      <c r="S90" s="34">
        <f>-Q90*R90</f>
        <v>-506.25</v>
      </c>
      <c r="T90" s="33">
        <v>0.05</v>
      </c>
      <c r="U90" s="35">
        <v>-562</v>
      </c>
      <c r="V90" s="32">
        <f t="shared" si="9"/>
        <v>10181.75</v>
      </c>
      <c r="W90" s="36" t="s">
        <v>35</v>
      </c>
      <c r="X90" s="35" t="s">
        <v>102</v>
      </c>
      <c r="Y90" s="37" t="s">
        <v>113</v>
      </c>
      <c r="Z90" s="37" t="s">
        <v>33</v>
      </c>
      <c r="AA90" s="37"/>
    </row>
    <row r="91" spans="1:27" x14ac:dyDescent="0.2">
      <c r="A91" s="20">
        <v>27</v>
      </c>
      <c r="B91" s="21">
        <v>44614</v>
      </c>
      <c r="C91" s="22">
        <v>44593</v>
      </c>
      <c r="D91" s="246">
        <v>44603</v>
      </c>
      <c r="E91" s="23" t="s">
        <v>100</v>
      </c>
      <c r="F91" s="23" t="s">
        <v>47</v>
      </c>
      <c r="G91" s="24" t="s">
        <v>101</v>
      </c>
      <c r="H91" s="26" t="s">
        <v>34</v>
      </c>
      <c r="I91" s="26">
        <v>1862</v>
      </c>
      <c r="J91" s="26">
        <v>303343</v>
      </c>
      <c r="K91" s="27">
        <v>44558</v>
      </c>
      <c r="L91" s="26">
        <v>6506904</v>
      </c>
      <c r="M91" s="38">
        <v>38109</v>
      </c>
      <c r="N91" s="30">
        <v>0</v>
      </c>
      <c r="O91" s="31">
        <f t="shared" si="10"/>
        <v>0</v>
      </c>
      <c r="P91" s="31">
        <v>0</v>
      </c>
      <c r="Q91" s="32">
        <f t="shared" si="6"/>
        <v>38109</v>
      </c>
      <c r="R91" s="33">
        <v>0.03</v>
      </c>
      <c r="S91" s="34">
        <v>-1025</v>
      </c>
      <c r="T91" s="33">
        <v>0.2</v>
      </c>
      <c r="U91" s="35">
        <v>-786</v>
      </c>
      <c r="V91" s="32">
        <f t="shared" si="9"/>
        <v>36298</v>
      </c>
      <c r="W91" s="36" t="s">
        <v>35</v>
      </c>
      <c r="X91" s="35" t="s">
        <v>102</v>
      </c>
      <c r="Y91" s="37" t="s">
        <v>103</v>
      </c>
      <c r="Z91" s="37" t="s">
        <v>33</v>
      </c>
      <c r="AA91" s="37"/>
    </row>
    <row r="92" spans="1:27" hidden="1" x14ac:dyDescent="0.2">
      <c r="A92" s="20">
        <v>75</v>
      </c>
      <c r="B92" s="21">
        <v>44614</v>
      </c>
      <c r="C92" s="22">
        <v>44704</v>
      </c>
      <c r="D92" s="246">
        <v>44603</v>
      </c>
      <c r="E92" s="23" t="s">
        <v>156</v>
      </c>
      <c r="F92" s="23" t="s">
        <v>149</v>
      </c>
      <c r="G92" s="24" t="s">
        <v>157</v>
      </c>
      <c r="H92" s="26" t="s">
        <v>34</v>
      </c>
      <c r="I92" s="24" t="s">
        <v>33</v>
      </c>
      <c r="J92" s="20">
        <v>303395</v>
      </c>
      <c r="K92" s="27">
        <v>44592</v>
      </c>
      <c r="L92" s="26">
        <v>33248</v>
      </c>
      <c r="M92" s="38">
        <v>208677</v>
      </c>
      <c r="N92" s="30">
        <v>0</v>
      </c>
      <c r="O92" s="31">
        <f t="shared" si="10"/>
        <v>0</v>
      </c>
      <c r="P92" s="31">
        <v>0</v>
      </c>
      <c r="Q92" s="32">
        <f t="shared" si="6"/>
        <v>208677</v>
      </c>
      <c r="R92" s="33">
        <v>0</v>
      </c>
      <c r="S92" s="34">
        <f>-Q92*R92</f>
        <v>0</v>
      </c>
      <c r="T92" s="33"/>
      <c r="U92" s="35">
        <f t="shared" ref="U92:U122" si="11">-O92*T92</f>
        <v>0</v>
      </c>
      <c r="V92" s="32">
        <f t="shared" si="9"/>
        <v>208677</v>
      </c>
      <c r="W92" s="35" t="s">
        <v>35</v>
      </c>
      <c r="X92" s="46" t="s">
        <v>36</v>
      </c>
      <c r="Y92" s="37" t="s">
        <v>223</v>
      </c>
      <c r="Z92" s="37" t="s">
        <v>33</v>
      </c>
      <c r="AA92" s="37"/>
    </row>
    <row r="93" spans="1:27" hidden="1" x14ac:dyDescent="0.2">
      <c r="A93" s="20">
        <v>79</v>
      </c>
      <c r="B93" s="21">
        <v>44614</v>
      </c>
      <c r="C93" s="22">
        <v>44634</v>
      </c>
      <c r="D93" s="246">
        <v>44606</v>
      </c>
      <c r="E93" s="23" t="s">
        <v>134</v>
      </c>
      <c r="F93" s="23" t="s">
        <v>135</v>
      </c>
      <c r="G93" s="24" t="s">
        <v>231</v>
      </c>
      <c r="H93" s="26" t="s">
        <v>230</v>
      </c>
      <c r="I93" s="24" t="s">
        <v>33</v>
      </c>
      <c r="J93" s="20">
        <v>303399</v>
      </c>
      <c r="K93" s="27">
        <v>44572</v>
      </c>
      <c r="L93" s="26"/>
      <c r="M93" s="38">
        <v>232624</v>
      </c>
      <c r="N93" s="30">
        <v>0</v>
      </c>
      <c r="O93" s="31">
        <f t="shared" si="10"/>
        <v>0</v>
      </c>
      <c r="P93" s="31">
        <v>0</v>
      </c>
      <c r="Q93" s="32">
        <f t="shared" si="6"/>
        <v>232624</v>
      </c>
      <c r="R93" s="33">
        <v>0.03</v>
      </c>
      <c r="S93" s="34">
        <v>-6342</v>
      </c>
      <c r="T93" s="33">
        <v>0</v>
      </c>
      <c r="U93" s="35">
        <f t="shared" si="11"/>
        <v>0</v>
      </c>
      <c r="V93" s="32">
        <f t="shared" si="9"/>
        <v>226282</v>
      </c>
      <c r="W93" s="36" t="s">
        <v>35</v>
      </c>
      <c r="X93" s="46" t="s">
        <v>36</v>
      </c>
      <c r="Y93" s="37" t="s">
        <v>232</v>
      </c>
      <c r="Z93" s="37" t="s">
        <v>33</v>
      </c>
      <c r="AA93" s="37"/>
    </row>
    <row r="94" spans="1:27" hidden="1" x14ac:dyDescent="0.2">
      <c r="A94" s="20">
        <v>1</v>
      </c>
      <c r="B94" s="21">
        <v>44583</v>
      </c>
      <c r="C94" s="22">
        <v>44593</v>
      </c>
      <c r="D94" s="246">
        <v>44607</v>
      </c>
      <c r="E94" s="23" t="s">
        <v>31</v>
      </c>
      <c r="F94" s="23" t="s">
        <v>32</v>
      </c>
      <c r="G94" s="24" t="s">
        <v>33</v>
      </c>
      <c r="H94" s="25" t="s">
        <v>34</v>
      </c>
      <c r="I94" s="24" t="s">
        <v>33</v>
      </c>
      <c r="J94" s="26">
        <v>303400</v>
      </c>
      <c r="K94" s="27">
        <v>44593</v>
      </c>
      <c r="L94" s="28">
        <v>12282353</v>
      </c>
      <c r="M94" s="29">
        <v>441304.68</v>
      </c>
      <c r="N94" s="30">
        <v>0</v>
      </c>
      <c r="O94" s="31">
        <f t="shared" si="10"/>
        <v>0</v>
      </c>
      <c r="P94" s="31">
        <v>0</v>
      </c>
      <c r="Q94" s="32">
        <f t="shared" si="6"/>
        <v>441304.68</v>
      </c>
      <c r="R94" s="33">
        <v>0</v>
      </c>
      <c r="S94" s="34">
        <v>0</v>
      </c>
      <c r="T94" s="33">
        <v>0</v>
      </c>
      <c r="U94" s="35">
        <f t="shared" si="11"/>
        <v>0</v>
      </c>
      <c r="V94" s="32">
        <f t="shared" si="9"/>
        <v>441304.68</v>
      </c>
      <c r="W94" s="36" t="s">
        <v>35</v>
      </c>
      <c r="X94" s="137" t="s">
        <v>36</v>
      </c>
      <c r="Y94" s="37" t="s">
        <v>37</v>
      </c>
      <c r="Z94" s="37" t="s">
        <v>33</v>
      </c>
      <c r="AA94" s="37"/>
    </row>
    <row r="95" spans="1:27" hidden="1" x14ac:dyDescent="0.2">
      <c r="A95" s="20">
        <v>23</v>
      </c>
      <c r="B95" s="21">
        <v>44583</v>
      </c>
      <c r="C95" s="22">
        <v>44593</v>
      </c>
      <c r="D95" s="246">
        <v>44607</v>
      </c>
      <c r="E95" s="23" t="s">
        <v>88</v>
      </c>
      <c r="F95" s="23" t="s">
        <v>89</v>
      </c>
      <c r="G95" s="24" t="s">
        <v>90</v>
      </c>
      <c r="H95" s="26" t="s">
        <v>45</v>
      </c>
      <c r="I95" s="24" t="s">
        <v>33</v>
      </c>
      <c r="J95" s="26">
        <v>303340</v>
      </c>
      <c r="K95" s="27">
        <v>44544</v>
      </c>
      <c r="L95" s="26">
        <v>53</v>
      </c>
      <c r="M95" s="38">
        <v>50526</v>
      </c>
      <c r="N95" s="30">
        <v>0</v>
      </c>
      <c r="O95" s="31">
        <f t="shared" si="10"/>
        <v>0</v>
      </c>
      <c r="P95" s="31">
        <v>0</v>
      </c>
      <c r="Q95" s="32">
        <f t="shared" si="6"/>
        <v>50526</v>
      </c>
      <c r="R95" s="33">
        <v>0</v>
      </c>
      <c r="S95" s="34">
        <f>-Q95*R95</f>
        <v>0</v>
      </c>
      <c r="T95" s="33">
        <v>0</v>
      </c>
      <c r="U95" s="35">
        <f t="shared" si="11"/>
        <v>0</v>
      </c>
      <c r="V95" s="32">
        <f t="shared" si="9"/>
        <v>50526</v>
      </c>
      <c r="W95" s="225" t="s">
        <v>35</v>
      </c>
      <c r="X95" s="137" t="s">
        <v>36</v>
      </c>
      <c r="Y95" s="47" t="s">
        <v>91</v>
      </c>
      <c r="Z95" s="37" t="s">
        <v>33</v>
      </c>
      <c r="AA95" s="51">
        <f>V95+V96</f>
        <v>118026</v>
      </c>
    </row>
    <row r="96" spans="1:27" hidden="1" x14ac:dyDescent="0.2">
      <c r="A96" s="20">
        <v>24</v>
      </c>
      <c r="B96" s="21">
        <v>44583</v>
      </c>
      <c r="C96" s="22">
        <v>44593</v>
      </c>
      <c r="D96" s="246">
        <v>44607</v>
      </c>
      <c r="E96" s="23" t="s">
        <v>88</v>
      </c>
      <c r="F96" s="23" t="s">
        <v>89</v>
      </c>
      <c r="G96" s="24" t="s">
        <v>90</v>
      </c>
      <c r="H96" s="26" t="s">
        <v>45</v>
      </c>
      <c r="I96" s="24" t="s">
        <v>33</v>
      </c>
      <c r="J96" s="26">
        <v>303340</v>
      </c>
      <c r="K96" s="27">
        <v>44544</v>
      </c>
      <c r="L96" s="26">
        <v>74</v>
      </c>
      <c r="M96" s="38">
        <v>75000</v>
      </c>
      <c r="N96" s="30">
        <v>0</v>
      </c>
      <c r="O96" s="31">
        <f t="shared" si="10"/>
        <v>0</v>
      </c>
      <c r="P96" s="31">
        <v>0</v>
      </c>
      <c r="Q96" s="32">
        <f t="shared" si="6"/>
        <v>75000</v>
      </c>
      <c r="R96" s="33">
        <v>0.1</v>
      </c>
      <c r="S96" s="34">
        <f>-Q96*R96</f>
        <v>-7500</v>
      </c>
      <c r="T96" s="33">
        <v>0</v>
      </c>
      <c r="U96" s="35">
        <f t="shared" si="11"/>
        <v>0</v>
      </c>
      <c r="V96" s="32">
        <f t="shared" si="9"/>
        <v>67500</v>
      </c>
      <c r="W96" s="181" t="s">
        <v>35</v>
      </c>
      <c r="X96" s="35" t="s">
        <v>36</v>
      </c>
      <c r="Y96" s="47" t="s">
        <v>91</v>
      </c>
      <c r="Z96" s="37" t="s">
        <v>33</v>
      </c>
      <c r="AA96" s="51"/>
    </row>
    <row r="97" spans="1:27" x14ac:dyDescent="0.2">
      <c r="A97" s="20">
        <v>28</v>
      </c>
      <c r="B97" s="21">
        <v>44614</v>
      </c>
      <c r="C97" s="22">
        <v>44593</v>
      </c>
      <c r="D97" s="246">
        <v>44607</v>
      </c>
      <c r="E97" s="23" t="s">
        <v>104</v>
      </c>
      <c r="F97" s="23" t="s">
        <v>105</v>
      </c>
      <c r="G97" s="24" t="s">
        <v>106</v>
      </c>
      <c r="H97" s="26" t="s">
        <v>34</v>
      </c>
      <c r="I97" s="26">
        <v>1888</v>
      </c>
      <c r="J97" s="26">
        <v>303344</v>
      </c>
      <c r="K97" s="27">
        <v>44551</v>
      </c>
      <c r="L97" s="26" t="s">
        <v>107</v>
      </c>
      <c r="M97" s="38">
        <v>24000</v>
      </c>
      <c r="N97" s="30">
        <v>0.16</v>
      </c>
      <c r="O97" s="31">
        <f t="shared" si="10"/>
        <v>3840</v>
      </c>
      <c r="P97" s="31">
        <v>0</v>
      </c>
      <c r="Q97" s="32">
        <f t="shared" si="6"/>
        <v>27840</v>
      </c>
      <c r="R97" s="33">
        <v>0.03</v>
      </c>
      <c r="S97" s="34">
        <f>-Q97*R97</f>
        <v>-835.19999999999993</v>
      </c>
      <c r="T97" s="33"/>
      <c r="U97" s="35">
        <f t="shared" si="11"/>
        <v>0</v>
      </c>
      <c r="V97" s="32">
        <f t="shared" si="9"/>
        <v>27004.799999999999</v>
      </c>
      <c r="W97" s="36" t="s">
        <v>35</v>
      </c>
      <c r="X97" s="137" t="s">
        <v>102</v>
      </c>
      <c r="Y97" s="37" t="s">
        <v>108</v>
      </c>
      <c r="Z97" s="37" t="s">
        <v>33</v>
      </c>
      <c r="AA97" s="37"/>
    </row>
    <row r="98" spans="1:27" x14ac:dyDescent="0.2">
      <c r="A98" s="20">
        <v>33</v>
      </c>
      <c r="B98" s="21">
        <v>44614</v>
      </c>
      <c r="C98" s="22">
        <v>44593</v>
      </c>
      <c r="D98" s="246">
        <v>44608</v>
      </c>
      <c r="E98" s="23" t="s">
        <v>120</v>
      </c>
      <c r="F98" s="23" t="s">
        <v>47</v>
      </c>
      <c r="G98" s="52" t="s">
        <v>122</v>
      </c>
      <c r="H98" s="26" t="s">
        <v>34</v>
      </c>
      <c r="I98" s="24" t="s">
        <v>33</v>
      </c>
      <c r="J98" s="136">
        <v>303349</v>
      </c>
      <c r="K98" s="27">
        <v>44562</v>
      </c>
      <c r="L98" s="26" t="s">
        <v>125</v>
      </c>
      <c r="M98" s="38">
        <v>266186</v>
      </c>
      <c r="N98" s="30">
        <v>0</v>
      </c>
      <c r="O98" s="31">
        <f t="shared" si="10"/>
        <v>0</v>
      </c>
      <c r="P98" s="31">
        <v>0</v>
      </c>
      <c r="Q98" s="32">
        <f t="shared" si="6"/>
        <v>266186</v>
      </c>
      <c r="R98" s="33">
        <v>0.03</v>
      </c>
      <c r="S98" s="34">
        <v>-7259</v>
      </c>
      <c r="T98" s="33"/>
      <c r="U98" s="35">
        <f t="shared" si="11"/>
        <v>0</v>
      </c>
      <c r="V98" s="32">
        <f t="shared" si="9"/>
        <v>258927</v>
      </c>
      <c r="W98" s="36" t="s">
        <v>35</v>
      </c>
      <c r="X98" s="35" t="s">
        <v>102</v>
      </c>
      <c r="Y98" s="37" t="s">
        <v>126</v>
      </c>
      <c r="Z98" s="37" t="s">
        <v>33</v>
      </c>
      <c r="AA98" s="37"/>
    </row>
    <row r="99" spans="1:27" hidden="1" x14ac:dyDescent="0.2">
      <c r="A99" s="20">
        <v>78</v>
      </c>
      <c r="B99" s="21">
        <v>44614</v>
      </c>
      <c r="C99" s="22">
        <v>44634</v>
      </c>
      <c r="D99" s="246">
        <v>44608</v>
      </c>
      <c r="E99" s="23" t="s">
        <v>228</v>
      </c>
      <c r="F99" s="23" t="s">
        <v>229</v>
      </c>
      <c r="G99" s="24"/>
      <c r="H99" s="26" t="s">
        <v>230</v>
      </c>
      <c r="I99" s="24" t="s">
        <v>33</v>
      </c>
      <c r="J99" s="53">
        <v>303398</v>
      </c>
      <c r="K99" s="27">
        <v>44594</v>
      </c>
      <c r="L99" s="26"/>
      <c r="M99" s="38">
        <v>10072</v>
      </c>
      <c r="N99" s="30">
        <v>0</v>
      </c>
      <c r="O99" s="31">
        <f t="shared" si="10"/>
        <v>0</v>
      </c>
      <c r="P99" s="31">
        <v>0</v>
      </c>
      <c r="Q99" s="32">
        <f t="shared" si="6"/>
        <v>10072</v>
      </c>
      <c r="R99" s="33">
        <v>0.03</v>
      </c>
      <c r="S99" s="34">
        <v>-263</v>
      </c>
      <c r="T99" s="33"/>
      <c r="U99" s="35">
        <f t="shared" si="11"/>
        <v>0</v>
      </c>
      <c r="V99" s="32">
        <f t="shared" si="9"/>
        <v>9809</v>
      </c>
      <c r="W99" s="35" t="s">
        <v>35</v>
      </c>
      <c r="X99" s="35" t="s">
        <v>36</v>
      </c>
      <c r="Y99" s="37" t="s">
        <v>151</v>
      </c>
      <c r="Z99" s="37" t="s">
        <v>33</v>
      </c>
      <c r="AA99" s="37"/>
    </row>
    <row r="100" spans="1:27" x14ac:dyDescent="0.2">
      <c r="A100" s="20">
        <v>57</v>
      </c>
      <c r="B100" s="21">
        <v>44614</v>
      </c>
      <c r="C100" s="22">
        <v>44617</v>
      </c>
      <c r="D100" s="246">
        <v>44609</v>
      </c>
      <c r="E100" s="43" t="s">
        <v>179</v>
      </c>
      <c r="F100" s="23" t="s">
        <v>180</v>
      </c>
      <c r="G100" s="24" t="s">
        <v>33</v>
      </c>
      <c r="H100" s="26" t="s">
        <v>34</v>
      </c>
      <c r="I100" s="24" t="s">
        <v>33</v>
      </c>
      <c r="J100" s="53">
        <v>303377</v>
      </c>
      <c r="K100" s="27" t="s">
        <v>33</v>
      </c>
      <c r="L100" s="26" t="s">
        <v>33</v>
      </c>
      <c r="M100" s="38">
        <v>49140</v>
      </c>
      <c r="N100" s="30">
        <v>0</v>
      </c>
      <c r="O100" s="31">
        <f t="shared" si="10"/>
        <v>0</v>
      </c>
      <c r="P100" s="31">
        <v>0</v>
      </c>
      <c r="Q100" s="32">
        <f t="shared" si="6"/>
        <v>49140</v>
      </c>
      <c r="R100" s="33">
        <v>0</v>
      </c>
      <c r="S100" s="34">
        <f t="shared" ref="S100:S123" si="12">-Q100*R100</f>
        <v>0</v>
      </c>
      <c r="T100" s="33"/>
      <c r="U100" s="35">
        <f t="shared" si="11"/>
        <v>0</v>
      </c>
      <c r="V100" s="32">
        <f t="shared" si="9"/>
        <v>49140</v>
      </c>
      <c r="W100" s="35" t="s">
        <v>35</v>
      </c>
      <c r="X100" s="35" t="s">
        <v>102</v>
      </c>
      <c r="Y100" s="37" t="s">
        <v>181</v>
      </c>
      <c r="Z100" s="37" t="s">
        <v>33</v>
      </c>
      <c r="AA100" s="37"/>
    </row>
    <row r="101" spans="1:27" hidden="1" x14ac:dyDescent="0.2">
      <c r="A101" s="20">
        <v>21</v>
      </c>
      <c r="B101" s="21">
        <v>44583</v>
      </c>
      <c r="C101" s="22">
        <v>44588</v>
      </c>
      <c r="D101" s="246">
        <v>44610</v>
      </c>
      <c r="E101" s="23" t="s">
        <v>82</v>
      </c>
      <c r="F101" s="23" t="s">
        <v>83</v>
      </c>
      <c r="G101" s="24" t="s">
        <v>33</v>
      </c>
      <c r="H101" s="26" t="s">
        <v>45</v>
      </c>
      <c r="I101" s="24" t="s">
        <v>33</v>
      </c>
      <c r="J101" s="136">
        <v>303337</v>
      </c>
      <c r="K101" s="27">
        <v>44562</v>
      </c>
      <c r="L101" s="26" t="s">
        <v>33</v>
      </c>
      <c r="M101" s="38">
        <v>66600</v>
      </c>
      <c r="N101" s="30">
        <v>0</v>
      </c>
      <c r="O101" s="31">
        <f t="shared" si="10"/>
        <v>0</v>
      </c>
      <c r="P101" s="31">
        <v>0</v>
      </c>
      <c r="Q101" s="32">
        <f t="shared" si="6"/>
        <v>66600</v>
      </c>
      <c r="R101" s="33">
        <v>0</v>
      </c>
      <c r="S101" s="34">
        <f t="shared" si="12"/>
        <v>0</v>
      </c>
      <c r="T101" s="33">
        <v>0</v>
      </c>
      <c r="U101" s="35">
        <f t="shared" si="11"/>
        <v>0</v>
      </c>
      <c r="V101" s="32">
        <f t="shared" si="9"/>
        <v>66600</v>
      </c>
      <c r="W101" s="35" t="s">
        <v>35</v>
      </c>
      <c r="X101" s="35" t="s">
        <v>36</v>
      </c>
      <c r="Y101" s="37" t="s">
        <v>84</v>
      </c>
      <c r="Z101" s="37" t="s">
        <v>33</v>
      </c>
      <c r="AA101" s="37"/>
    </row>
    <row r="102" spans="1:27" hidden="1" x14ac:dyDescent="0.2">
      <c r="A102" s="20">
        <v>37</v>
      </c>
      <c r="B102" s="21">
        <v>44614</v>
      </c>
      <c r="C102" s="22">
        <v>44634</v>
      </c>
      <c r="D102" s="246">
        <v>44610</v>
      </c>
      <c r="E102" s="23" t="s">
        <v>63</v>
      </c>
      <c r="F102" s="23" t="s">
        <v>138</v>
      </c>
      <c r="G102" s="24" t="s">
        <v>33</v>
      </c>
      <c r="H102" s="26"/>
      <c r="I102" s="24" t="s">
        <v>33</v>
      </c>
      <c r="J102" s="136">
        <v>303397</v>
      </c>
      <c r="K102" s="27" t="s">
        <v>33</v>
      </c>
      <c r="L102" s="26" t="s">
        <v>33</v>
      </c>
      <c r="M102" s="38">
        <v>64712</v>
      </c>
      <c r="N102" s="30">
        <v>0</v>
      </c>
      <c r="O102" s="31">
        <v>0</v>
      </c>
      <c r="P102" s="31">
        <v>0</v>
      </c>
      <c r="Q102" s="32">
        <f t="shared" si="6"/>
        <v>64712</v>
      </c>
      <c r="R102" s="33">
        <v>0</v>
      </c>
      <c r="S102" s="34">
        <f t="shared" si="12"/>
        <v>0</v>
      </c>
      <c r="T102" s="33">
        <v>0</v>
      </c>
      <c r="U102" s="35">
        <f t="shared" si="11"/>
        <v>0</v>
      </c>
      <c r="V102" s="32">
        <f t="shared" si="9"/>
        <v>64712</v>
      </c>
      <c r="W102" s="35" t="s">
        <v>33</v>
      </c>
      <c r="X102" s="181" t="s">
        <v>33</v>
      </c>
      <c r="Y102" s="37" t="s">
        <v>33</v>
      </c>
      <c r="Z102" s="37" t="s">
        <v>33</v>
      </c>
      <c r="AA102" s="37"/>
    </row>
    <row r="103" spans="1:27" hidden="1" x14ac:dyDescent="0.2">
      <c r="A103" s="20">
        <v>38</v>
      </c>
      <c r="B103" s="21">
        <v>44614</v>
      </c>
      <c r="C103" s="22">
        <v>44606</v>
      </c>
      <c r="D103" s="246">
        <v>44610</v>
      </c>
      <c r="E103" s="23" t="s">
        <v>63</v>
      </c>
      <c r="F103" s="23" t="s">
        <v>138</v>
      </c>
      <c r="G103" s="24" t="s">
        <v>33</v>
      </c>
      <c r="H103" s="26" t="s">
        <v>34</v>
      </c>
      <c r="I103" s="24" t="s">
        <v>33</v>
      </c>
      <c r="J103" s="136">
        <v>303357</v>
      </c>
      <c r="K103" s="27" t="s">
        <v>33</v>
      </c>
      <c r="L103" s="26" t="s">
        <v>33</v>
      </c>
      <c r="M103" s="38">
        <v>64712</v>
      </c>
      <c r="N103" s="30">
        <v>0</v>
      </c>
      <c r="O103" s="31">
        <f t="shared" ref="O103:O123" si="13">M103*N103</f>
        <v>0</v>
      </c>
      <c r="P103" s="31">
        <v>0</v>
      </c>
      <c r="Q103" s="32">
        <f t="shared" si="6"/>
        <v>64712</v>
      </c>
      <c r="R103" s="33">
        <v>0</v>
      </c>
      <c r="S103" s="34">
        <f t="shared" si="12"/>
        <v>0</v>
      </c>
      <c r="T103" s="33">
        <v>0</v>
      </c>
      <c r="U103" s="35">
        <f t="shared" si="11"/>
        <v>0</v>
      </c>
      <c r="V103" s="32">
        <f t="shared" si="9"/>
        <v>64712</v>
      </c>
      <c r="W103" s="36" t="s">
        <v>35</v>
      </c>
      <c r="X103" s="181" t="s">
        <v>36</v>
      </c>
      <c r="Y103" s="37" t="s">
        <v>139</v>
      </c>
      <c r="Z103" s="37" t="s">
        <v>33</v>
      </c>
      <c r="AA103" s="37"/>
    </row>
    <row r="104" spans="1:27" x14ac:dyDescent="0.2">
      <c r="A104" s="20">
        <v>58</v>
      </c>
      <c r="B104" s="21">
        <v>44614</v>
      </c>
      <c r="C104" s="22">
        <v>44617</v>
      </c>
      <c r="D104" s="246">
        <v>44610</v>
      </c>
      <c r="E104" s="23" t="s">
        <v>63</v>
      </c>
      <c r="F104" s="23" t="s">
        <v>182</v>
      </c>
      <c r="G104" s="24" t="s">
        <v>33</v>
      </c>
      <c r="H104" s="26" t="s">
        <v>34</v>
      </c>
      <c r="I104" s="24" t="s">
        <v>33</v>
      </c>
      <c r="J104" s="53">
        <v>303378</v>
      </c>
      <c r="K104" s="27" t="s">
        <v>33</v>
      </c>
      <c r="L104" s="26" t="s">
        <v>33</v>
      </c>
      <c r="M104" s="38">
        <v>181304</v>
      </c>
      <c r="N104" s="30">
        <v>0</v>
      </c>
      <c r="O104" s="31">
        <f t="shared" si="13"/>
        <v>0</v>
      </c>
      <c r="P104" s="31">
        <v>0</v>
      </c>
      <c r="Q104" s="32">
        <f t="shared" si="6"/>
        <v>181304</v>
      </c>
      <c r="R104" s="33">
        <v>0</v>
      </c>
      <c r="S104" s="34">
        <f t="shared" si="12"/>
        <v>0</v>
      </c>
      <c r="T104" s="33"/>
      <c r="U104" s="35">
        <f t="shared" si="11"/>
        <v>0</v>
      </c>
      <c r="V104" s="32">
        <f t="shared" si="9"/>
        <v>181304</v>
      </c>
      <c r="W104" s="36" t="s">
        <v>35</v>
      </c>
      <c r="X104" s="35" t="s">
        <v>102</v>
      </c>
      <c r="Y104" s="37" t="s">
        <v>183</v>
      </c>
      <c r="Z104" s="37" t="s">
        <v>33</v>
      </c>
      <c r="AA104" s="37"/>
    </row>
    <row r="105" spans="1:27" x14ac:dyDescent="0.2">
      <c r="A105" s="20">
        <v>122</v>
      </c>
      <c r="B105" s="21">
        <v>44621</v>
      </c>
      <c r="C105" s="97">
        <v>44635</v>
      </c>
      <c r="D105" s="246">
        <v>44613</v>
      </c>
      <c r="E105" s="23" t="s">
        <v>144</v>
      </c>
      <c r="F105" s="43" t="s">
        <v>330</v>
      </c>
      <c r="G105" s="76" t="s">
        <v>33</v>
      </c>
      <c r="H105" s="26" t="s">
        <v>34</v>
      </c>
      <c r="I105" s="24" t="s">
        <v>33</v>
      </c>
      <c r="J105" s="77">
        <v>303407</v>
      </c>
      <c r="K105" s="103" t="s">
        <v>33</v>
      </c>
      <c r="L105" s="78" t="s">
        <v>33</v>
      </c>
      <c r="M105" s="79">
        <v>169694</v>
      </c>
      <c r="N105" s="30">
        <v>0</v>
      </c>
      <c r="O105" s="31">
        <f t="shared" si="13"/>
        <v>0</v>
      </c>
      <c r="P105" s="31">
        <v>0</v>
      </c>
      <c r="Q105" s="32">
        <f t="shared" si="6"/>
        <v>169694</v>
      </c>
      <c r="R105" s="81"/>
      <c r="S105" s="34">
        <f t="shared" si="12"/>
        <v>0</v>
      </c>
      <c r="T105" s="81"/>
      <c r="U105" s="35">
        <f t="shared" si="11"/>
        <v>0</v>
      </c>
      <c r="V105" s="32">
        <f t="shared" si="9"/>
        <v>169694</v>
      </c>
      <c r="W105" s="100" t="s">
        <v>35</v>
      </c>
      <c r="X105" s="35" t="s">
        <v>102</v>
      </c>
      <c r="Y105" s="37" t="s">
        <v>331</v>
      </c>
      <c r="Z105" s="37" t="s">
        <v>33</v>
      </c>
      <c r="AA105" s="37"/>
    </row>
    <row r="106" spans="1:27" hidden="1" x14ac:dyDescent="0.2">
      <c r="A106" s="20">
        <v>47</v>
      </c>
      <c r="B106" s="21">
        <v>44614</v>
      </c>
      <c r="C106" s="22">
        <v>44614</v>
      </c>
      <c r="D106" s="246">
        <v>44614</v>
      </c>
      <c r="E106" s="43" t="s">
        <v>160</v>
      </c>
      <c r="F106" s="23" t="s">
        <v>161</v>
      </c>
      <c r="G106" s="24" t="s">
        <v>33</v>
      </c>
      <c r="H106" s="26" t="s">
        <v>34</v>
      </c>
      <c r="I106" s="24" t="s">
        <v>33</v>
      </c>
      <c r="J106" s="136">
        <v>303366</v>
      </c>
      <c r="K106" s="27" t="s">
        <v>33</v>
      </c>
      <c r="L106" s="26" t="s">
        <v>33</v>
      </c>
      <c r="M106" s="38">
        <v>308298</v>
      </c>
      <c r="N106" s="30">
        <v>0</v>
      </c>
      <c r="O106" s="31">
        <f t="shared" si="13"/>
        <v>0</v>
      </c>
      <c r="P106" s="31">
        <v>0</v>
      </c>
      <c r="Q106" s="32">
        <v>265553</v>
      </c>
      <c r="R106" s="33">
        <v>0</v>
      </c>
      <c r="S106" s="34">
        <f t="shared" si="12"/>
        <v>0</v>
      </c>
      <c r="T106" s="33">
        <v>0</v>
      </c>
      <c r="U106" s="35">
        <f t="shared" si="11"/>
        <v>0</v>
      </c>
      <c r="V106" s="32">
        <v>265553</v>
      </c>
      <c r="W106" s="36" t="s">
        <v>35</v>
      </c>
      <c r="X106" s="181" t="s">
        <v>36</v>
      </c>
      <c r="Y106" s="37" t="s">
        <v>33</v>
      </c>
      <c r="Z106" s="37" t="s">
        <v>33</v>
      </c>
      <c r="AA106" s="37"/>
    </row>
    <row r="107" spans="1:27" hidden="1" x14ac:dyDescent="0.2">
      <c r="A107" s="20">
        <v>49</v>
      </c>
      <c r="B107" s="21">
        <v>44614</v>
      </c>
      <c r="C107" s="22">
        <v>44614</v>
      </c>
      <c r="D107" s="246">
        <v>44614</v>
      </c>
      <c r="E107" s="23" t="s">
        <v>38</v>
      </c>
      <c r="F107" s="23" t="s">
        <v>165</v>
      </c>
      <c r="G107" s="24" t="s">
        <v>40</v>
      </c>
      <c r="H107" s="26" t="s">
        <v>34</v>
      </c>
      <c r="I107" s="24" t="s">
        <v>33</v>
      </c>
      <c r="J107" s="53">
        <v>303368</v>
      </c>
      <c r="K107" s="27">
        <v>44606</v>
      </c>
      <c r="L107" s="26">
        <v>226651</v>
      </c>
      <c r="M107" s="38">
        <v>83002</v>
      </c>
      <c r="N107" s="30">
        <v>0</v>
      </c>
      <c r="O107" s="31">
        <f t="shared" si="13"/>
        <v>0</v>
      </c>
      <c r="P107" s="31">
        <v>0</v>
      </c>
      <c r="Q107" s="32">
        <f t="shared" ref="Q107:Q123" si="14">M107+O107+P107</f>
        <v>83002</v>
      </c>
      <c r="R107" s="33">
        <v>0</v>
      </c>
      <c r="S107" s="34">
        <f t="shared" si="12"/>
        <v>0</v>
      </c>
      <c r="T107" s="33">
        <v>0</v>
      </c>
      <c r="U107" s="35">
        <f t="shared" si="11"/>
        <v>0</v>
      </c>
      <c r="V107" s="32">
        <f t="shared" ref="V107:V146" si="15">Q107+S107+U107</f>
        <v>83002</v>
      </c>
      <c r="W107" s="220" t="s">
        <v>59</v>
      </c>
      <c r="X107" s="35" t="s">
        <v>36</v>
      </c>
      <c r="Y107" s="37" t="s">
        <v>33</v>
      </c>
      <c r="Z107" s="37" t="s">
        <v>166</v>
      </c>
      <c r="AA107" s="37"/>
    </row>
    <row r="108" spans="1:27" hidden="1" x14ac:dyDescent="0.2">
      <c r="A108" s="20">
        <v>52</v>
      </c>
      <c r="B108" s="21">
        <v>44614</v>
      </c>
      <c r="C108" s="22">
        <v>44616</v>
      </c>
      <c r="D108" s="246">
        <v>44614</v>
      </c>
      <c r="E108" s="23" t="s">
        <v>169</v>
      </c>
      <c r="F108" s="23" t="s">
        <v>47</v>
      </c>
      <c r="G108" s="24" t="s">
        <v>170</v>
      </c>
      <c r="H108" s="26" t="s">
        <v>34</v>
      </c>
      <c r="I108" s="24" t="s">
        <v>33</v>
      </c>
      <c r="J108" s="53">
        <v>303372</v>
      </c>
      <c r="K108" s="27">
        <v>44514</v>
      </c>
      <c r="L108" s="26" t="s">
        <v>171</v>
      </c>
      <c r="M108" s="38">
        <v>739050</v>
      </c>
      <c r="N108" s="30">
        <v>0.13</v>
      </c>
      <c r="O108" s="31">
        <f t="shared" si="13"/>
        <v>96076.5</v>
      </c>
      <c r="P108" s="31">
        <v>0</v>
      </c>
      <c r="Q108" s="32">
        <f t="shared" si="14"/>
        <v>835126.5</v>
      </c>
      <c r="R108" s="33">
        <v>0.08</v>
      </c>
      <c r="S108" s="34">
        <f t="shared" si="12"/>
        <v>-66810.12</v>
      </c>
      <c r="T108" s="33">
        <v>0.2</v>
      </c>
      <c r="U108" s="35">
        <f t="shared" si="11"/>
        <v>-19215.3</v>
      </c>
      <c r="V108" s="32">
        <f t="shared" si="15"/>
        <v>749101.08</v>
      </c>
      <c r="W108" s="220" t="s">
        <v>59</v>
      </c>
      <c r="X108" s="35" t="s">
        <v>36</v>
      </c>
      <c r="Y108" s="37" t="s">
        <v>33</v>
      </c>
      <c r="Z108" s="37" t="s">
        <v>33</v>
      </c>
      <c r="AA108" s="37"/>
    </row>
    <row r="109" spans="1:27" x14ac:dyDescent="0.2">
      <c r="A109" s="20">
        <v>60</v>
      </c>
      <c r="B109" s="21">
        <v>44614</v>
      </c>
      <c r="C109" s="22">
        <v>44617</v>
      </c>
      <c r="D109" s="246">
        <v>44614</v>
      </c>
      <c r="E109" s="23" t="s">
        <v>48</v>
      </c>
      <c r="F109" s="23" t="s">
        <v>49</v>
      </c>
      <c r="G109" s="24" t="s">
        <v>50</v>
      </c>
      <c r="H109" s="26" t="s">
        <v>34</v>
      </c>
      <c r="I109" s="24" t="s">
        <v>33</v>
      </c>
      <c r="J109" s="53">
        <v>303380</v>
      </c>
      <c r="K109" s="27">
        <v>44562</v>
      </c>
      <c r="L109" s="26">
        <v>60473</v>
      </c>
      <c r="M109" s="38">
        <v>50290</v>
      </c>
      <c r="N109" s="30">
        <v>0</v>
      </c>
      <c r="O109" s="31">
        <f t="shared" si="13"/>
        <v>0</v>
      </c>
      <c r="P109" s="31">
        <v>0</v>
      </c>
      <c r="Q109" s="32">
        <f t="shared" si="14"/>
        <v>50290</v>
      </c>
      <c r="R109" s="33">
        <v>0</v>
      </c>
      <c r="S109" s="34">
        <f t="shared" si="12"/>
        <v>0</v>
      </c>
      <c r="T109" s="33"/>
      <c r="U109" s="35">
        <f t="shared" si="11"/>
        <v>0</v>
      </c>
      <c r="V109" s="32">
        <f t="shared" si="15"/>
        <v>50290</v>
      </c>
      <c r="W109" s="36" t="s">
        <v>35</v>
      </c>
      <c r="X109" s="35" t="s">
        <v>102</v>
      </c>
      <c r="Y109" s="37" t="s">
        <v>186</v>
      </c>
      <c r="Z109" s="37" t="s">
        <v>33</v>
      </c>
      <c r="AA109" s="37"/>
    </row>
    <row r="110" spans="1:27" x14ac:dyDescent="0.2">
      <c r="A110" s="20">
        <v>63</v>
      </c>
      <c r="B110" s="21">
        <v>44614</v>
      </c>
      <c r="C110" s="22">
        <v>44617</v>
      </c>
      <c r="D110" s="246">
        <v>44614</v>
      </c>
      <c r="E110" s="43" t="s">
        <v>52</v>
      </c>
      <c r="F110" s="23" t="s">
        <v>53</v>
      </c>
      <c r="G110" s="24" t="s">
        <v>33</v>
      </c>
      <c r="H110" s="26" t="s">
        <v>34</v>
      </c>
      <c r="I110" s="24" t="s">
        <v>33</v>
      </c>
      <c r="J110" s="53">
        <v>303383</v>
      </c>
      <c r="K110" s="27">
        <v>44571</v>
      </c>
      <c r="L110" s="26">
        <v>58313</v>
      </c>
      <c r="M110" s="38">
        <v>9524</v>
      </c>
      <c r="N110" s="30">
        <v>0</v>
      </c>
      <c r="O110" s="31">
        <f t="shared" si="13"/>
        <v>0</v>
      </c>
      <c r="P110" s="31">
        <v>0</v>
      </c>
      <c r="Q110" s="32">
        <f t="shared" si="14"/>
        <v>9524</v>
      </c>
      <c r="R110" s="33">
        <v>0</v>
      </c>
      <c r="S110" s="34">
        <f t="shared" si="12"/>
        <v>0</v>
      </c>
      <c r="T110" s="33"/>
      <c r="U110" s="35">
        <f t="shared" si="11"/>
        <v>0</v>
      </c>
      <c r="V110" s="32">
        <f t="shared" si="15"/>
        <v>9524</v>
      </c>
      <c r="W110" s="36" t="s">
        <v>35</v>
      </c>
      <c r="X110" s="35" t="s">
        <v>102</v>
      </c>
      <c r="Y110" s="37" t="s">
        <v>196</v>
      </c>
      <c r="Z110" s="37" t="s">
        <v>33</v>
      </c>
      <c r="AA110" s="37"/>
    </row>
    <row r="111" spans="1:27" hidden="1" x14ac:dyDescent="0.2">
      <c r="A111" s="20">
        <v>84</v>
      </c>
      <c r="B111" s="21">
        <v>44614</v>
      </c>
      <c r="C111" s="22">
        <v>44614</v>
      </c>
      <c r="D111" s="246">
        <v>44614</v>
      </c>
      <c r="E111" s="23" t="s">
        <v>241</v>
      </c>
      <c r="F111" s="23" t="s">
        <v>242</v>
      </c>
      <c r="G111" s="26" t="s">
        <v>33</v>
      </c>
      <c r="H111" s="26" t="s">
        <v>34</v>
      </c>
      <c r="I111" s="24" t="s">
        <v>33</v>
      </c>
      <c r="J111" s="136">
        <v>303371</v>
      </c>
      <c r="K111" s="27">
        <v>44580</v>
      </c>
      <c r="L111" s="74">
        <v>248028</v>
      </c>
      <c r="M111" s="29">
        <v>47493</v>
      </c>
      <c r="N111" s="75">
        <v>0</v>
      </c>
      <c r="O111" s="31">
        <f t="shared" si="13"/>
        <v>0</v>
      </c>
      <c r="P111" s="31">
        <v>0</v>
      </c>
      <c r="Q111" s="32">
        <f t="shared" si="14"/>
        <v>47493</v>
      </c>
      <c r="R111" s="33">
        <v>4.4999999999999998E-2</v>
      </c>
      <c r="S111" s="34">
        <f t="shared" si="12"/>
        <v>-2137.1849999999999</v>
      </c>
      <c r="T111" s="33">
        <v>0</v>
      </c>
      <c r="U111" s="35">
        <f t="shared" si="11"/>
        <v>0</v>
      </c>
      <c r="V111" s="32">
        <f t="shared" si="15"/>
        <v>45355.815000000002</v>
      </c>
      <c r="W111" s="220" t="s">
        <v>59</v>
      </c>
      <c r="X111" s="35" t="s">
        <v>36</v>
      </c>
      <c r="Y111" s="37" t="s">
        <v>33</v>
      </c>
      <c r="Z111" s="37" t="s">
        <v>243</v>
      </c>
      <c r="AA111" s="37"/>
    </row>
    <row r="112" spans="1:27" hidden="1" x14ac:dyDescent="0.2">
      <c r="A112" s="20">
        <v>85</v>
      </c>
      <c r="B112" s="21">
        <v>44614</v>
      </c>
      <c r="C112" s="22">
        <v>44609</v>
      </c>
      <c r="D112" s="246">
        <v>44614</v>
      </c>
      <c r="E112" s="23" t="s">
        <v>241</v>
      </c>
      <c r="F112" s="23" t="s">
        <v>242</v>
      </c>
      <c r="G112" s="26" t="s">
        <v>33</v>
      </c>
      <c r="H112" s="26" t="s">
        <v>34</v>
      </c>
      <c r="I112" s="24" t="s">
        <v>33</v>
      </c>
      <c r="J112" s="136">
        <v>303404</v>
      </c>
      <c r="K112" s="27">
        <v>44596</v>
      </c>
      <c r="L112" s="26">
        <v>376736</v>
      </c>
      <c r="M112" s="29">
        <f>71123+73978</f>
        <v>145101</v>
      </c>
      <c r="N112" s="30">
        <v>0</v>
      </c>
      <c r="O112" s="31">
        <f t="shared" si="13"/>
        <v>0</v>
      </c>
      <c r="P112" s="31">
        <v>0</v>
      </c>
      <c r="Q112" s="32">
        <f t="shared" si="14"/>
        <v>145101</v>
      </c>
      <c r="R112" s="33">
        <v>4.4999999999999998E-2</v>
      </c>
      <c r="S112" s="34">
        <f t="shared" si="12"/>
        <v>-6529.5450000000001</v>
      </c>
      <c r="T112" s="33"/>
      <c r="U112" s="35">
        <f t="shared" si="11"/>
        <v>0</v>
      </c>
      <c r="V112" s="32">
        <f t="shared" si="15"/>
        <v>138571.45499999999</v>
      </c>
      <c r="W112" s="220" t="s">
        <v>59</v>
      </c>
      <c r="X112" s="35" t="s">
        <v>36</v>
      </c>
      <c r="Y112" s="37" t="s">
        <v>33</v>
      </c>
      <c r="Z112" s="37" t="s">
        <v>244</v>
      </c>
      <c r="AA112" s="37"/>
    </row>
    <row r="113" spans="1:28" hidden="1" x14ac:dyDescent="0.2">
      <c r="A113" s="20">
        <v>88</v>
      </c>
      <c r="B113" s="82">
        <v>44614</v>
      </c>
      <c r="C113" s="83">
        <v>44567</v>
      </c>
      <c r="D113" s="247">
        <v>44614</v>
      </c>
      <c r="E113" s="84" t="s">
        <v>160</v>
      </c>
      <c r="F113" s="85" t="s">
        <v>251</v>
      </c>
      <c r="G113" s="86" t="s">
        <v>33</v>
      </c>
      <c r="H113" s="76" t="s">
        <v>34</v>
      </c>
      <c r="I113" s="86" t="s">
        <v>33</v>
      </c>
      <c r="J113" s="216">
        <v>303405</v>
      </c>
      <c r="K113" s="88">
        <v>44567</v>
      </c>
      <c r="L113" s="87" t="s">
        <v>33</v>
      </c>
      <c r="M113" s="89">
        <v>19700</v>
      </c>
      <c r="N113" s="90">
        <v>0</v>
      </c>
      <c r="O113" s="91">
        <f t="shared" si="13"/>
        <v>0</v>
      </c>
      <c r="P113" s="91">
        <v>0</v>
      </c>
      <c r="Q113" s="92">
        <f t="shared" si="14"/>
        <v>19700</v>
      </c>
      <c r="R113" s="93"/>
      <c r="S113" s="94">
        <f t="shared" si="12"/>
        <v>0</v>
      </c>
      <c r="T113" s="93"/>
      <c r="U113" s="95">
        <f t="shared" si="11"/>
        <v>0</v>
      </c>
      <c r="V113" s="92">
        <f t="shared" si="15"/>
        <v>19700</v>
      </c>
      <c r="W113" s="48" t="s">
        <v>59</v>
      </c>
      <c r="X113" s="137" t="s">
        <v>36</v>
      </c>
      <c r="Y113" s="96" t="s">
        <v>33</v>
      </c>
      <c r="Z113" s="96" t="s">
        <v>33</v>
      </c>
      <c r="AA113" s="96"/>
    </row>
    <row r="114" spans="1:28" hidden="1" x14ac:dyDescent="0.2">
      <c r="A114" s="20">
        <v>91</v>
      </c>
      <c r="B114" s="21">
        <v>44614</v>
      </c>
      <c r="C114" s="22">
        <v>44609</v>
      </c>
      <c r="D114" s="246">
        <v>44614</v>
      </c>
      <c r="E114" s="23" t="s">
        <v>167</v>
      </c>
      <c r="F114" s="23" t="s">
        <v>242</v>
      </c>
      <c r="G114" s="24" t="s">
        <v>168</v>
      </c>
      <c r="H114" s="26" t="s">
        <v>34</v>
      </c>
      <c r="I114" s="24" t="s">
        <v>33</v>
      </c>
      <c r="J114" s="136" t="s">
        <v>239</v>
      </c>
      <c r="K114" s="27">
        <v>44582</v>
      </c>
      <c r="L114" s="26" t="s">
        <v>261</v>
      </c>
      <c r="M114" s="29">
        <v>21389</v>
      </c>
      <c r="N114" s="30">
        <v>0.17</v>
      </c>
      <c r="O114" s="31">
        <f t="shared" si="13"/>
        <v>3636.13</v>
      </c>
      <c r="P114" s="31"/>
      <c r="Q114" s="32">
        <f t="shared" si="14"/>
        <v>25025.13</v>
      </c>
      <c r="R114" s="33">
        <v>4.4999999999999998E-2</v>
      </c>
      <c r="S114" s="34">
        <f t="shared" si="12"/>
        <v>-1126.13085</v>
      </c>
      <c r="T114" s="33">
        <v>0</v>
      </c>
      <c r="U114" s="35">
        <f t="shared" si="11"/>
        <v>0</v>
      </c>
      <c r="V114" s="32">
        <f t="shared" si="15"/>
        <v>23898.99915</v>
      </c>
      <c r="W114" s="137" t="s">
        <v>33</v>
      </c>
      <c r="X114" s="46" t="s">
        <v>36</v>
      </c>
      <c r="Y114" s="37" t="s">
        <v>33</v>
      </c>
      <c r="Z114" s="37" t="s">
        <v>33</v>
      </c>
      <c r="AA114" s="40">
        <f>V114+V115</f>
        <v>31192.759149999998</v>
      </c>
    </row>
    <row r="115" spans="1:28" hidden="1" x14ac:dyDescent="0.2">
      <c r="A115" s="20">
        <v>92</v>
      </c>
      <c r="B115" s="21">
        <v>44614</v>
      </c>
      <c r="C115" s="22">
        <v>44609</v>
      </c>
      <c r="D115" s="246">
        <v>44614</v>
      </c>
      <c r="E115" s="23" t="s">
        <v>167</v>
      </c>
      <c r="F115" s="23" t="s">
        <v>262</v>
      </c>
      <c r="G115" s="24" t="s">
        <v>168</v>
      </c>
      <c r="H115" s="26" t="s">
        <v>34</v>
      </c>
      <c r="I115" s="24" t="s">
        <v>33</v>
      </c>
      <c r="J115" s="136" t="s">
        <v>239</v>
      </c>
      <c r="K115" s="27">
        <v>44582</v>
      </c>
      <c r="L115" s="26" t="s">
        <v>261</v>
      </c>
      <c r="M115" s="29">
        <v>7360</v>
      </c>
      <c r="N115" s="30">
        <v>0.13</v>
      </c>
      <c r="O115" s="31">
        <f t="shared" si="13"/>
        <v>956.80000000000007</v>
      </c>
      <c r="P115" s="31"/>
      <c r="Q115" s="32">
        <f t="shared" si="14"/>
        <v>8316.7999999999993</v>
      </c>
      <c r="R115" s="33">
        <v>0.1</v>
      </c>
      <c r="S115" s="34">
        <f t="shared" si="12"/>
        <v>-831.68</v>
      </c>
      <c r="T115" s="33">
        <v>0.2</v>
      </c>
      <c r="U115" s="35">
        <f t="shared" si="11"/>
        <v>-191.36</v>
      </c>
      <c r="V115" s="32">
        <f t="shared" si="15"/>
        <v>7293.7599999999993</v>
      </c>
      <c r="W115" s="36" t="s">
        <v>33</v>
      </c>
      <c r="X115" s="181" t="s">
        <v>36</v>
      </c>
      <c r="Y115" s="37" t="s">
        <v>33</v>
      </c>
      <c r="Z115" s="37" t="s">
        <v>33</v>
      </c>
      <c r="AA115" s="40"/>
    </row>
    <row r="116" spans="1:28" hidden="1" x14ac:dyDescent="0.2">
      <c r="A116" s="20">
        <v>55</v>
      </c>
      <c r="B116" s="21">
        <v>44614</v>
      </c>
      <c r="C116" s="22">
        <v>44617</v>
      </c>
      <c r="D116" s="246">
        <v>44615</v>
      </c>
      <c r="E116" s="23" t="s">
        <v>148</v>
      </c>
      <c r="F116" s="23" t="s">
        <v>176</v>
      </c>
      <c r="G116" s="24" t="s">
        <v>150</v>
      </c>
      <c r="H116" s="26" t="s">
        <v>34</v>
      </c>
      <c r="I116" s="24" t="s">
        <v>33</v>
      </c>
      <c r="J116" s="53">
        <v>303375</v>
      </c>
      <c r="K116" s="27">
        <v>44582</v>
      </c>
      <c r="L116" s="26">
        <v>19756</v>
      </c>
      <c r="M116" s="38">
        <v>5448618</v>
      </c>
      <c r="N116" s="30">
        <v>0</v>
      </c>
      <c r="O116" s="31">
        <f t="shared" si="13"/>
        <v>0</v>
      </c>
      <c r="P116" s="31">
        <v>0</v>
      </c>
      <c r="Q116" s="32">
        <f t="shared" si="14"/>
        <v>5448618</v>
      </c>
      <c r="R116" s="33">
        <v>0</v>
      </c>
      <c r="S116" s="34">
        <f t="shared" si="12"/>
        <v>0</v>
      </c>
      <c r="T116" s="33"/>
      <c r="U116" s="35">
        <f t="shared" si="11"/>
        <v>0</v>
      </c>
      <c r="V116" s="32">
        <f t="shared" si="15"/>
        <v>5448618</v>
      </c>
      <c r="W116" s="36" t="s">
        <v>35</v>
      </c>
      <c r="X116" s="137" t="s">
        <v>36</v>
      </c>
      <c r="Y116" s="37" t="s">
        <v>177</v>
      </c>
      <c r="Z116" s="37" t="s">
        <v>33</v>
      </c>
      <c r="AA116" s="37"/>
    </row>
    <row r="117" spans="1:28" hidden="1" x14ac:dyDescent="0.2">
      <c r="A117" s="20">
        <v>59</v>
      </c>
      <c r="B117" s="21">
        <v>44614</v>
      </c>
      <c r="C117" s="22">
        <v>44617</v>
      </c>
      <c r="D117" s="246">
        <v>44615</v>
      </c>
      <c r="E117" s="23" t="s">
        <v>184</v>
      </c>
      <c r="F117" s="23" t="s">
        <v>185</v>
      </c>
      <c r="G117" s="24" t="s">
        <v>33</v>
      </c>
      <c r="H117" s="26" t="s">
        <v>34</v>
      </c>
      <c r="I117" s="24" t="s">
        <v>33</v>
      </c>
      <c r="J117" s="53">
        <v>303379</v>
      </c>
      <c r="K117" s="27">
        <v>44615</v>
      </c>
      <c r="L117" s="26" t="s">
        <v>33</v>
      </c>
      <c r="M117" s="38">
        <v>100000</v>
      </c>
      <c r="N117" s="30">
        <v>0</v>
      </c>
      <c r="O117" s="31">
        <f t="shared" si="13"/>
        <v>0</v>
      </c>
      <c r="P117" s="31">
        <v>0</v>
      </c>
      <c r="Q117" s="32">
        <f t="shared" si="14"/>
        <v>100000</v>
      </c>
      <c r="R117" s="33">
        <v>0</v>
      </c>
      <c r="S117" s="34">
        <f t="shared" si="12"/>
        <v>0</v>
      </c>
      <c r="T117" s="33"/>
      <c r="U117" s="35">
        <f t="shared" si="11"/>
        <v>0</v>
      </c>
      <c r="V117" s="32">
        <f t="shared" si="15"/>
        <v>100000</v>
      </c>
      <c r="W117" s="220" t="s">
        <v>59</v>
      </c>
      <c r="X117" s="137" t="s">
        <v>36</v>
      </c>
      <c r="Y117" s="37" t="s">
        <v>33</v>
      </c>
      <c r="Z117" s="37" t="s">
        <v>33</v>
      </c>
      <c r="AA117" s="37"/>
    </row>
    <row r="118" spans="1:28" x14ac:dyDescent="0.2">
      <c r="A118" s="20">
        <v>61</v>
      </c>
      <c r="B118" s="21">
        <v>44614</v>
      </c>
      <c r="C118" s="22">
        <v>44617</v>
      </c>
      <c r="D118" s="246">
        <v>44616</v>
      </c>
      <c r="E118" s="23" t="s">
        <v>187</v>
      </c>
      <c r="F118" s="23" t="s">
        <v>47</v>
      </c>
      <c r="G118" s="24" t="s">
        <v>188</v>
      </c>
      <c r="H118" s="26" t="s">
        <v>34</v>
      </c>
      <c r="I118" s="24" t="s">
        <v>33</v>
      </c>
      <c r="J118" s="53">
        <v>303381</v>
      </c>
      <c r="K118" s="27">
        <v>44562</v>
      </c>
      <c r="L118" s="26" t="s">
        <v>189</v>
      </c>
      <c r="M118" s="38">
        <v>60000</v>
      </c>
      <c r="N118" s="30">
        <v>0.08</v>
      </c>
      <c r="O118" s="31">
        <f t="shared" si="13"/>
        <v>4800</v>
      </c>
      <c r="P118" s="31">
        <v>0</v>
      </c>
      <c r="Q118" s="32">
        <f t="shared" si="14"/>
        <v>64800</v>
      </c>
      <c r="R118" s="33">
        <v>0.1</v>
      </c>
      <c r="S118" s="34">
        <f t="shared" si="12"/>
        <v>-6480</v>
      </c>
      <c r="T118" s="33">
        <v>0.2</v>
      </c>
      <c r="U118" s="35">
        <f t="shared" si="11"/>
        <v>-960</v>
      </c>
      <c r="V118" s="32">
        <f t="shared" si="15"/>
        <v>57360</v>
      </c>
      <c r="W118" s="36" t="s">
        <v>35</v>
      </c>
      <c r="X118" s="137" t="s">
        <v>102</v>
      </c>
      <c r="Y118" s="37" t="s">
        <v>190</v>
      </c>
      <c r="Z118" s="37" t="s">
        <v>33</v>
      </c>
      <c r="AA118" s="37"/>
    </row>
    <row r="119" spans="1:28" x14ac:dyDescent="0.2">
      <c r="A119" s="20">
        <v>62</v>
      </c>
      <c r="B119" s="21">
        <v>44614</v>
      </c>
      <c r="C119" s="22">
        <v>44617</v>
      </c>
      <c r="D119" s="246">
        <v>44616</v>
      </c>
      <c r="E119" s="23" t="s">
        <v>191</v>
      </c>
      <c r="F119" s="23" t="s">
        <v>192</v>
      </c>
      <c r="G119" s="24" t="s">
        <v>193</v>
      </c>
      <c r="H119" s="26" t="s">
        <v>34</v>
      </c>
      <c r="I119" s="24" t="s">
        <v>33</v>
      </c>
      <c r="J119" s="53">
        <v>303382</v>
      </c>
      <c r="K119" s="27">
        <v>44550</v>
      </c>
      <c r="L119" s="26" t="s">
        <v>194</v>
      </c>
      <c r="M119" s="38">
        <v>48000</v>
      </c>
      <c r="N119" s="30">
        <v>0.13</v>
      </c>
      <c r="O119" s="31">
        <f t="shared" si="13"/>
        <v>6240</v>
      </c>
      <c r="P119" s="31">
        <v>4810</v>
      </c>
      <c r="Q119" s="32">
        <f t="shared" si="14"/>
        <v>59050</v>
      </c>
      <c r="R119" s="33">
        <v>0.03</v>
      </c>
      <c r="S119" s="34">
        <f t="shared" si="12"/>
        <v>-1771.5</v>
      </c>
      <c r="T119" s="33">
        <v>0.2</v>
      </c>
      <c r="U119" s="35">
        <f t="shared" si="11"/>
        <v>-1248</v>
      </c>
      <c r="V119" s="32">
        <f t="shared" si="15"/>
        <v>56030.5</v>
      </c>
      <c r="W119" s="36" t="s">
        <v>35</v>
      </c>
      <c r="X119" s="137" t="s">
        <v>102</v>
      </c>
      <c r="Y119" s="37" t="s">
        <v>195</v>
      </c>
      <c r="Z119" s="37" t="s">
        <v>33</v>
      </c>
      <c r="AA119" s="37"/>
    </row>
    <row r="120" spans="1:28" x14ac:dyDescent="0.2">
      <c r="A120" s="20">
        <v>120</v>
      </c>
      <c r="B120" s="21">
        <v>44621</v>
      </c>
      <c r="C120" s="97">
        <v>44635</v>
      </c>
      <c r="D120" s="246">
        <v>44616</v>
      </c>
      <c r="E120" s="43" t="s">
        <v>326</v>
      </c>
      <c r="F120" s="43" t="s">
        <v>326</v>
      </c>
      <c r="G120" s="76" t="s">
        <v>33</v>
      </c>
      <c r="H120" s="26" t="s">
        <v>34</v>
      </c>
      <c r="I120" s="24" t="s">
        <v>33</v>
      </c>
      <c r="J120" s="77">
        <v>303403</v>
      </c>
      <c r="K120" s="103">
        <v>44620</v>
      </c>
      <c r="L120" s="78" t="s">
        <v>33</v>
      </c>
      <c r="M120" s="79">
        <v>51303</v>
      </c>
      <c r="N120" s="80">
        <v>0</v>
      </c>
      <c r="O120" s="31">
        <f t="shared" si="13"/>
        <v>0</v>
      </c>
      <c r="P120" s="31">
        <v>0</v>
      </c>
      <c r="Q120" s="32">
        <f t="shared" si="14"/>
        <v>51303</v>
      </c>
      <c r="R120" s="81"/>
      <c r="S120" s="34">
        <f t="shared" si="12"/>
        <v>0</v>
      </c>
      <c r="T120" s="81"/>
      <c r="U120" s="35">
        <f t="shared" si="11"/>
        <v>0</v>
      </c>
      <c r="V120" s="32">
        <f t="shared" si="15"/>
        <v>51303</v>
      </c>
      <c r="W120" s="221" t="s">
        <v>35</v>
      </c>
      <c r="X120" s="35" t="s">
        <v>102</v>
      </c>
      <c r="Y120" s="37" t="s">
        <v>327</v>
      </c>
      <c r="Z120" s="37" t="s">
        <v>33</v>
      </c>
      <c r="AA120" s="37"/>
    </row>
    <row r="121" spans="1:28" x14ac:dyDescent="0.2">
      <c r="A121" s="20">
        <v>121</v>
      </c>
      <c r="B121" s="21">
        <v>44621</v>
      </c>
      <c r="C121" s="97">
        <v>44635</v>
      </c>
      <c r="D121" s="246">
        <v>44616</v>
      </c>
      <c r="E121" s="23" t="s">
        <v>144</v>
      </c>
      <c r="F121" s="43" t="s">
        <v>328</v>
      </c>
      <c r="G121" s="76" t="s">
        <v>33</v>
      </c>
      <c r="H121" s="26" t="s">
        <v>34</v>
      </c>
      <c r="I121" s="24" t="s">
        <v>33</v>
      </c>
      <c r="J121" s="77">
        <v>303406</v>
      </c>
      <c r="K121" s="103" t="s">
        <v>33</v>
      </c>
      <c r="L121" s="78" t="s">
        <v>33</v>
      </c>
      <c r="M121" s="79">
        <v>236707</v>
      </c>
      <c r="N121" s="30">
        <v>0</v>
      </c>
      <c r="O121" s="31">
        <f t="shared" si="13"/>
        <v>0</v>
      </c>
      <c r="P121" s="31"/>
      <c r="Q121" s="32">
        <f t="shared" si="14"/>
        <v>236707</v>
      </c>
      <c r="R121" s="81"/>
      <c r="S121" s="34">
        <f t="shared" si="12"/>
        <v>0</v>
      </c>
      <c r="T121" s="81"/>
      <c r="U121" s="35">
        <f t="shared" si="11"/>
        <v>0</v>
      </c>
      <c r="V121" s="32">
        <f t="shared" si="15"/>
        <v>236707</v>
      </c>
      <c r="W121" s="221" t="s">
        <v>35</v>
      </c>
      <c r="X121" s="100" t="s">
        <v>102</v>
      </c>
      <c r="Y121" s="37" t="s">
        <v>329</v>
      </c>
      <c r="Z121" s="37" t="s">
        <v>33</v>
      </c>
      <c r="AA121" s="37"/>
    </row>
    <row r="122" spans="1:28" x14ac:dyDescent="0.2">
      <c r="A122" s="20">
        <v>54</v>
      </c>
      <c r="B122" s="21">
        <v>44614</v>
      </c>
      <c r="C122" s="22">
        <v>44614</v>
      </c>
      <c r="D122" s="246">
        <v>44617</v>
      </c>
      <c r="E122" s="23" t="s">
        <v>173</v>
      </c>
      <c r="F122" s="23" t="s">
        <v>98</v>
      </c>
      <c r="G122" s="24" t="s">
        <v>174</v>
      </c>
      <c r="H122" s="26" t="s">
        <v>34</v>
      </c>
      <c r="I122" s="24" t="s">
        <v>33</v>
      </c>
      <c r="J122" s="53">
        <v>303374</v>
      </c>
      <c r="K122" s="27">
        <v>44552</v>
      </c>
      <c r="L122" s="26">
        <v>25780</v>
      </c>
      <c r="M122" s="38">
        <v>7500</v>
      </c>
      <c r="N122" s="30">
        <v>0.19500000000000001</v>
      </c>
      <c r="O122" s="31">
        <f t="shared" si="13"/>
        <v>1462.5</v>
      </c>
      <c r="P122" s="31">
        <v>0</v>
      </c>
      <c r="Q122" s="32">
        <f t="shared" si="14"/>
        <v>8962.5</v>
      </c>
      <c r="R122" s="33">
        <v>0.03</v>
      </c>
      <c r="S122" s="34">
        <f t="shared" si="12"/>
        <v>-268.875</v>
      </c>
      <c r="T122" s="33"/>
      <c r="U122" s="35">
        <f t="shared" si="11"/>
        <v>0</v>
      </c>
      <c r="V122" s="32">
        <f t="shared" si="15"/>
        <v>8693.625</v>
      </c>
      <c r="W122" s="36" t="s">
        <v>35</v>
      </c>
      <c r="X122" s="36" t="s">
        <v>102</v>
      </c>
      <c r="Y122" s="37" t="s">
        <v>175</v>
      </c>
      <c r="Z122" s="37" t="s">
        <v>33</v>
      </c>
      <c r="AA122" s="37"/>
    </row>
    <row r="123" spans="1:28" x14ac:dyDescent="0.2">
      <c r="A123" s="20">
        <v>67</v>
      </c>
      <c r="B123" s="21">
        <v>44614</v>
      </c>
      <c r="C123" s="22">
        <v>44617</v>
      </c>
      <c r="D123" s="246">
        <v>44617</v>
      </c>
      <c r="E123" s="23" t="s">
        <v>204</v>
      </c>
      <c r="F123" s="23" t="s">
        <v>205</v>
      </c>
      <c r="G123" s="24" t="s">
        <v>206</v>
      </c>
      <c r="H123" s="26" t="s">
        <v>34</v>
      </c>
      <c r="I123" s="24" t="s">
        <v>33</v>
      </c>
      <c r="J123" s="53">
        <v>303386</v>
      </c>
      <c r="K123" s="27">
        <v>44558</v>
      </c>
      <c r="L123" s="26">
        <v>2076</v>
      </c>
      <c r="M123" s="38">
        <v>71000</v>
      </c>
      <c r="N123" s="30">
        <v>0</v>
      </c>
      <c r="O123" s="31">
        <f t="shared" si="13"/>
        <v>0</v>
      </c>
      <c r="P123" s="31">
        <v>0</v>
      </c>
      <c r="Q123" s="32">
        <f t="shared" si="14"/>
        <v>71000</v>
      </c>
      <c r="R123" s="33">
        <v>4.4999999999999998E-2</v>
      </c>
      <c r="S123" s="34">
        <f t="shared" si="12"/>
        <v>-3195</v>
      </c>
      <c r="T123" s="33">
        <v>0.05</v>
      </c>
      <c r="U123" s="35">
        <v>-3550</v>
      </c>
      <c r="V123" s="32">
        <f t="shared" si="15"/>
        <v>64255</v>
      </c>
      <c r="W123" s="36" t="s">
        <v>35</v>
      </c>
      <c r="X123" s="137" t="s">
        <v>102</v>
      </c>
      <c r="Y123" s="37" t="s">
        <v>207</v>
      </c>
      <c r="Z123" s="37" t="s">
        <v>33</v>
      </c>
      <c r="AA123" s="37"/>
    </row>
    <row r="124" spans="1:28" hidden="1" x14ac:dyDescent="0.2">
      <c r="A124" s="20"/>
      <c r="B124" s="21">
        <v>44614</v>
      </c>
      <c r="C124" s="22">
        <v>44617</v>
      </c>
      <c r="D124" s="246">
        <v>44594</v>
      </c>
      <c r="E124" s="23" t="s">
        <v>144</v>
      </c>
      <c r="F124" s="23" t="s">
        <v>220</v>
      </c>
      <c r="G124" s="24"/>
      <c r="H124" s="26"/>
      <c r="I124" s="24"/>
      <c r="J124" s="53"/>
      <c r="K124" s="27"/>
      <c r="L124" s="26"/>
      <c r="M124" s="38">
        <v>500000</v>
      </c>
      <c r="N124" s="30"/>
      <c r="O124" s="31"/>
      <c r="P124" s="31"/>
      <c r="Q124" s="38">
        <v>500000</v>
      </c>
      <c r="R124" s="33"/>
      <c r="S124" s="34"/>
      <c r="T124" s="33"/>
      <c r="U124" s="35"/>
      <c r="V124" s="32">
        <f t="shared" si="15"/>
        <v>500000</v>
      </c>
      <c r="W124" s="36" t="s">
        <v>35</v>
      </c>
      <c r="X124" s="137" t="s">
        <v>36</v>
      </c>
      <c r="Y124" s="37" t="s">
        <v>822</v>
      </c>
      <c r="Z124" s="37"/>
      <c r="AA124" s="37"/>
    </row>
    <row r="125" spans="1:28" hidden="1" x14ac:dyDescent="0.2">
      <c r="A125" s="20"/>
      <c r="B125" s="21">
        <v>44614</v>
      </c>
      <c r="C125" s="22">
        <v>44617</v>
      </c>
      <c r="D125" s="246">
        <v>44594</v>
      </c>
      <c r="E125" s="23" t="s">
        <v>144</v>
      </c>
      <c r="F125" s="23" t="s">
        <v>220</v>
      </c>
      <c r="G125" s="24"/>
      <c r="H125" s="26"/>
      <c r="I125" s="24"/>
      <c r="J125" s="53"/>
      <c r="K125" s="27"/>
      <c r="L125" s="26"/>
      <c r="M125" s="38">
        <v>727368</v>
      </c>
      <c r="N125" s="30"/>
      <c r="O125" s="31"/>
      <c r="P125" s="31"/>
      <c r="Q125" s="38">
        <v>727368</v>
      </c>
      <c r="R125" s="33"/>
      <c r="S125" s="34"/>
      <c r="T125" s="33"/>
      <c r="U125" s="35"/>
      <c r="V125" s="32">
        <f t="shared" si="15"/>
        <v>727368</v>
      </c>
      <c r="W125" s="36" t="s">
        <v>35</v>
      </c>
      <c r="X125" s="137" t="s">
        <v>36</v>
      </c>
      <c r="Y125" s="37" t="s">
        <v>823</v>
      </c>
      <c r="Z125" s="37"/>
      <c r="AA125" s="37"/>
    </row>
    <row r="126" spans="1:28" hidden="1" x14ac:dyDescent="0.2">
      <c r="A126" s="20"/>
      <c r="B126" s="21">
        <v>44614</v>
      </c>
      <c r="C126" s="22">
        <v>44617</v>
      </c>
      <c r="D126" s="246">
        <v>44599</v>
      </c>
      <c r="E126" s="23" t="s">
        <v>144</v>
      </c>
      <c r="F126" s="23" t="s">
        <v>220</v>
      </c>
      <c r="G126" s="24"/>
      <c r="H126" s="26"/>
      <c r="I126" s="24"/>
      <c r="J126" s="53"/>
      <c r="K126" s="27"/>
      <c r="L126" s="26"/>
      <c r="M126" s="38">
        <v>1312192</v>
      </c>
      <c r="N126" s="30"/>
      <c r="O126" s="31"/>
      <c r="P126" s="31"/>
      <c r="Q126" s="38">
        <v>1312192</v>
      </c>
      <c r="R126" s="33"/>
      <c r="S126" s="34"/>
      <c r="T126" s="33"/>
      <c r="U126" s="35"/>
      <c r="V126" s="32">
        <f t="shared" si="15"/>
        <v>1312192</v>
      </c>
      <c r="W126" s="36" t="s">
        <v>35</v>
      </c>
      <c r="X126" s="137" t="s">
        <v>36</v>
      </c>
      <c r="Y126" s="37" t="s">
        <v>824</v>
      </c>
      <c r="Z126" s="37"/>
      <c r="AA126" s="37"/>
    </row>
    <row r="127" spans="1:28" hidden="1" x14ac:dyDescent="0.2">
      <c r="A127" s="20">
        <v>73</v>
      </c>
      <c r="B127" s="21">
        <v>44614</v>
      </c>
      <c r="C127" s="22">
        <v>44634</v>
      </c>
      <c r="D127" s="246">
        <v>44620</v>
      </c>
      <c r="E127" s="23" t="s">
        <v>144</v>
      </c>
      <c r="F127" s="23" t="s">
        <v>220</v>
      </c>
      <c r="G127" s="24" t="s">
        <v>33</v>
      </c>
      <c r="H127" s="26" t="s">
        <v>34</v>
      </c>
      <c r="I127" s="24" t="s">
        <v>33</v>
      </c>
      <c r="J127" s="53">
        <v>303393</v>
      </c>
      <c r="K127" s="27" t="s">
        <v>33</v>
      </c>
      <c r="L127" s="26" t="s">
        <v>33</v>
      </c>
      <c r="M127" s="38">
        <v>9365253</v>
      </c>
      <c r="N127" s="30">
        <v>0</v>
      </c>
      <c r="O127" s="31">
        <f>M127*N127</f>
        <v>0</v>
      </c>
      <c r="P127" s="31">
        <v>0</v>
      </c>
      <c r="Q127" s="32">
        <f>M127+O127+P127</f>
        <v>9365253</v>
      </c>
      <c r="R127" s="33">
        <v>0</v>
      </c>
      <c r="S127" s="34">
        <f>-Q127*R127</f>
        <v>0</v>
      </c>
      <c r="T127" s="33"/>
      <c r="U127" s="35">
        <f>-O127*T127</f>
        <v>0</v>
      </c>
      <c r="V127" s="32">
        <f t="shared" si="15"/>
        <v>9365253</v>
      </c>
      <c r="W127" s="36" t="s">
        <v>35</v>
      </c>
      <c r="X127" s="35" t="s">
        <v>36</v>
      </c>
      <c r="Y127" s="37" t="s">
        <v>825</v>
      </c>
      <c r="Z127" s="37" t="s">
        <v>33</v>
      </c>
      <c r="AA127" s="37"/>
    </row>
    <row r="128" spans="1:28" ht="15" x14ac:dyDescent="0.2">
      <c r="A128" s="320"/>
      <c r="B128" s="321">
        <v>44614</v>
      </c>
      <c r="C128" s="323"/>
      <c r="D128" s="443">
        <v>44620</v>
      </c>
      <c r="E128" s="444" t="s">
        <v>1189</v>
      </c>
      <c r="F128" s="444" t="s">
        <v>1189</v>
      </c>
      <c r="G128" s="326"/>
      <c r="H128" s="26"/>
      <c r="I128" s="326"/>
      <c r="J128" s="451"/>
      <c r="K128" s="445"/>
      <c r="L128" s="325"/>
      <c r="M128" s="446"/>
      <c r="N128" s="447"/>
      <c r="O128" s="333"/>
      <c r="P128" s="333"/>
      <c r="Q128" s="448">
        <v>305083.67</v>
      </c>
      <c r="R128" s="449"/>
      <c r="S128" s="336"/>
      <c r="T128" s="449"/>
      <c r="U128" s="337"/>
      <c r="V128" s="338">
        <f t="shared" si="15"/>
        <v>305083.67</v>
      </c>
      <c r="W128" s="450"/>
      <c r="X128" s="452" t="s">
        <v>102</v>
      </c>
      <c r="Y128" s="340"/>
      <c r="Z128" s="340"/>
      <c r="AA128" s="340"/>
      <c r="AB128" s="1" t="s">
        <v>867</v>
      </c>
    </row>
    <row r="129" spans="1:28" x14ac:dyDescent="0.2">
      <c r="A129" s="20">
        <v>123</v>
      </c>
      <c r="B129" s="21">
        <v>44621</v>
      </c>
      <c r="C129" s="97">
        <v>44635</v>
      </c>
      <c r="D129" s="246">
        <v>44630</v>
      </c>
      <c r="E129" s="43" t="s">
        <v>302</v>
      </c>
      <c r="F129" s="43" t="s">
        <v>302</v>
      </c>
      <c r="G129" s="76" t="s">
        <v>33</v>
      </c>
      <c r="H129" s="26" t="s">
        <v>34</v>
      </c>
      <c r="I129" s="24" t="s">
        <v>33</v>
      </c>
      <c r="J129" s="77">
        <v>303408</v>
      </c>
      <c r="K129" s="103">
        <v>44601</v>
      </c>
      <c r="L129" s="78">
        <v>78206</v>
      </c>
      <c r="M129" s="79">
        <v>494700</v>
      </c>
      <c r="N129" s="30">
        <v>0</v>
      </c>
      <c r="O129" s="31">
        <f>M129*N129</f>
        <v>0</v>
      </c>
      <c r="P129" s="31"/>
      <c r="Q129" s="32">
        <f>M129+O129+P129</f>
        <v>494700</v>
      </c>
      <c r="R129" s="81"/>
      <c r="S129" s="34">
        <f>-Q129*R129</f>
        <v>0</v>
      </c>
      <c r="T129" s="81"/>
      <c r="U129" s="35">
        <f>-O129*T129</f>
        <v>0</v>
      </c>
      <c r="V129" s="32">
        <f t="shared" si="15"/>
        <v>494700</v>
      </c>
      <c r="W129" s="221" t="s">
        <v>35</v>
      </c>
      <c r="X129" s="137" t="s">
        <v>102</v>
      </c>
      <c r="Y129" s="37" t="s">
        <v>304</v>
      </c>
      <c r="Z129" s="37" t="s">
        <v>33</v>
      </c>
      <c r="AA129" s="37"/>
    </row>
    <row r="130" spans="1:28" x14ac:dyDescent="0.2">
      <c r="A130" s="20">
        <v>125</v>
      </c>
      <c r="B130" s="21">
        <v>44621</v>
      </c>
      <c r="C130" s="97">
        <v>44638</v>
      </c>
      <c r="D130" s="246">
        <v>44621</v>
      </c>
      <c r="E130" s="43" t="s">
        <v>335</v>
      </c>
      <c r="F130" s="43" t="s">
        <v>336</v>
      </c>
      <c r="G130" s="76" t="s">
        <v>337</v>
      </c>
      <c r="H130" s="26" t="s">
        <v>34</v>
      </c>
      <c r="I130" s="24" t="s">
        <v>33</v>
      </c>
      <c r="J130" s="77">
        <v>303412</v>
      </c>
      <c r="K130" s="103">
        <v>44590</v>
      </c>
      <c r="L130" s="78" t="s">
        <v>338</v>
      </c>
      <c r="M130" s="79">
        <v>20000</v>
      </c>
      <c r="N130" s="80">
        <v>0.16</v>
      </c>
      <c r="O130" s="31">
        <f>M130*N130</f>
        <v>3200</v>
      </c>
      <c r="P130" s="31">
        <v>0</v>
      </c>
      <c r="Q130" s="32">
        <f>M130+O130+P130</f>
        <v>23200</v>
      </c>
      <c r="R130" s="81">
        <v>0.03</v>
      </c>
      <c r="S130" s="34">
        <f>-Q130*R130</f>
        <v>-696</v>
      </c>
      <c r="T130" s="81">
        <v>0</v>
      </c>
      <c r="U130" s="35">
        <f>-O130*T130</f>
        <v>0</v>
      </c>
      <c r="V130" s="32">
        <f t="shared" si="15"/>
        <v>22504</v>
      </c>
      <c r="W130" s="221" t="s">
        <v>35</v>
      </c>
      <c r="X130" s="35" t="s">
        <v>102</v>
      </c>
      <c r="Y130" s="37" t="s">
        <v>339</v>
      </c>
      <c r="Z130" s="37" t="s">
        <v>33</v>
      </c>
      <c r="AA130" s="37"/>
    </row>
    <row r="131" spans="1:28" ht="15" hidden="1" x14ac:dyDescent="0.25">
      <c r="A131" s="320"/>
      <c r="B131" s="321"/>
      <c r="C131" s="322"/>
      <c r="D131" s="316">
        <v>44594</v>
      </c>
      <c r="E131" s="317" t="s">
        <v>868</v>
      </c>
      <c r="F131" s="317" t="s">
        <v>868</v>
      </c>
      <c r="G131" s="267"/>
      <c r="H131" s="26"/>
      <c r="I131" s="268"/>
      <c r="J131" s="311"/>
      <c r="K131" s="269"/>
      <c r="L131" s="270"/>
      <c r="M131" s="271"/>
      <c r="N131" s="272"/>
      <c r="O131" s="273"/>
      <c r="P131" s="273"/>
      <c r="Q131" s="318">
        <v>289.79000000000002</v>
      </c>
      <c r="R131" s="274"/>
      <c r="S131" s="275"/>
      <c r="T131" s="274"/>
      <c r="U131" s="276"/>
      <c r="V131" s="277">
        <f t="shared" si="15"/>
        <v>289.79000000000002</v>
      </c>
      <c r="W131" s="278"/>
      <c r="X131" s="358" t="s">
        <v>36</v>
      </c>
      <c r="Y131" s="360" t="s">
        <v>872</v>
      </c>
      <c r="Z131" s="280"/>
      <c r="AA131" s="280"/>
      <c r="AB131" s="312" t="s">
        <v>867</v>
      </c>
    </row>
    <row r="132" spans="1:28" ht="15" hidden="1" x14ac:dyDescent="0.25">
      <c r="A132" s="320"/>
      <c r="B132" s="321"/>
      <c r="C132" s="322"/>
      <c r="D132" s="316">
        <v>44594</v>
      </c>
      <c r="E132" s="317" t="s">
        <v>869</v>
      </c>
      <c r="F132" s="317" t="s">
        <v>869</v>
      </c>
      <c r="G132" s="267"/>
      <c r="H132" s="26"/>
      <c r="I132" s="268"/>
      <c r="J132" s="311"/>
      <c r="K132" s="269"/>
      <c r="L132" s="270"/>
      <c r="M132" s="271"/>
      <c r="N132" s="272"/>
      <c r="O132" s="273"/>
      <c r="P132" s="273"/>
      <c r="Q132" s="319">
        <v>2229.16</v>
      </c>
      <c r="R132" s="274"/>
      <c r="S132" s="275"/>
      <c r="T132" s="274"/>
      <c r="U132" s="276"/>
      <c r="V132" s="277">
        <f t="shared" si="15"/>
        <v>2229.16</v>
      </c>
      <c r="W132" s="278"/>
      <c r="X132" s="358" t="s">
        <v>36</v>
      </c>
      <c r="Y132" s="360" t="s">
        <v>872</v>
      </c>
      <c r="Z132" s="280"/>
      <c r="AA132" s="280"/>
      <c r="AB132" s="312" t="s">
        <v>867</v>
      </c>
    </row>
    <row r="133" spans="1:28" ht="23.25" hidden="1" x14ac:dyDescent="0.25">
      <c r="A133" s="320"/>
      <c r="B133" s="321"/>
      <c r="C133" s="322"/>
      <c r="D133" s="316">
        <v>44596</v>
      </c>
      <c r="E133" s="317" t="s">
        <v>870</v>
      </c>
      <c r="F133" s="317" t="s">
        <v>870</v>
      </c>
      <c r="G133" s="267"/>
      <c r="H133" s="26"/>
      <c r="I133" s="268"/>
      <c r="J133" s="311"/>
      <c r="K133" s="269"/>
      <c r="L133" s="270"/>
      <c r="M133" s="271"/>
      <c r="N133" s="272"/>
      <c r="O133" s="273"/>
      <c r="P133" s="273"/>
      <c r="Q133" s="319">
        <v>67857</v>
      </c>
      <c r="R133" s="274"/>
      <c r="S133" s="275"/>
      <c r="T133" s="274"/>
      <c r="U133" s="276"/>
      <c r="V133" s="277">
        <f t="shared" si="15"/>
        <v>67857</v>
      </c>
      <c r="W133" s="278"/>
      <c r="X133" s="358" t="s">
        <v>36</v>
      </c>
      <c r="Y133" s="360" t="s">
        <v>866</v>
      </c>
      <c r="Z133" s="280"/>
      <c r="AA133" s="280"/>
      <c r="AB133" s="312" t="s">
        <v>867</v>
      </c>
    </row>
    <row r="134" spans="1:28" ht="15" hidden="1" x14ac:dyDescent="0.25">
      <c r="A134" s="320"/>
      <c r="B134" s="321"/>
      <c r="C134" s="322"/>
      <c r="D134" s="316">
        <v>44599</v>
      </c>
      <c r="E134" s="317" t="s">
        <v>840</v>
      </c>
      <c r="F134" s="317" t="s">
        <v>840</v>
      </c>
      <c r="G134" s="267"/>
      <c r="H134" s="26"/>
      <c r="I134" s="268"/>
      <c r="J134" s="311"/>
      <c r="K134" s="269"/>
      <c r="L134" s="270"/>
      <c r="M134" s="271"/>
      <c r="N134" s="272"/>
      <c r="O134" s="273"/>
      <c r="P134" s="273"/>
      <c r="Q134" s="319">
        <v>143396</v>
      </c>
      <c r="R134" s="274"/>
      <c r="S134" s="275"/>
      <c r="T134" s="274"/>
      <c r="U134" s="276"/>
      <c r="V134" s="277">
        <f t="shared" si="15"/>
        <v>143396</v>
      </c>
      <c r="W134" s="278"/>
      <c r="X134" s="358" t="s">
        <v>36</v>
      </c>
      <c r="Y134" s="360">
        <v>53540980</v>
      </c>
      <c r="Z134" s="280"/>
      <c r="AA134" s="280"/>
      <c r="AB134" s="312" t="s">
        <v>867</v>
      </c>
    </row>
    <row r="135" spans="1:28" ht="15" hidden="1" x14ac:dyDescent="0.25">
      <c r="A135" s="320"/>
      <c r="B135" s="321"/>
      <c r="C135" s="322"/>
      <c r="D135" s="316">
        <v>44600</v>
      </c>
      <c r="E135" s="317" t="s">
        <v>871</v>
      </c>
      <c r="F135" s="317" t="s">
        <v>871</v>
      </c>
      <c r="G135" s="267"/>
      <c r="H135" s="26"/>
      <c r="I135" s="268"/>
      <c r="J135" s="311"/>
      <c r="K135" s="269"/>
      <c r="L135" s="270"/>
      <c r="M135" s="271"/>
      <c r="N135" s="272"/>
      <c r="O135" s="273"/>
      <c r="P135" s="273"/>
      <c r="Q135" s="319">
        <v>65000</v>
      </c>
      <c r="R135" s="274"/>
      <c r="S135" s="275"/>
      <c r="T135" s="274"/>
      <c r="U135" s="276"/>
      <c r="V135" s="277">
        <f t="shared" si="15"/>
        <v>65000</v>
      </c>
      <c r="W135" s="278"/>
      <c r="X135" s="358" t="s">
        <v>36</v>
      </c>
      <c r="Y135" s="360">
        <v>54302636</v>
      </c>
      <c r="Z135" s="280"/>
      <c r="AA135" s="280"/>
      <c r="AB135" s="312" t="s">
        <v>867</v>
      </c>
    </row>
    <row r="136" spans="1:28" ht="15" hidden="1" x14ac:dyDescent="0.25">
      <c r="A136" s="320"/>
      <c r="B136" s="321"/>
      <c r="C136" s="322"/>
      <c r="D136" s="316">
        <v>44600</v>
      </c>
      <c r="E136" s="317" t="s">
        <v>838</v>
      </c>
      <c r="F136" s="317" t="s">
        <v>838</v>
      </c>
      <c r="G136" s="267"/>
      <c r="H136" s="26"/>
      <c r="I136" s="268"/>
      <c r="J136" s="311"/>
      <c r="K136" s="269"/>
      <c r="L136" s="270"/>
      <c r="M136" s="271"/>
      <c r="N136" s="272"/>
      <c r="O136" s="273"/>
      <c r="P136" s="273"/>
      <c r="Q136" s="319">
        <v>163284</v>
      </c>
      <c r="R136" s="274"/>
      <c r="S136" s="275"/>
      <c r="T136" s="274"/>
      <c r="U136" s="276"/>
      <c r="V136" s="277">
        <f t="shared" si="15"/>
        <v>163284</v>
      </c>
      <c r="W136" s="278"/>
      <c r="X136" s="358" t="s">
        <v>36</v>
      </c>
      <c r="Y136" s="360">
        <v>54302653</v>
      </c>
      <c r="Z136" s="280"/>
      <c r="AA136" s="280"/>
      <c r="AB136" s="312" t="s">
        <v>867</v>
      </c>
    </row>
    <row r="137" spans="1:28" ht="15" hidden="1" x14ac:dyDescent="0.25">
      <c r="A137" s="320"/>
      <c r="B137" s="321"/>
      <c r="C137" s="322"/>
      <c r="D137" s="316">
        <v>44600</v>
      </c>
      <c r="E137" s="317" t="s">
        <v>838</v>
      </c>
      <c r="F137" s="317" t="s">
        <v>838</v>
      </c>
      <c r="G137" s="267"/>
      <c r="H137" s="26"/>
      <c r="I137" s="268"/>
      <c r="J137" s="311"/>
      <c r="K137" s="269"/>
      <c r="L137" s="270"/>
      <c r="M137" s="271"/>
      <c r="N137" s="272"/>
      <c r="O137" s="273"/>
      <c r="P137" s="273"/>
      <c r="Q137" s="319">
        <v>857545</v>
      </c>
      <c r="R137" s="274"/>
      <c r="S137" s="275"/>
      <c r="T137" s="274"/>
      <c r="U137" s="276"/>
      <c r="V137" s="277">
        <f t="shared" si="15"/>
        <v>857545</v>
      </c>
      <c r="W137" s="278"/>
      <c r="X137" s="358" t="s">
        <v>36</v>
      </c>
      <c r="Y137" s="360">
        <v>54302647</v>
      </c>
      <c r="Z137" s="280"/>
      <c r="AA137" s="280"/>
      <c r="AB137" s="312" t="s">
        <v>867</v>
      </c>
    </row>
    <row r="138" spans="1:28" ht="15" hidden="1" x14ac:dyDescent="0.25">
      <c r="A138" s="320"/>
      <c r="B138" s="321"/>
      <c r="C138" s="322"/>
      <c r="D138" s="316">
        <v>44602</v>
      </c>
      <c r="E138" s="317" t="s">
        <v>840</v>
      </c>
      <c r="F138" s="317" t="s">
        <v>840</v>
      </c>
      <c r="G138" s="267"/>
      <c r="H138" s="26"/>
      <c r="I138" s="268"/>
      <c r="J138" s="311"/>
      <c r="K138" s="269"/>
      <c r="L138" s="270"/>
      <c r="M138" s="271"/>
      <c r="N138" s="272"/>
      <c r="O138" s="273"/>
      <c r="P138" s="273"/>
      <c r="Q138" s="319">
        <v>64176</v>
      </c>
      <c r="R138" s="274"/>
      <c r="S138" s="275"/>
      <c r="T138" s="274"/>
      <c r="U138" s="276"/>
      <c r="V138" s="277">
        <f t="shared" si="15"/>
        <v>64176</v>
      </c>
      <c r="W138" s="278"/>
      <c r="X138" s="358" t="s">
        <v>36</v>
      </c>
      <c r="Y138" s="360">
        <v>54302634</v>
      </c>
      <c r="Z138" s="280"/>
      <c r="AA138" s="280"/>
      <c r="AB138" s="312" t="s">
        <v>867</v>
      </c>
    </row>
    <row r="139" spans="1:28" ht="15" hidden="1" x14ac:dyDescent="0.25">
      <c r="A139" s="320"/>
      <c r="B139" s="321"/>
      <c r="C139" s="322"/>
      <c r="D139" s="316">
        <v>44610</v>
      </c>
      <c r="E139" s="317" t="s">
        <v>840</v>
      </c>
      <c r="F139" s="317" t="s">
        <v>840</v>
      </c>
      <c r="G139" s="267"/>
      <c r="H139" s="26"/>
      <c r="I139" s="268"/>
      <c r="J139" s="311"/>
      <c r="K139" s="269"/>
      <c r="L139" s="270"/>
      <c r="M139" s="271"/>
      <c r="N139" s="272"/>
      <c r="O139" s="273"/>
      <c r="P139" s="273"/>
      <c r="Q139" s="319">
        <v>220711</v>
      </c>
      <c r="R139" s="274"/>
      <c r="S139" s="275"/>
      <c r="T139" s="274"/>
      <c r="U139" s="276"/>
      <c r="V139" s="277">
        <f t="shared" si="15"/>
        <v>220711</v>
      </c>
      <c r="W139" s="278"/>
      <c r="X139" s="358" t="s">
        <v>36</v>
      </c>
      <c r="Y139" s="360">
        <v>54302589</v>
      </c>
      <c r="Z139" s="280"/>
      <c r="AA139" s="280"/>
      <c r="AB139" s="312" t="s">
        <v>867</v>
      </c>
    </row>
    <row r="140" spans="1:28" hidden="1" x14ac:dyDescent="0.2">
      <c r="A140" s="20">
        <v>118</v>
      </c>
      <c r="B140" s="21">
        <v>44642</v>
      </c>
      <c r="C140" s="97">
        <v>44656</v>
      </c>
      <c r="D140" s="246">
        <v>44623</v>
      </c>
      <c r="E140" s="43" t="s">
        <v>63</v>
      </c>
      <c r="F140" s="43" t="s">
        <v>322</v>
      </c>
      <c r="G140" s="76" t="s">
        <v>33</v>
      </c>
      <c r="H140" s="26" t="s">
        <v>34</v>
      </c>
      <c r="I140" s="24" t="s">
        <v>33</v>
      </c>
      <c r="J140" s="77">
        <v>303463</v>
      </c>
      <c r="K140" s="27">
        <v>44654</v>
      </c>
      <c r="L140" s="78">
        <v>9140815</v>
      </c>
      <c r="M140" s="79">
        <v>111284</v>
      </c>
      <c r="N140" s="80">
        <v>0</v>
      </c>
      <c r="O140" s="31">
        <f>M140*N140</f>
        <v>0</v>
      </c>
      <c r="P140" s="31">
        <v>0</v>
      </c>
      <c r="Q140" s="32">
        <f t="shared" ref="Q140:Q195" si="16">M140+O140+P140</f>
        <v>111284</v>
      </c>
      <c r="R140" s="81">
        <v>0</v>
      </c>
      <c r="S140" s="34">
        <f>-Q140*R140</f>
        <v>0</v>
      </c>
      <c r="T140" s="81">
        <v>0</v>
      </c>
      <c r="U140" s="35">
        <v>0</v>
      </c>
      <c r="V140" s="32">
        <f t="shared" si="15"/>
        <v>111284</v>
      </c>
      <c r="W140" s="221" t="s">
        <v>35</v>
      </c>
      <c r="X140" s="137" t="s">
        <v>36</v>
      </c>
      <c r="Y140" s="37" t="s">
        <v>323</v>
      </c>
      <c r="Z140" s="37" t="s">
        <v>33</v>
      </c>
      <c r="AA140" s="37"/>
    </row>
    <row r="141" spans="1:28" hidden="1" x14ac:dyDescent="0.2">
      <c r="A141" s="20">
        <v>131</v>
      </c>
      <c r="B141" s="21">
        <v>44621</v>
      </c>
      <c r="C141" s="97">
        <v>44638</v>
      </c>
      <c r="D141" s="246">
        <v>44624</v>
      </c>
      <c r="E141" s="23" t="s">
        <v>236</v>
      </c>
      <c r="F141" s="43" t="s">
        <v>355</v>
      </c>
      <c r="G141" s="76" t="s">
        <v>238</v>
      </c>
      <c r="H141" s="26" t="s">
        <v>34</v>
      </c>
      <c r="I141" s="24" t="s">
        <v>33</v>
      </c>
      <c r="J141" s="76">
        <v>303421</v>
      </c>
      <c r="K141" s="103">
        <v>44615</v>
      </c>
      <c r="L141" s="78" t="s">
        <v>356</v>
      </c>
      <c r="M141" s="79">
        <v>128939</v>
      </c>
      <c r="N141" s="80">
        <v>0.13</v>
      </c>
      <c r="O141" s="31">
        <v>20584</v>
      </c>
      <c r="P141" s="31">
        <v>13796</v>
      </c>
      <c r="Q141" s="32">
        <f t="shared" si="16"/>
        <v>163319</v>
      </c>
      <c r="R141" s="81">
        <v>0.08</v>
      </c>
      <c r="S141" s="34">
        <v>-7472</v>
      </c>
      <c r="T141" s="81">
        <v>0.2</v>
      </c>
      <c r="U141" s="35">
        <v>-860</v>
      </c>
      <c r="V141" s="32">
        <f t="shared" si="15"/>
        <v>154987</v>
      </c>
      <c r="W141" s="221" t="s">
        <v>35</v>
      </c>
      <c r="X141" s="35" t="s">
        <v>36</v>
      </c>
      <c r="Y141" s="37" t="s">
        <v>357</v>
      </c>
      <c r="Z141" s="37" t="s">
        <v>33</v>
      </c>
      <c r="AA141" s="37"/>
    </row>
    <row r="142" spans="1:28" hidden="1" x14ac:dyDescent="0.2">
      <c r="A142" s="20">
        <v>119</v>
      </c>
      <c r="B142" s="21">
        <v>44621</v>
      </c>
      <c r="C142" s="97">
        <v>44634</v>
      </c>
      <c r="D142" s="246">
        <v>44627</v>
      </c>
      <c r="E142" s="43" t="s">
        <v>130</v>
      </c>
      <c r="F142" s="43" t="s">
        <v>324</v>
      </c>
      <c r="G142" s="76" t="s">
        <v>33</v>
      </c>
      <c r="H142" s="26" t="s">
        <v>34</v>
      </c>
      <c r="I142" s="24" t="s">
        <v>33</v>
      </c>
      <c r="J142" s="76">
        <v>303401</v>
      </c>
      <c r="K142" s="103">
        <v>44608</v>
      </c>
      <c r="L142" s="78">
        <v>1398</v>
      </c>
      <c r="M142" s="79">
        <v>179995</v>
      </c>
      <c r="N142" s="80">
        <v>0</v>
      </c>
      <c r="O142" s="31">
        <f t="shared" ref="O142:O149" si="17">M142*N142</f>
        <v>0</v>
      </c>
      <c r="P142" s="31">
        <v>0</v>
      </c>
      <c r="Q142" s="32">
        <f t="shared" si="16"/>
        <v>179995</v>
      </c>
      <c r="R142" s="81"/>
      <c r="S142" s="34">
        <f t="shared" ref="S142:S150" si="18">-Q142*R142</f>
        <v>0</v>
      </c>
      <c r="T142" s="81"/>
      <c r="U142" s="35">
        <f>-O142*T142</f>
        <v>0</v>
      </c>
      <c r="V142" s="32">
        <f t="shared" si="15"/>
        <v>179995</v>
      </c>
      <c r="W142" s="100" t="s">
        <v>35</v>
      </c>
      <c r="X142" s="35" t="s">
        <v>36</v>
      </c>
      <c r="Y142" s="37" t="s">
        <v>325</v>
      </c>
      <c r="Z142" s="49" t="s">
        <v>33</v>
      </c>
      <c r="AA142" s="49"/>
    </row>
    <row r="143" spans="1:28" x14ac:dyDescent="0.2">
      <c r="A143" s="20">
        <v>64</v>
      </c>
      <c r="B143" s="21">
        <v>44614</v>
      </c>
      <c r="C143" s="22">
        <v>44617</v>
      </c>
      <c r="D143" s="246">
        <v>44628</v>
      </c>
      <c r="E143" s="23" t="s">
        <v>197</v>
      </c>
      <c r="F143" s="23" t="s">
        <v>198</v>
      </c>
      <c r="G143" s="24" t="s">
        <v>33</v>
      </c>
      <c r="H143" s="26" t="s">
        <v>34</v>
      </c>
      <c r="I143" s="26">
        <v>1889</v>
      </c>
      <c r="J143" s="20">
        <v>303384</v>
      </c>
      <c r="K143" s="27">
        <v>44586</v>
      </c>
      <c r="L143" s="26">
        <v>54</v>
      </c>
      <c r="M143" s="38">
        <v>97000</v>
      </c>
      <c r="N143" s="30">
        <v>0</v>
      </c>
      <c r="O143" s="31">
        <f t="shared" si="17"/>
        <v>0</v>
      </c>
      <c r="P143" s="31">
        <v>0</v>
      </c>
      <c r="Q143" s="32">
        <f t="shared" si="16"/>
        <v>97000</v>
      </c>
      <c r="R143" s="33">
        <v>0</v>
      </c>
      <c r="S143" s="34">
        <f t="shared" si="18"/>
        <v>0</v>
      </c>
      <c r="T143" s="33"/>
      <c r="U143" s="35">
        <f>-O143*T143</f>
        <v>0</v>
      </c>
      <c r="V143" s="32">
        <f t="shared" si="15"/>
        <v>97000</v>
      </c>
      <c r="W143" s="36" t="s">
        <v>35</v>
      </c>
      <c r="X143" s="35" t="s">
        <v>102</v>
      </c>
      <c r="Y143" s="37" t="s">
        <v>199</v>
      </c>
      <c r="Z143" s="48" t="s">
        <v>33</v>
      </c>
      <c r="AA143" s="37"/>
    </row>
    <row r="144" spans="1:28" hidden="1" x14ac:dyDescent="0.2">
      <c r="A144" s="20">
        <v>68</v>
      </c>
      <c r="B144" s="21">
        <v>44614</v>
      </c>
      <c r="C144" s="22">
        <v>44620</v>
      </c>
      <c r="D144" s="246">
        <v>44628</v>
      </c>
      <c r="E144" s="23" t="s">
        <v>38</v>
      </c>
      <c r="F144" s="23" t="s">
        <v>208</v>
      </c>
      <c r="G144" s="24" t="s">
        <v>33</v>
      </c>
      <c r="H144" s="26" t="s">
        <v>34</v>
      </c>
      <c r="I144" s="24" t="s">
        <v>33</v>
      </c>
      <c r="J144" s="20">
        <v>303387</v>
      </c>
      <c r="K144" s="27">
        <v>44613</v>
      </c>
      <c r="L144" s="26" t="s">
        <v>209</v>
      </c>
      <c r="M144" s="38">
        <v>3205465</v>
      </c>
      <c r="N144" s="30">
        <v>0</v>
      </c>
      <c r="O144" s="31">
        <f t="shared" si="17"/>
        <v>0</v>
      </c>
      <c r="P144" s="31">
        <v>0</v>
      </c>
      <c r="Q144" s="32">
        <f t="shared" si="16"/>
        <v>3205465</v>
      </c>
      <c r="R144" s="33">
        <v>0</v>
      </c>
      <c r="S144" s="34">
        <f t="shared" si="18"/>
        <v>0</v>
      </c>
      <c r="T144" s="33"/>
      <c r="U144" s="35">
        <f>-O144*T144</f>
        <v>0</v>
      </c>
      <c r="V144" s="32">
        <f t="shared" si="15"/>
        <v>3205465</v>
      </c>
      <c r="W144" s="36" t="s">
        <v>35</v>
      </c>
      <c r="X144" s="181" t="s">
        <v>36</v>
      </c>
      <c r="Y144" s="37" t="s">
        <v>210</v>
      </c>
      <c r="Z144" s="37" t="s">
        <v>33</v>
      </c>
      <c r="AA144" s="37"/>
    </row>
    <row r="145" spans="1:27" hidden="1" x14ac:dyDescent="0.2">
      <c r="A145" s="20">
        <v>117</v>
      </c>
      <c r="B145" s="21">
        <v>44621</v>
      </c>
      <c r="C145" s="97" t="s">
        <v>311</v>
      </c>
      <c r="D145" s="246">
        <v>44628</v>
      </c>
      <c r="E145" s="43" t="s">
        <v>317</v>
      </c>
      <c r="F145" s="43" t="s">
        <v>318</v>
      </c>
      <c r="G145" s="76" t="s">
        <v>319</v>
      </c>
      <c r="H145" s="26" t="s">
        <v>34</v>
      </c>
      <c r="I145" s="24" t="s">
        <v>33</v>
      </c>
      <c r="J145" s="76">
        <v>303462</v>
      </c>
      <c r="K145" s="27">
        <v>44651</v>
      </c>
      <c r="L145" s="78" t="s">
        <v>320</v>
      </c>
      <c r="M145" s="79">
        <v>125000</v>
      </c>
      <c r="N145" s="80">
        <v>0.13</v>
      </c>
      <c r="O145" s="31">
        <f t="shared" si="17"/>
        <v>16250</v>
      </c>
      <c r="P145" s="31">
        <v>0</v>
      </c>
      <c r="Q145" s="32">
        <f t="shared" si="16"/>
        <v>141250</v>
      </c>
      <c r="R145" s="81">
        <v>0.1</v>
      </c>
      <c r="S145" s="34">
        <f t="shared" si="18"/>
        <v>-14125</v>
      </c>
      <c r="T145" s="81">
        <v>0.2</v>
      </c>
      <c r="U145" s="35">
        <v>-3250</v>
      </c>
      <c r="V145" s="32">
        <f t="shared" si="15"/>
        <v>123875</v>
      </c>
      <c r="W145" s="100" t="s">
        <v>35</v>
      </c>
      <c r="X145" s="35" t="s">
        <v>36</v>
      </c>
      <c r="Y145" s="37" t="s">
        <v>321</v>
      </c>
      <c r="Z145" s="37" t="s">
        <v>33</v>
      </c>
      <c r="AA145" s="37"/>
    </row>
    <row r="146" spans="1:27" x14ac:dyDescent="0.2">
      <c r="A146" s="20">
        <v>53</v>
      </c>
      <c r="B146" s="21">
        <v>44614</v>
      </c>
      <c r="C146" s="22">
        <v>44614</v>
      </c>
      <c r="D146" s="246">
        <v>44630</v>
      </c>
      <c r="E146" s="23" t="s">
        <v>97</v>
      </c>
      <c r="F146" s="23" t="s">
        <v>98</v>
      </c>
      <c r="G146" s="24" t="s">
        <v>33</v>
      </c>
      <c r="H146" s="26" t="s">
        <v>45</v>
      </c>
      <c r="I146" s="24" t="s">
        <v>33</v>
      </c>
      <c r="J146" s="20">
        <v>303373</v>
      </c>
      <c r="K146" s="27">
        <v>44561</v>
      </c>
      <c r="L146" s="26" t="s">
        <v>33</v>
      </c>
      <c r="M146" s="38">
        <v>180637</v>
      </c>
      <c r="N146" s="30">
        <v>0</v>
      </c>
      <c r="O146" s="31">
        <f t="shared" si="17"/>
        <v>0</v>
      </c>
      <c r="P146" s="31">
        <v>0</v>
      </c>
      <c r="Q146" s="32">
        <f t="shared" si="16"/>
        <v>180637</v>
      </c>
      <c r="R146" s="33">
        <v>0</v>
      </c>
      <c r="S146" s="34">
        <f t="shared" si="18"/>
        <v>0</v>
      </c>
      <c r="T146" s="33"/>
      <c r="U146" s="35">
        <f>-O146*T146</f>
        <v>0</v>
      </c>
      <c r="V146" s="32">
        <f t="shared" si="15"/>
        <v>180637</v>
      </c>
      <c r="W146" s="35" t="s">
        <v>35</v>
      </c>
      <c r="X146" s="35" t="s">
        <v>102</v>
      </c>
      <c r="Y146" s="37" t="s">
        <v>172</v>
      </c>
      <c r="Z146" s="37" t="s">
        <v>33</v>
      </c>
      <c r="AA146" s="37"/>
    </row>
    <row r="147" spans="1:27" x14ac:dyDescent="0.2">
      <c r="A147" s="20">
        <v>132</v>
      </c>
      <c r="B147" s="21">
        <v>44621</v>
      </c>
      <c r="C147" s="97">
        <v>44638</v>
      </c>
      <c r="D147" s="246">
        <v>44630</v>
      </c>
      <c r="E147" s="23" t="s">
        <v>156</v>
      </c>
      <c r="F147" s="43" t="s">
        <v>358</v>
      </c>
      <c r="G147" s="76" t="s">
        <v>33</v>
      </c>
      <c r="H147" s="26" t="s">
        <v>34</v>
      </c>
      <c r="I147" s="24" t="s">
        <v>33</v>
      </c>
      <c r="J147" s="77">
        <v>303422</v>
      </c>
      <c r="K147" s="103">
        <v>44593</v>
      </c>
      <c r="L147" s="78">
        <v>9786</v>
      </c>
      <c r="M147" s="79">
        <v>200790.11</v>
      </c>
      <c r="N147" s="80">
        <v>0</v>
      </c>
      <c r="O147" s="31">
        <f t="shared" si="17"/>
        <v>0</v>
      </c>
      <c r="P147" s="31">
        <v>0</v>
      </c>
      <c r="Q147" s="32">
        <f t="shared" si="16"/>
        <v>200790.11</v>
      </c>
      <c r="R147" s="81">
        <v>0</v>
      </c>
      <c r="S147" s="34">
        <f t="shared" si="18"/>
        <v>0</v>
      </c>
      <c r="T147" s="81">
        <v>0</v>
      </c>
      <c r="U147" s="35">
        <f>-O147*T147</f>
        <v>0</v>
      </c>
      <c r="V147" s="32">
        <f>Q147+S147+U147</f>
        <v>200790.11</v>
      </c>
      <c r="W147" s="221" t="s">
        <v>35</v>
      </c>
      <c r="X147" s="35" t="s">
        <v>102</v>
      </c>
      <c r="Y147" s="37" t="s">
        <v>359</v>
      </c>
      <c r="Z147" s="37" t="s">
        <v>33</v>
      </c>
      <c r="AA147" s="37"/>
    </row>
    <row r="148" spans="1:27" x14ac:dyDescent="0.2">
      <c r="A148" s="20">
        <v>80</v>
      </c>
      <c r="B148" s="21">
        <v>44621</v>
      </c>
      <c r="C148" s="22">
        <v>44635</v>
      </c>
      <c r="D148" s="246">
        <v>44631</v>
      </c>
      <c r="E148" s="23" t="s">
        <v>31</v>
      </c>
      <c r="F148" s="23" t="s">
        <v>32</v>
      </c>
      <c r="G148" s="24" t="s">
        <v>33</v>
      </c>
      <c r="H148" s="26" t="s">
        <v>45</v>
      </c>
      <c r="I148" s="24" t="s">
        <v>33</v>
      </c>
      <c r="J148" s="26">
        <v>303413</v>
      </c>
      <c r="K148" s="27">
        <v>44621</v>
      </c>
      <c r="L148" s="26">
        <v>82353</v>
      </c>
      <c r="M148" s="54">
        <v>328965</v>
      </c>
      <c r="N148" s="30">
        <v>0</v>
      </c>
      <c r="O148" s="31">
        <f t="shared" si="17"/>
        <v>0</v>
      </c>
      <c r="P148" s="31">
        <v>0</v>
      </c>
      <c r="Q148" s="32">
        <f t="shared" si="16"/>
        <v>328965</v>
      </c>
      <c r="R148" s="33"/>
      <c r="S148" s="34">
        <f t="shared" si="18"/>
        <v>0</v>
      </c>
      <c r="T148" s="33"/>
      <c r="U148" s="35">
        <f>-O148*T148</f>
        <v>0</v>
      </c>
      <c r="V148" s="32">
        <f>Q148+S148+U148</f>
        <v>328965</v>
      </c>
      <c r="W148" s="35" t="s">
        <v>35</v>
      </c>
      <c r="X148" s="35" t="s">
        <v>102</v>
      </c>
      <c r="Y148" s="37" t="s">
        <v>233</v>
      </c>
      <c r="Z148" s="37" t="s">
        <v>33</v>
      </c>
      <c r="AA148" s="37"/>
    </row>
    <row r="149" spans="1:27" x14ac:dyDescent="0.2">
      <c r="A149" s="20">
        <v>95</v>
      </c>
      <c r="B149" s="21">
        <v>44621</v>
      </c>
      <c r="C149" s="97">
        <v>44638</v>
      </c>
      <c r="D149" s="246">
        <v>44631</v>
      </c>
      <c r="E149" s="23" t="s">
        <v>61</v>
      </c>
      <c r="F149" s="43" t="s">
        <v>269</v>
      </c>
      <c r="G149" s="26" t="s">
        <v>62</v>
      </c>
      <c r="H149" s="26"/>
      <c r="I149" s="24" t="s">
        <v>33</v>
      </c>
      <c r="J149" s="76">
        <v>303417</v>
      </c>
      <c r="K149" s="27">
        <v>44620</v>
      </c>
      <c r="L149" s="78" t="s">
        <v>270</v>
      </c>
      <c r="M149" s="79">
        <v>790000</v>
      </c>
      <c r="N149" s="80">
        <v>0.15</v>
      </c>
      <c r="O149" s="31">
        <f t="shared" si="17"/>
        <v>118500</v>
      </c>
      <c r="P149" s="31">
        <v>0</v>
      </c>
      <c r="Q149" s="32">
        <f t="shared" si="16"/>
        <v>908500</v>
      </c>
      <c r="R149" s="81">
        <v>0.03</v>
      </c>
      <c r="S149" s="34">
        <f t="shared" si="18"/>
        <v>-27255</v>
      </c>
      <c r="T149" s="33">
        <v>0.2</v>
      </c>
      <c r="U149" s="35">
        <f>-O149*T149</f>
        <v>-23700</v>
      </c>
      <c r="V149" s="32">
        <f>Q149+S149+U149</f>
        <v>857545</v>
      </c>
      <c r="W149" s="35" t="s">
        <v>35</v>
      </c>
      <c r="X149" s="35" t="s">
        <v>102</v>
      </c>
      <c r="Y149" s="37" t="s">
        <v>271</v>
      </c>
      <c r="Z149" s="96" t="s">
        <v>33</v>
      </c>
      <c r="AA149" s="37"/>
    </row>
    <row r="150" spans="1:27" x14ac:dyDescent="0.2">
      <c r="A150" s="20">
        <v>96</v>
      </c>
      <c r="B150" s="21">
        <v>44621</v>
      </c>
      <c r="C150" s="97">
        <v>44638</v>
      </c>
      <c r="D150" s="246">
        <v>44631</v>
      </c>
      <c r="E150" s="23" t="s">
        <v>61</v>
      </c>
      <c r="F150" s="23" t="s">
        <v>47</v>
      </c>
      <c r="G150" s="26" t="s">
        <v>62</v>
      </c>
      <c r="H150" s="26"/>
      <c r="I150" s="101" t="s">
        <v>33</v>
      </c>
      <c r="J150" s="76">
        <v>303417</v>
      </c>
      <c r="K150" s="27">
        <v>44620</v>
      </c>
      <c r="L150" s="78" t="s">
        <v>272</v>
      </c>
      <c r="M150" s="79">
        <v>110000</v>
      </c>
      <c r="N150" s="80">
        <v>0.1</v>
      </c>
      <c r="O150" s="31">
        <v>2800</v>
      </c>
      <c r="P150" s="31">
        <v>0</v>
      </c>
      <c r="Q150" s="32">
        <f t="shared" si="16"/>
        <v>112800</v>
      </c>
      <c r="R150" s="81">
        <v>0.03</v>
      </c>
      <c r="S150" s="34">
        <f t="shared" si="18"/>
        <v>-3384</v>
      </c>
      <c r="T150" s="33">
        <v>0.2</v>
      </c>
      <c r="U150" s="35">
        <f>-O150*T150</f>
        <v>-560</v>
      </c>
      <c r="V150" s="32">
        <f>Q150+S150+U150</f>
        <v>108856</v>
      </c>
      <c r="W150" s="35" t="s">
        <v>35</v>
      </c>
      <c r="X150" s="35" t="s">
        <v>102</v>
      </c>
      <c r="Y150" s="37" t="s">
        <v>271</v>
      </c>
      <c r="Z150" s="96" t="s">
        <v>33</v>
      </c>
      <c r="AA150" s="37"/>
    </row>
    <row r="151" spans="1:27" hidden="1" x14ac:dyDescent="0.2">
      <c r="A151" s="20">
        <v>107</v>
      </c>
      <c r="B151" s="21">
        <v>44621</v>
      </c>
      <c r="C151" s="97" t="s">
        <v>298</v>
      </c>
      <c r="D151" s="246">
        <v>44635</v>
      </c>
      <c r="E151" s="43" t="s">
        <v>299</v>
      </c>
      <c r="F151" s="43" t="s">
        <v>300</v>
      </c>
      <c r="G151" s="76" t="s">
        <v>33</v>
      </c>
      <c r="H151" s="26" t="s">
        <v>34</v>
      </c>
      <c r="I151" s="24" t="s">
        <v>33</v>
      </c>
      <c r="J151" s="76">
        <v>303452</v>
      </c>
      <c r="K151" s="27">
        <v>44651</v>
      </c>
      <c r="L151" s="78" t="s">
        <v>33</v>
      </c>
      <c r="M151" s="79">
        <v>54900</v>
      </c>
      <c r="N151" s="80">
        <v>0</v>
      </c>
      <c r="O151" s="31"/>
      <c r="P151" s="31">
        <v>0</v>
      </c>
      <c r="Q151" s="32">
        <f t="shared" si="16"/>
        <v>54900</v>
      </c>
      <c r="R151" s="81">
        <v>0</v>
      </c>
      <c r="S151" s="34"/>
      <c r="T151" s="81">
        <v>0</v>
      </c>
      <c r="U151" s="35"/>
      <c r="V151" s="32">
        <f>Q151</f>
        <v>54900</v>
      </c>
      <c r="W151" s="220" t="s">
        <v>59</v>
      </c>
      <c r="X151" s="137" t="s">
        <v>33</v>
      </c>
      <c r="Y151" s="37" t="s">
        <v>33</v>
      </c>
      <c r="Z151" s="37" t="s">
        <v>33</v>
      </c>
      <c r="AA151" s="37"/>
    </row>
    <row r="152" spans="1:27" x14ac:dyDescent="0.2">
      <c r="A152" s="20">
        <v>113</v>
      </c>
      <c r="B152" s="21">
        <v>44621</v>
      </c>
      <c r="C152" s="97">
        <v>44655</v>
      </c>
      <c r="D152" s="246">
        <v>44635</v>
      </c>
      <c r="E152" s="23" t="s">
        <v>100</v>
      </c>
      <c r="F152" s="43" t="s">
        <v>47</v>
      </c>
      <c r="G152" s="76" t="s">
        <v>101</v>
      </c>
      <c r="H152" s="26" t="s">
        <v>34</v>
      </c>
      <c r="I152" s="24" t="s">
        <v>33</v>
      </c>
      <c r="J152" s="76">
        <v>303458</v>
      </c>
      <c r="K152" s="27">
        <v>44620</v>
      </c>
      <c r="L152" s="78">
        <v>6507117</v>
      </c>
      <c r="M152" s="79">
        <v>28517</v>
      </c>
      <c r="N152" s="80">
        <v>0</v>
      </c>
      <c r="O152" s="31">
        <f t="shared" ref="O152:O157" si="19">M152*N152</f>
        <v>0</v>
      </c>
      <c r="P152" s="31">
        <v>0</v>
      </c>
      <c r="Q152" s="32">
        <f t="shared" si="16"/>
        <v>28517</v>
      </c>
      <c r="R152" s="81">
        <v>0.03</v>
      </c>
      <c r="S152" s="34">
        <f>-Q152*R152</f>
        <v>-855.51</v>
      </c>
      <c r="T152" s="81">
        <v>0.2</v>
      </c>
      <c r="U152" s="35">
        <v>-656</v>
      </c>
      <c r="V152" s="32">
        <f t="shared" ref="V152:V157" si="20">Q152+S152+U152</f>
        <v>27005.49</v>
      </c>
      <c r="W152" s="221" t="s">
        <v>35</v>
      </c>
      <c r="X152" s="137" t="s">
        <v>102</v>
      </c>
      <c r="Y152" s="37" t="s">
        <v>310</v>
      </c>
      <c r="Z152" s="37" t="s">
        <v>33</v>
      </c>
      <c r="AA152" s="37"/>
    </row>
    <row r="153" spans="1:27" x14ac:dyDescent="0.2">
      <c r="A153" s="20">
        <v>72</v>
      </c>
      <c r="B153" s="21">
        <v>44614</v>
      </c>
      <c r="C153" s="22">
        <v>44634</v>
      </c>
      <c r="D153" s="246">
        <v>44637</v>
      </c>
      <c r="E153" s="23" t="s">
        <v>134</v>
      </c>
      <c r="F153" s="23" t="s">
        <v>135</v>
      </c>
      <c r="G153" s="24" t="s">
        <v>218</v>
      </c>
      <c r="H153" s="26" t="s">
        <v>34</v>
      </c>
      <c r="I153" s="24" t="s">
        <v>33</v>
      </c>
      <c r="J153" s="20">
        <v>303392</v>
      </c>
      <c r="K153" s="27">
        <v>44562</v>
      </c>
      <c r="L153" s="26">
        <v>2100551481</v>
      </c>
      <c r="M153" s="38">
        <v>20030</v>
      </c>
      <c r="N153" s="30">
        <v>0</v>
      </c>
      <c r="O153" s="31">
        <f t="shared" si="19"/>
        <v>0</v>
      </c>
      <c r="P153" s="31">
        <v>0</v>
      </c>
      <c r="Q153" s="32">
        <f t="shared" si="16"/>
        <v>20030</v>
      </c>
      <c r="R153" s="33">
        <v>0</v>
      </c>
      <c r="S153" s="34">
        <f>-Q153*R153</f>
        <v>0</v>
      </c>
      <c r="T153" s="33"/>
      <c r="U153" s="35">
        <f>-O153*T153</f>
        <v>0</v>
      </c>
      <c r="V153" s="32">
        <f t="shared" si="20"/>
        <v>20030</v>
      </c>
      <c r="W153" s="35" t="s">
        <v>35</v>
      </c>
      <c r="X153" s="35" t="s">
        <v>102</v>
      </c>
      <c r="Y153" s="37" t="s">
        <v>219</v>
      </c>
      <c r="Z153" s="37" t="s">
        <v>33</v>
      </c>
      <c r="AA153" s="37"/>
    </row>
    <row r="154" spans="1:27" hidden="1" x14ac:dyDescent="0.2">
      <c r="A154" s="20">
        <v>111</v>
      </c>
      <c r="B154" s="21">
        <v>44621</v>
      </c>
      <c r="C154" s="97" t="s">
        <v>298</v>
      </c>
      <c r="D154" s="246">
        <v>44637</v>
      </c>
      <c r="E154" s="43" t="s">
        <v>305</v>
      </c>
      <c r="F154" s="98" t="s">
        <v>306</v>
      </c>
      <c r="G154" s="76" t="s">
        <v>307</v>
      </c>
      <c r="H154" s="26" t="s">
        <v>34</v>
      </c>
      <c r="I154" s="24" t="s">
        <v>33</v>
      </c>
      <c r="J154" s="76">
        <v>303456</v>
      </c>
      <c r="K154" s="99">
        <v>44565</v>
      </c>
      <c r="L154" s="78">
        <v>1627</v>
      </c>
      <c r="M154" s="79">
        <v>3790071</v>
      </c>
      <c r="N154" s="80">
        <v>0.13</v>
      </c>
      <c r="O154" s="31">
        <f t="shared" si="19"/>
        <v>492709.23000000004</v>
      </c>
      <c r="P154" s="31">
        <v>0</v>
      </c>
      <c r="Q154" s="32">
        <f t="shared" si="16"/>
        <v>4282780.2300000004</v>
      </c>
      <c r="R154" s="81">
        <v>0.1</v>
      </c>
      <c r="S154" s="34">
        <f>-Q154*R154</f>
        <v>-428278.02300000004</v>
      </c>
      <c r="T154" s="81">
        <v>0.2</v>
      </c>
      <c r="U154" s="35">
        <v>-98542</v>
      </c>
      <c r="V154" s="32">
        <f t="shared" si="20"/>
        <v>3755960.2070000004</v>
      </c>
      <c r="W154" s="100" t="s">
        <v>35</v>
      </c>
      <c r="X154" s="35" t="s">
        <v>36</v>
      </c>
      <c r="Y154" s="37" t="s">
        <v>308</v>
      </c>
      <c r="Z154" s="37" t="s">
        <v>33</v>
      </c>
      <c r="AA154" s="37"/>
    </row>
    <row r="155" spans="1:27" x14ac:dyDescent="0.2">
      <c r="A155" s="20">
        <v>133</v>
      </c>
      <c r="B155" s="21">
        <v>44621</v>
      </c>
      <c r="C155" s="97">
        <v>44638</v>
      </c>
      <c r="D155" s="246">
        <v>44637</v>
      </c>
      <c r="E155" s="23" t="s">
        <v>152</v>
      </c>
      <c r="F155" s="98" t="s">
        <v>360</v>
      </c>
      <c r="G155" s="76" t="s">
        <v>154</v>
      </c>
      <c r="H155" s="26" t="s">
        <v>34</v>
      </c>
      <c r="I155" s="24" t="s">
        <v>33</v>
      </c>
      <c r="J155" s="76">
        <v>303423</v>
      </c>
      <c r="K155" s="140">
        <v>44621</v>
      </c>
      <c r="L155" s="78" t="s">
        <v>361</v>
      </c>
      <c r="M155" s="79">
        <v>10541</v>
      </c>
      <c r="N155" s="80">
        <v>0</v>
      </c>
      <c r="O155" s="31">
        <f t="shared" si="19"/>
        <v>0</v>
      </c>
      <c r="P155" s="31">
        <v>0</v>
      </c>
      <c r="Q155" s="32">
        <f t="shared" si="16"/>
        <v>10541</v>
      </c>
      <c r="R155" s="81">
        <v>0.03</v>
      </c>
      <c r="S155" s="34">
        <v>-273.99</v>
      </c>
      <c r="T155" s="81">
        <v>0</v>
      </c>
      <c r="U155" s="35">
        <f>-O155*T155</f>
        <v>0</v>
      </c>
      <c r="V155" s="32">
        <f t="shared" si="20"/>
        <v>10267.01</v>
      </c>
      <c r="W155" s="221" t="s">
        <v>35</v>
      </c>
      <c r="X155" s="35" t="s">
        <v>102</v>
      </c>
      <c r="Y155" s="37" t="s">
        <v>362</v>
      </c>
      <c r="Z155" s="37" t="s">
        <v>33</v>
      </c>
      <c r="AA155" s="37"/>
    </row>
    <row r="156" spans="1:27" hidden="1" x14ac:dyDescent="0.2">
      <c r="A156" s="20">
        <v>70</v>
      </c>
      <c r="B156" s="21">
        <v>44614</v>
      </c>
      <c r="C156" s="22">
        <v>44634</v>
      </c>
      <c r="D156" s="246">
        <v>44638</v>
      </c>
      <c r="E156" s="23" t="s">
        <v>88</v>
      </c>
      <c r="F156" s="23" t="s">
        <v>213</v>
      </c>
      <c r="G156" s="24" t="s">
        <v>90</v>
      </c>
      <c r="H156" s="26" t="s">
        <v>34</v>
      </c>
      <c r="I156" s="24" t="s">
        <v>33</v>
      </c>
      <c r="J156" s="20">
        <v>303389</v>
      </c>
      <c r="K156" s="99">
        <v>44600</v>
      </c>
      <c r="L156" s="26">
        <v>9117422</v>
      </c>
      <c r="M156" s="38">
        <v>41589</v>
      </c>
      <c r="N156" s="30">
        <v>0</v>
      </c>
      <c r="O156" s="31">
        <f t="shared" si="19"/>
        <v>0</v>
      </c>
      <c r="P156" s="31">
        <v>0</v>
      </c>
      <c r="Q156" s="32">
        <f t="shared" si="16"/>
        <v>41589</v>
      </c>
      <c r="R156" s="33">
        <v>0</v>
      </c>
      <c r="S156" s="34">
        <f>-Q156*R156</f>
        <v>0</v>
      </c>
      <c r="T156" s="33"/>
      <c r="U156" s="35">
        <f>-O156*T156</f>
        <v>0</v>
      </c>
      <c r="V156" s="32">
        <f t="shared" si="20"/>
        <v>41589</v>
      </c>
      <c r="W156" s="36" t="s">
        <v>35</v>
      </c>
      <c r="X156" s="181" t="s">
        <v>36</v>
      </c>
      <c r="Y156" s="37" t="s">
        <v>214</v>
      </c>
      <c r="Z156" s="37" t="s">
        <v>33</v>
      </c>
      <c r="AA156" s="37"/>
    </row>
    <row r="157" spans="1:27" hidden="1" x14ac:dyDescent="0.2">
      <c r="A157" s="20">
        <v>114</v>
      </c>
      <c r="B157" s="21">
        <v>44621</v>
      </c>
      <c r="C157" s="97" t="s">
        <v>311</v>
      </c>
      <c r="D157" s="246">
        <v>44638</v>
      </c>
      <c r="E157" s="43" t="s">
        <v>312</v>
      </c>
      <c r="F157" s="43" t="s">
        <v>313</v>
      </c>
      <c r="G157" s="76" t="s">
        <v>33</v>
      </c>
      <c r="H157" s="26" t="s">
        <v>34</v>
      </c>
      <c r="I157" s="24" t="s">
        <v>33</v>
      </c>
      <c r="J157" s="76">
        <v>303459</v>
      </c>
      <c r="K157" s="99" t="s">
        <v>33</v>
      </c>
      <c r="L157" s="78" t="s">
        <v>33</v>
      </c>
      <c r="M157" s="79">
        <v>30164</v>
      </c>
      <c r="N157" s="80">
        <v>0</v>
      </c>
      <c r="O157" s="31">
        <f t="shared" si="19"/>
        <v>0</v>
      </c>
      <c r="P157" s="31">
        <v>0</v>
      </c>
      <c r="Q157" s="32">
        <f t="shared" si="16"/>
        <v>30164</v>
      </c>
      <c r="R157" s="81">
        <v>0</v>
      </c>
      <c r="S157" s="34"/>
      <c r="T157" s="81">
        <v>0</v>
      </c>
      <c r="U157" s="35"/>
      <c r="V157" s="32">
        <f t="shared" si="20"/>
        <v>30164</v>
      </c>
      <c r="W157" s="221" t="s">
        <v>35</v>
      </c>
      <c r="X157" s="35" t="s">
        <v>36</v>
      </c>
      <c r="Y157" s="37" t="s">
        <v>314</v>
      </c>
      <c r="Z157" s="37" t="s">
        <v>33</v>
      </c>
      <c r="AA157" s="37"/>
    </row>
    <row r="158" spans="1:27" hidden="1" x14ac:dyDescent="0.2">
      <c r="A158" s="20">
        <v>115</v>
      </c>
      <c r="B158" s="21">
        <v>44621</v>
      </c>
      <c r="C158" s="97" t="s">
        <v>311</v>
      </c>
      <c r="D158" s="246">
        <v>44638</v>
      </c>
      <c r="E158" s="43" t="s">
        <v>305</v>
      </c>
      <c r="F158" s="98" t="s">
        <v>315</v>
      </c>
      <c r="G158" s="76" t="s">
        <v>307</v>
      </c>
      <c r="H158" s="26" t="s">
        <v>34</v>
      </c>
      <c r="I158" s="24" t="s">
        <v>33</v>
      </c>
      <c r="J158" s="76">
        <v>303460</v>
      </c>
      <c r="K158" s="99" t="s">
        <v>33</v>
      </c>
      <c r="L158" s="78" t="s">
        <v>33</v>
      </c>
      <c r="M158" s="79">
        <v>755960</v>
      </c>
      <c r="N158" s="80">
        <v>0</v>
      </c>
      <c r="O158" s="31">
        <v>0</v>
      </c>
      <c r="P158" s="31">
        <v>0</v>
      </c>
      <c r="Q158" s="32">
        <f t="shared" si="16"/>
        <v>755960</v>
      </c>
      <c r="R158" s="81">
        <v>0</v>
      </c>
      <c r="S158" s="34">
        <v>0</v>
      </c>
      <c r="T158" s="81">
        <v>0</v>
      </c>
      <c r="U158" s="35"/>
      <c r="V158" s="32">
        <v>755960</v>
      </c>
      <c r="W158" s="37" t="s">
        <v>59</v>
      </c>
      <c r="X158" s="35" t="s">
        <v>36</v>
      </c>
      <c r="Y158" s="37" t="s">
        <v>33</v>
      </c>
      <c r="Z158" s="37" t="s">
        <v>33</v>
      </c>
      <c r="AA158" s="37"/>
    </row>
    <row r="159" spans="1:27" hidden="1" x14ac:dyDescent="0.2">
      <c r="A159" s="20">
        <v>124</v>
      </c>
      <c r="B159" s="21">
        <v>44621</v>
      </c>
      <c r="C159" s="97">
        <v>44636</v>
      </c>
      <c r="D159" s="246">
        <v>44638</v>
      </c>
      <c r="E159" s="43" t="s">
        <v>332</v>
      </c>
      <c r="F159" s="98" t="s">
        <v>333</v>
      </c>
      <c r="G159" s="76" t="s">
        <v>33</v>
      </c>
      <c r="H159" s="26" t="s">
        <v>34</v>
      </c>
      <c r="I159" s="24" t="s">
        <v>33</v>
      </c>
      <c r="J159" s="76">
        <v>303409</v>
      </c>
      <c r="K159" s="140" t="s">
        <v>33</v>
      </c>
      <c r="L159" s="78" t="s">
        <v>33</v>
      </c>
      <c r="M159" s="79">
        <v>6171000</v>
      </c>
      <c r="N159" s="30">
        <v>0</v>
      </c>
      <c r="O159" s="31">
        <f t="shared" ref="O159:O178" si="21">M159*N159</f>
        <v>0</v>
      </c>
      <c r="P159" s="31"/>
      <c r="Q159" s="32">
        <f t="shared" si="16"/>
        <v>6171000</v>
      </c>
      <c r="R159" s="81"/>
      <c r="S159" s="34">
        <f t="shared" ref="S159:S168" si="22">-Q159*R159</f>
        <v>0</v>
      </c>
      <c r="T159" s="81"/>
      <c r="U159" s="35">
        <f t="shared" ref="U159:U166" si="23">-O159*T159</f>
        <v>0</v>
      </c>
      <c r="V159" s="32">
        <f t="shared" ref="V159:V166" si="24">Q159+S159+U159</f>
        <v>6171000</v>
      </c>
      <c r="W159" s="100" t="s">
        <v>35</v>
      </c>
      <c r="X159" s="36" t="s">
        <v>36</v>
      </c>
      <c r="Y159" s="37" t="s">
        <v>334</v>
      </c>
      <c r="Z159" s="37" t="s">
        <v>33</v>
      </c>
      <c r="AA159" s="37"/>
    </row>
    <row r="160" spans="1:27" hidden="1" x14ac:dyDescent="0.2">
      <c r="A160" s="20">
        <v>158</v>
      </c>
      <c r="B160" s="21">
        <v>44642</v>
      </c>
      <c r="C160" s="22">
        <v>44638</v>
      </c>
      <c r="D160" s="246">
        <v>44638</v>
      </c>
      <c r="E160" s="23" t="s">
        <v>92</v>
      </c>
      <c r="F160" s="209" t="s">
        <v>388</v>
      </c>
      <c r="G160" s="24" t="s">
        <v>94</v>
      </c>
      <c r="H160" s="26" t="s">
        <v>34</v>
      </c>
      <c r="I160" s="24" t="s">
        <v>33</v>
      </c>
      <c r="J160" s="24">
        <v>303414</v>
      </c>
      <c r="K160" s="99">
        <v>44593</v>
      </c>
      <c r="L160" s="26" t="s">
        <v>405</v>
      </c>
      <c r="M160" s="29">
        <v>12656</v>
      </c>
      <c r="N160" s="30">
        <v>0</v>
      </c>
      <c r="O160" s="31">
        <f t="shared" si="21"/>
        <v>0</v>
      </c>
      <c r="P160" s="31">
        <v>0</v>
      </c>
      <c r="Q160" s="32">
        <f t="shared" si="16"/>
        <v>12656</v>
      </c>
      <c r="R160" s="33">
        <v>0.03</v>
      </c>
      <c r="S160" s="34">
        <f t="shared" si="22"/>
        <v>-379.68</v>
      </c>
      <c r="T160" s="33">
        <v>0</v>
      </c>
      <c r="U160" s="35">
        <f t="shared" si="23"/>
        <v>0</v>
      </c>
      <c r="V160" s="32">
        <f t="shared" si="24"/>
        <v>12276.32</v>
      </c>
      <c r="W160" s="37" t="s">
        <v>59</v>
      </c>
      <c r="X160" s="35" t="s">
        <v>36</v>
      </c>
      <c r="Y160" s="37" t="s">
        <v>33</v>
      </c>
      <c r="Z160" s="37" t="s">
        <v>406</v>
      </c>
      <c r="AA160" s="37"/>
    </row>
    <row r="161" spans="1:27" hidden="1" x14ac:dyDescent="0.2">
      <c r="A161" s="20">
        <v>159</v>
      </c>
      <c r="B161" s="21">
        <v>44642</v>
      </c>
      <c r="C161" s="22">
        <v>44638</v>
      </c>
      <c r="D161" s="246">
        <v>44638</v>
      </c>
      <c r="E161" s="23" t="s">
        <v>42</v>
      </c>
      <c r="F161" s="209" t="s">
        <v>407</v>
      </c>
      <c r="G161" s="24" t="s">
        <v>44</v>
      </c>
      <c r="H161" s="26" t="s">
        <v>34</v>
      </c>
      <c r="I161" s="24" t="s">
        <v>33</v>
      </c>
      <c r="J161" s="78">
        <v>303410</v>
      </c>
      <c r="K161" s="99">
        <v>44592</v>
      </c>
      <c r="L161" s="26" t="s">
        <v>408</v>
      </c>
      <c r="M161" s="29">
        <v>145300</v>
      </c>
      <c r="N161" s="30">
        <v>0</v>
      </c>
      <c r="O161" s="31">
        <f t="shared" si="21"/>
        <v>0</v>
      </c>
      <c r="P161" s="31">
        <v>0</v>
      </c>
      <c r="Q161" s="32">
        <f t="shared" si="16"/>
        <v>145300</v>
      </c>
      <c r="R161" s="33">
        <v>0</v>
      </c>
      <c r="S161" s="34">
        <f t="shared" si="22"/>
        <v>0</v>
      </c>
      <c r="T161" s="33">
        <v>0</v>
      </c>
      <c r="U161" s="35">
        <f t="shared" si="23"/>
        <v>0</v>
      </c>
      <c r="V161" s="32">
        <f t="shared" si="24"/>
        <v>145300</v>
      </c>
      <c r="W161" s="37" t="s">
        <v>59</v>
      </c>
      <c r="X161" s="35" t="s">
        <v>36</v>
      </c>
      <c r="Y161" s="37" t="s">
        <v>33</v>
      </c>
      <c r="Z161" s="37" t="s">
        <v>33</v>
      </c>
      <c r="AA161" s="40">
        <f>V161+V162+V163+V164</f>
        <v>341071.40800000005</v>
      </c>
    </row>
    <row r="162" spans="1:27" hidden="1" x14ac:dyDescent="0.2">
      <c r="A162" s="20">
        <v>160</v>
      </c>
      <c r="B162" s="21">
        <v>44642</v>
      </c>
      <c r="C162" s="22">
        <v>44638</v>
      </c>
      <c r="D162" s="246">
        <v>44638</v>
      </c>
      <c r="E162" s="23" t="s">
        <v>42</v>
      </c>
      <c r="F162" s="209" t="s">
        <v>47</v>
      </c>
      <c r="G162" s="24" t="s">
        <v>44</v>
      </c>
      <c r="H162" s="26" t="s">
        <v>34</v>
      </c>
      <c r="I162" s="24" t="s">
        <v>33</v>
      </c>
      <c r="J162" s="78">
        <v>303410</v>
      </c>
      <c r="K162" s="99">
        <v>44592</v>
      </c>
      <c r="L162" s="26" t="s">
        <v>408</v>
      </c>
      <c r="M162" s="29">
        <v>23248</v>
      </c>
      <c r="N162" s="30">
        <v>0.15</v>
      </c>
      <c r="O162" s="31">
        <f t="shared" si="21"/>
        <v>3487.2</v>
      </c>
      <c r="P162" s="31">
        <v>0</v>
      </c>
      <c r="Q162" s="32">
        <f t="shared" si="16"/>
        <v>26735.200000000001</v>
      </c>
      <c r="R162" s="33">
        <v>0.03</v>
      </c>
      <c r="S162" s="34">
        <f t="shared" si="22"/>
        <v>-802.05600000000004</v>
      </c>
      <c r="T162" s="33">
        <v>0.2</v>
      </c>
      <c r="U162" s="35">
        <f t="shared" si="23"/>
        <v>-697.44</v>
      </c>
      <c r="V162" s="32">
        <f t="shared" si="24"/>
        <v>25235.704000000002</v>
      </c>
      <c r="W162" s="37" t="s">
        <v>59</v>
      </c>
      <c r="X162" s="35" t="s">
        <v>36</v>
      </c>
      <c r="Y162" s="37" t="s">
        <v>33</v>
      </c>
      <c r="Z162" s="37" t="s">
        <v>33</v>
      </c>
      <c r="AA162" s="40"/>
    </row>
    <row r="163" spans="1:27" hidden="1" x14ac:dyDescent="0.2">
      <c r="A163" s="20">
        <v>161</v>
      </c>
      <c r="B163" s="21">
        <v>44642</v>
      </c>
      <c r="C163" s="22">
        <v>44638</v>
      </c>
      <c r="D163" s="246">
        <v>44638</v>
      </c>
      <c r="E163" s="23" t="s">
        <v>42</v>
      </c>
      <c r="F163" s="209" t="s">
        <v>407</v>
      </c>
      <c r="G163" s="24" t="s">
        <v>44</v>
      </c>
      <c r="H163" s="26" t="s">
        <v>34</v>
      </c>
      <c r="I163" s="24" t="s">
        <v>33</v>
      </c>
      <c r="J163" s="78">
        <v>303410</v>
      </c>
      <c r="K163" s="99">
        <v>44620</v>
      </c>
      <c r="L163" s="26" t="s">
        <v>409</v>
      </c>
      <c r="M163" s="79">
        <v>145300</v>
      </c>
      <c r="N163" s="80">
        <v>0</v>
      </c>
      <c r="O163" s="31">
        <f t="shared" si="21"/>
        <v>0</v>
      </c>
      <c r="P163" s="31">
        <v>0</v>
      </c>
      <c r="Q163" s="32">
        <f t="shared" si="16"/>
        <v>145300</v>
      </c>
      <c r="R163" s="81">
        <v>0</v>
      </c>
      <c r="S163" s="34">
        <f t="shared" si="22"/>
        <v>0</v>
      </c>
      <c r="T163" s="81">
        <v>0</v>
      </c>
      <c r="U163" s="35">
        <f t="shared" si="23"/>
        <v>0</v>
      </c>
      <c r="V163" s="32">
        <f t="shared" si="24"/>
        <v>145300</v>
      </c>
      <c r="W163" s="37" t="s">
        <v>59</v>
      </c>
      <c r="X163" s="35" t="s">
        <v>36</v>
      </c>
      <c r="Y163" s="37" t="s">
        <v>33</v>
      </c>
      <c r="Z163" s="37" t="s">
        <v>33</v>
      </c>
      <c r="AA163" s="40"/>
    </row>
    <row r="164" spans="1:27" hidden="1" x14ac:dyDescent="0.2">
      <c r="A164" s="20">
        <v>162</v>
      </c>
      <c r="B164" s="21">
        <v>44642</v>
      </c>
      <c r="C164" s="22">
        <v>44638</v>
      </c>
      <c r="D164" s="246">
        <v>44638</v>
      </c>
      <c r="E164" s="23" t="s">
        <v>42</v>
      </c>
      <c r="F164" s="209" t="s">
        <v>47</v>
      </c>
      <c r="G164" s="24" t="s">
        <v>44</v>
      </c>
      <c r="H164" s="26" t="s">
        <v>34</v>
      </c>
      <c r="I164" s="24" t="s">
        <v>33</v>
      </c>
      <c r="J164" s="78">
        <v>303410</v>
      </c>
      <c r="K164" s="99">
        <v>44620</v>
      </c>
      <c r="L164" s="26" t="s">
        <v>409</v>
      </c>
      <c r="M164" s="79">
        <v>23248</v>
      </c>
      <c r="N164" s="80">
        <v>0.15</v>
      </c>
      <c r="O164" s="31">
        <f t="shared" si="21"/>
        <v>3487.2</v>
      </c>
      <c r="P164" s="31">
        <v>0</v>
      </c>
      <c r="Q164" s="32">
        <f t="shared" si="16"/>
        <v>26735.200000000001</v>
      </c>
      <c r="R164" s="81">
        <v>0.03</v>
      </c>
      <c r="S164" s="34">
        <f t="shared" si="22"/>
        <v>-802.05600000000004</v>
      </c>
      <c r="T164" s="81">
        <v>0.2</v>
      </c>
      <c r="U164" s="35">
        <f t="shared" si="23"/>
        <v>-697.44</v>
      </c>
      <c r="V164" s="32">
        <f t="shared" si="24"/>
        <v>25235.704000000002</v>
      </c>
      <c r="W164" s="37" t="s">
        <v>59</v>
      </c>
      <c r="X164" s="35" t="s">
        <v>36</v>
      </c>
      <c r="Y164" s="37" t="s">
        <v>33</v>
      </c>
      <c r="Z164" s="37" t="s">
        <v>33</v>
      </c>
      <c r="AA164" s="40"/>
    </row>
    <row r="165" spans="1:27" hidden="1" x14ac:dyDescent="0.2">
      <c r="A165" s="20">
        <v>163</v>
      </c>
      <c r="B165" s="21">
        <v>44642</v>
      </c>
      <c r="C165" s="22">
        <v>44638</v>
      </c>
      <c r="D165" s="246">
        <v>44638</v>
      </c>
      <c r="E165" s="23" t="s">
        <v>130</v>
      </c>
      <c r="F165" s="98" t="s">
        <v>410</v>
      </c>
      <c r="G165" s="76" t="s">
        <v>33</v>
      </c>
      <c r="H165" s="26" t="s">
        <v>34</v>
      </c>
      <c r="I165" s="24" t="s">
        <v>33</v>
      </c>
      <c r="J165" s="76">
        <v>303411</v>
      </c>
      <c r="K165" s="99">
        <v>44599</v>
      </c>
      <c r="L165" s="78" t="s">
        <v>411</v>
      </c>
      <c r="M165" s="79">
        <v>74200</v>
      </c>
      <c r="N165" s="80">
        <v>0</v>
      </c>
      <c r="O165" s="31">
        <f t="shared" si="21"/>
        <v>0</v>
      </c>
      <c r="P165" s="31">
        <v>0</v>
      </c>
      <c r="Q165" s="32">
        <f t="shared" si="16"/>
        <v>74200</v>
      </c>
      <c r="R165" s="81"/>
      <c r="S165" s="34">
        <f t="shared" si="22"/>
        <v>0</v>
      </c>
      <c r="T165" s="81"/>
      <c r="U165" s="35">
        <f t="shared" si="23"/>
        <v>0</v>
      </c>
      <c r="V165" s="102">
        <f t="shared" si="24"/>
        <v>74200</v>
      </c>
      <c r="W165" s="37" t="s">
        <v>59</v>
      </c>
      <c r="X165" s="35" t="s">
        <v>36</v>
      </c>
      <c r="Y165" s="37" t="s">
        <v>33</v>
      </c>
      <c r="Z165" s="37" t="s">
        <v>412</v>
      </c>
      <c r="AA165" s="37"/>
    </row>
    <row r="166" spans="1:27" hidden="1" x14ac:dyDescent="0.2">
      <c r="A166" s="20">
        <v>164</v>
      </c>
      <c r="B166" s="21">
        <v>44642</v>
      </c>
      <c r="C166" s="22">
        <v>44638</v>
      </c>
      <c r="D166" s="246">
        <v>44638</v>
      </c>
      <c r="E166" s="23" t="s">
        <v>413</v>
      </c>
      <c r="F166" s="43" t="s">
        <v>414</v>
      </c>
      <c r="G166" s="76" t="s">
        <v>33</v>
      </c>
      <c r="H166" s="26" t="s">
        <v>34</v>
      </c>
      <c r="I166" s="24" t="s">
        <v>33</v>
      </c>
      <c r="J166" s="76">
        <v>303425</v>
      </c>
      <c r="K166" s="99">
        <v>44605</v>
      </c>
      <c r="L166" s="78">
        <v>2001</v>
      </c>
      <c r="M166" s="79">
        <v>26190</v>
      </c>
      <c r="N166" s="80">
        <v>0.16</v>
      </c>
      <c r="O166" s="31">
        <f t="shared" si="21"/>
        <v>4190.3999999999996</v>
      </c>
      <c r="P166" s="31">
        <v>0</v>
      </c>
      <c r="Q166" s="32">
        <f t="shared" si="16"/>
        <v>30380.400000000001</v>
      </c>
      <c r="R166" s="81">
        <v>0.03</v>
      </c>
      <c r="S166" s="34">
        <f t="shared" si="22"/>
        <v>-911.41200000000003</v>
      </c>
      <c r="T166" s="81">
        <v>0</v>
      </c>
      <c r="U166" s="35">
        <f t="shared" si="23"/>
        <v>0</v>
      </c>
      <c r="V166" s="102">
        <f t="shared" si="24"/>
        <v>29468.988000000001</v>
      </c>
      <c r="W166" s="37" t="s">
        <v>59</v>
      </c>
      <c r="X166" s="36" t="s">
        <v>36</v>
      </c>
      <c r="Y166" s="37" t="s">
        <v>33</v>
      </c>
      <c r="Z166" s="37" t="s">
        <v>415</v>
      </c>
      <c r="AA166" s="37"/>
    </row>
    <row r="167" spans="1:27" hidden="1" x14ac:dyDescent="0.2">
      <c r="A167" s="20">
        <v>165</v>
      </c>
      <c r="B167" s="21">
        <v>44642</v>
      </c>
      <c r="C167" s="22">
        <v>44638</v>
      </c>
      <c r="D167" s="246">
        <v>44638</v>
      </c>
      <c r="E167" s="98" t="s">
        <v>416</v>
      </c>
      <c r="F167" s="98" t="s">
        <v>417</v>
      </c>
      <c r="G167" s="76" t="s">
        <v>418</v>
      </c>
      <c r="H167" s="26" t="s">
        <v>34</v>
      </c>
      <c r="I167" s="24" t="s">
        <v>33</v>
      </c>
      <c r="J167" s="76">
        <v>303424</v>
      </c>
      <c r="K167" s="99">
        <v>44637</v>
      </c>
      <c r="L167" s="78" t="s">
        <v>419</v>
      </c>
      <c r="M167" s="79">
        <v>325524</v>
      </c>
      <c r="N167" s="80">
        <v>0</v>
      </c>
      <c r="O167" s="31">
        <f t="shared" si="21"/>
        <v>0</v>
      </c>
      <c r="P167" s="31">
        <v>0</v>
      </c>
      <c r="Q167" s="32">
        <f t="shared" si="16"/>
        <v>325524</v>
      </c>
      <c r="R167" s="81">
        <v>4.4999999999999998E-2</v>
      </c>
      <c r="S167" s="34">
        <f t="shared" si="22"/>
        <v>-14648.58</v>
      </c>
      <c r="T167" s="81">
        <v>0.05</v>
      </c>
      <c r="U167" s="35">
        <v>-16272</v>
      </c>
      <c r="V167" s="102">
        <f>Q167+S167+U167-3</f>
        <v>294600.42</v>
      </c>
      <c r="W167" s="37" t="s">
        <v>59</v>
      </c>
      <c r="X167" s="35" t="s">
        <v>36</v>
      </c>
      <c r="Y167" s="37" t="s">
        <v>33</v>
      </c>
      <c r="Z167" s="37" t="s">
        <v>420</v>
      </c>
      <c r="AA167" s="37"/>
    </row>
    <row r="168" spans="1:27" x14ac:dyDescent="0.2">
      <c r="A168" s="20">
        <v>103</v>
      </c>
      <c r="B168" s="21">
        <v>44621</v>
      </c>
      <c r="C168" s="97">
        <v>44651</v>
      </c>
      <c r="D168" s="246">
        <v>44644</v>
      </c>
      <c r="E168" s="43" t="s">
        <v>284</v>
      </c>
      <c r="F168" s="98" t="s">
        <v>285</v>
      </c>
      <c r="G168" s="24" t="s">
        <v>286</v>
      </c>
      <c r="H168" s="26" t="s">
        <v>34</v>
      </c>
      <c r="I168" s="24" t="s">
        <v>33</v>
      </c>
      <c r="J168" s="76">
        <v>303447</v>
      </c>
      <c r="K168" s="99">
        <v>44448</v>
      </c>
      <c r="L168" s="78">
        <v>50</v>
      </c>
      <c r="M168" s="79">
        <v>210000</v>
      </c>
      <c r="N168" s="80">
        <v>0.15</v>
      </c>
      <c r="O168" s="31">
        <f t="shared" si="21"/>
        <v>31500</v>
      </c>
      <c r="P168" s="31">
        <v>0</v>
      </c>
      <c r="Q168" s="32">
        <f t="shared" si="16"/>
        <v>241500</v>
      </c>
      <c r="R168" s="81">
        <v>0.06</v>
      </c>
      <c r="S168" s="34">
        <f t="shared" si="22"/>
        <v>-14490</v>
      </c>
      <c r="T168" s="81">
        <v>1</v>
      </c>
      <c r="U168" s="35">
        <f>-O168*T168</f>
        <v>-31500</v>
      </c>
      <c r="V168" s="102">
        <f>Q168+S168+U168-31500</f>
        <v>164010</v>
      </c>
      <c r="W168" s="100" t="s">
        <v>35</v>
      </c>
      <c r="X168" s="35" t="s">
        <v>102</v>
      </c>
      <c r="Y168" s="37" t="s">
        <v>287</v>
      </c>
      <c r="Z168" s="96" t="s">
        <v>33</v>
      </c>
      <c r="AA168" s="37"/>
    </row>
    <row r="169" spans="1:27" hidden="1" x14ac:dyDescent="0.2">
      <c r="A169" s="20">
        <v>109</v>
      </c>
      <c r="B169" s="21">
        <v>44621</v>
      </c>
      <c r="C169" s="97" t="s">
        <v>298</v>
      </c>
      <c r="D169" s="246">
        <v>44644</v>
      </c>
      <c r="E169" s="23" t="s">
        <v>144</v>
      </c>
      <c r="F169" s="98" t="s">
        <v>301</v>
      </c>
      <c r="G169" s="76" t="s">
        <v>33</v>
      </c>
      <c r="H169" s="26" t="s">
        <v>34</v>
      </c>
      <c r="I169" s="24" t="s">
        <v>33</v>
      </c>
      <c r="J169" s="76">
        <v>303454</v>
      </c>
      <c r="K169" s="99">
        <v>44651</v>
      </c>
      <c r="L169" s="78" t="s">
        <v>33</v>
      </c>
      <c r="M169" s="79">
        <v>1546199</v>
      </c>
      <c r="N169" s="80">
        <v>0</v>
      </c>
      <c r="O169" s="31">
        <f t="shared" si="21"/>
        <v>0</v>
      </c>
      <c r="P169" s="31">
        <v>0</v>
      </c>
      <c r="Q169" s="32">
        <f t="shared" si="16"/>
        <v>1546199</v>
      </c>
      <c r="R169" s="81">
        <v>0</v>
      </c>
      <c r="S169" s="34"/>
      <c r="T169" s="81">
        <v>0</v>
      </c>
      <c r="U169" s="35"/>
      <c r="V169" s="102">
        <v>1546199</v>
      </c>
      <c r="W169" s="37" t="s">
        <v>59</v>
      </c>
      <c r="X169" s="35" t="s">
        <v>36</v>
      </c>
      <c r="Y169" s="37" t="s">
        <v>33</v>
      </c>
      <c r="Z169" s="37" t="s">
        <v>33</v>
      </c>
      <c r="AA169" s="37"/>
    </row>
    <row r="170" spans="1:27" hidden="1" x14ac:dyDescent="0.2">
      <c r="A170" s="20">
        <v>112</v>
      </c>
      <c r="B170" s="21">
        <v>44621</v>
      </c>
      <c r="C170" s="97" t="s">
        <v>298</v>
      </c>
      <c r="D170" s="246">
        <v>44644</v>
      </c>
      <c r="E170" s="23" t="s">
        <v>75</v>
      </c>
      <c r="F170" s="98" t="s">
        <v>309</v>
      </c>
      <c r="G170" s="76" t="s">
        <v>33</v>
      </c>
      <c r="H170" s="26" t="s">
        <v>34</v>
      </c>
      <c r="I170" s="24" t="s">
        <v>33</v>
      </c>
      <c r="J170" s="76">
        <v>303457</v>
      </c>
      <c r="K170" s="99" t="s">
        <v>33</v>
      </c>
      <c r="L170" s="78" t="s">
        <v>33</v>
      </c>
      <c r="M170" s="79">
        <v>395342</v>
      </c>
      <c r="N170" s="80">
        <v>0</v>
      </c>
      <c r="O170" s="31">
        <f t="shared" si="21"/>
        <v>0</v>
      </c>
      <c r="P170" s="31">
        <v>0</v>
      </c>
      <c r="Q170" s="32">
        <f t="shared" si="16"/>
        <v>395342</v>
      </c>
      <c r="R170" s="81">
        <v>0</v>
      </c>
      <c r="S170" s="34"/>
      <c r="T170" s="81">
        <v>0</v>
      </c>
      <c r="U170" s="35"/>
      <c r="V170" s="102">
        <f t="shared" ref="V170:V177" si="25">Q170+S170+U170</f>
        <v>395342</v>
      </c>
      <c r="W170" s="37" t="s">
        <v>59</v>
      </c>
      <c r="X170" s="35" t="s">
        <v>36</v>
      </c>
      <c r="Y170" s="37" t="s">
        <v>33</v>
      </c>
      <c r="Z170" s="37" t="s">
        <v>33</v>
      </c>
      <c r="AA170" s="37"/>
    </row>
    <row r="171" spans="1:27" hidden="1" x14ac:dyDescent="0.2">
      <c r="A171" s="20">
        <v>134</v>
      </c>
      <c r="B171" s="21">
        <v>44621</v>
      </c>
      <c r="C171" s="97">
        <v>44642</v>
      </c>
      <c r="D171" s="246">
        <v>44644</v>
      </c>
      <c r="E171" s="43" t="s">
        <v>363</v>
      </c>
      <c r="F171" s="98" t="s">
        <v>364</v>
      </c>
      <c r="G171" s="76" t="s">
        <v>33</v>
      </c>
      <c r="H171" s="26" t="s">
        <v>34</v>
      </c>
      <c r="I171" s="24" t="s">
        <v>33</v>
      </c>
      <c r="J171" s="76">
        <v>303426</v>
      </c>
      <c r="K171" s="140">
        <v>44642</v>
      </c>
      <c r="L171" s="78" t="s">
        <v>33</v>
      </c>
      <c r="M171" s="79">
        <v>3734795</v>
      </c>
      <c r="N171" s="80">
        <v>0</v>
      </c>
      <c r="O171" s="31">
        <f t="shared" si="21"/>
        <v>0</v>
      </c>
      <c r="P171" s="31">
        <v>0</v>
      </c>
      <c r="Q171" s="32">
        <f t="shared" si="16"/>
        <v>3734795</v>
      </c>
      <c r="R171" s="81">
        <v>0</v>
      </c>
      <c r="S171" s="34">
        <v>0</v>
      </c>
      <c r="T171" s="81">
        <v>0</v>
      </c>
      <c r="U171" s="35">
        <f t="shared" ref="U171:U177" si="26">-O171*T171</f>
        <v>0</v>
      </c>
      <c r="V171" s="102">
        <f t="shared" si="25"/>
        <v>3734795</v>
      </c>
      <c r="W171" s="100" t="s">
        <v>35</v>
      </c>
      <c r="X171" s="35" t="s">
        <v>36</v>
      </c>
      <c r="Y171" s="37" t="s">
        <v>365</v>
      </c>
      <c r="Z171" s="37" t="s">
        <v>33</v>
      </c>
      <c r="AA171" s="37"/>
    </row>
    <row r="172" spans="1:27" hidden="1" x14ac:dyDescent="0.2">
      <c r="A172" s="20">
        <v>138</v>
      </c>
      <c r="B172" s="21">
        <v>44621</v>
      </c>
      <c r="C172" s="97">
        <v>44649</v>
      </c>
      <c r="D172" s="246">
        <v>44644</v>
      </c>
      <c r="E172" s="23" t="s">
        <v>148</v>
      </c>
      <c r="F172" s="98" t="s">
        <v>373</v>
      </c>
      <c r="G172" s="76" t="s">
        <v>150</v>
      </c>
      <c r="H172" s="26" t="s">
        <v>34</v>
      </c>
      <c r="I172" s="24" t="s">
        <v>33</v>
      </c>
      <c r="J172" s="76">
        <v>303435</v>
      </c>
      <c r="K172" s="140">
        <v>44629</v>
      </c>
      <c r="L172" s="78">
        <v>20111</v>
      </c>
      <c r="M172" s="79">
        <v>3700739.25</v>
      </c>
      <c r="N172" s="80">
        <v>0</v>
      </c>
      <c r="O172" s="31">
        <f t="shared" si="21"/>
        <v>0</v>
      </c>
      <c r="P172" s="31">
        <v>0</v>
      </c>
      <c r="Q172" s="32">
        <f t="shared" si="16"/>
        <v>3700739.25</v>
      </c>
      <c r="R172" s="81"/>
      <c r="S172" s="34">
        <f t="shared" ref="S172:S180" si="27">-Q172*R172</f>
        <v>0</v>
      </c>
      <c r="T172" s="81"/>
      <c r="U172" s="35">
        <f t="shared" si="26"/>
        <v>0</v>
      </c>
      <c r="V172" s="102">
        <f t="shared" si="25"/>
        <v>3700739.25</v>
      </c>
      <c r="W172" s="100" t="s">
        <v>35</v>
      </c>
      <c r="X172" s="35" t="s">
        <v>36</v>
      </c>
      <c r="Y172" s="37" t="s">
        <v>374</v>
      </c>
      <c r="Z172" s="37" t="s">
        <v>33</v>
      </c>
      <c r="AA172" s="37"/>
    </row>
    <row r="173" spans="1:27" x14ac:dyDescent="0.2">
      <c r="A173" s="20">
        <v>135</v>
      </c>
      <c r="B173" s="21">
        <v>44621</v>
      </c>
      <c r="C173" s="97">
        <v>44644</v>
      </c>
      <c r="D173" s="246">
        <v>44645</v>
      </c>
      <c r="E173" s="43" t="s">
        <v>179</v>
      </c>
      <c r="F173" s="98" t="s">
        <v>179</v>
      </c>
      <c r="G173" s="76" t="s">
        <v>33</v>
      </c>
      <c r="H173" s="26" t="s">
        <v>34</v>
      </c>
      <c r="I173" s="24" t="s">
        <v>33</v>
      </c>
      <c r="J173" s="76">
        <v>303427</v>
      </c>
      <c r="K173" s="140">
        <v>44593</v>
      </c>
      <c r="L173" s="78" t="s">
        <v>366</v>
      </c>
      <c r="M173" s="79">
        <v>46800</v>
      </c>
      <c r="N173" s="80">
        <v>0</v>
      </c>
      <c r="O173" s="31">
        <f t="shared" si="21"/>
        <v>0</v>
      </c>
      <c r="P173" s="31">
        <v>0</v>
      </c>
      <c r="Q173" s="32">
        <f t="shared" si="16"/>
        <v>46800</v>
      </c>
      <c r="R173" s="81">
        <v>0</v>
      </c>
      <c r="S173" s="34">
        <f t="shared" si="27"/>
        <v>0</v>
      </c>
      <c r="T173" s="81">
        <v>0</v>
      </c>
      <c r="U173" s="35">
        <f t="shared" si="26"/>
        <v>0</v>
      </c>
      <c r="V173" s="102">
        <f t="shared" si="25"/>
        <v>46800</v>
      </c>
      <c r="W173" s="100" t="s">
        <v>35</v>
      </c>
      <c r="X173" s="35" t="s">
        <v>102</v>
      </c>
      <c r="Y173" s="37" t="s">
        <v>367</v>
      </c>
      <c r="Z173" s="37" t="s">
        <v>33</v>
      </c>
      <c r="AA173" s="37"/>
    </row>
    <row r="174" spans="1:27" hidden="1" x14ac:dyDescent="0.2">
      <c r="A174" s="20">
        <v>136</v>
      </c>
      <c r="B174" s="21">
        <v>44621</v>
      </c>
      <c r="C174" s="97">
        <v>44649</v>
      </c>
      <c r="D174" s="246">
        <v>44645</v>
      </c>
      <c r="E174" s="43" t="s">
        <v>160</v>
      </c>
      <c r="F174" s="43" t="s">
        <v>160</v>
      </c>
      <c r="G174" s="76" t="s">
        <v>33</v>
      </c>
      <c r="H174" s="26" t="s">
        <v>34</v>
      </c>
      <c r="I174" s="24" t="s">
        <v>33</v>
      </c>
      <c r="J174" s="76">
        <v>303431</v>
      </c>
      <c r="K174" s="103">
        <v>44649</v>
      </c>
      <c r="L174" s="78" t="s">
        <v>33</v>
      </c>
      <c r="M174" s="79">
        <v>134677</v>
      </c>
      <c r="N174" s="80">
        <v>0</v>
      </c>
      <c r="O174" s="31">
        <f t="shared" si="21"/>
        <v>0</v>
      </c>
      <c r="P174" s="31">
        <v>0</v>
      </c>
      <c r="Q174" s="32">
        <f t="shared" si="16"/>
        <v>134677</v>
      </c>
      <c r="R174" s="81">
        <v>0</v>
      </c>
      <c r="S174" s="34">
        <f t="shared" si="27"/>
        <v>0</v>
      </c>
      <c r="T174" s="81">
        <v>0</v>
      </c>
      <c r="U174" s="35">
        <f t="shared" si="26"/>
        <v>0</v>
      </c>
      <c r="V174" s="32">
        <f t="shared" si="25"/>
        <v>134677</v>
      </c>
      <c r="W174" s="37" t="s">
        <v>59</v>
      </c>
      <c r="X174" s="35" t="s">
        <v>36</v>
      </c>
      <c r="Y174" s="37" t="s">
        <v>33</v>
      </c>
      <c r="Z174" s="37" t="s">
        <v>33</v>
      </c>
      <c r="AA174" s="37"/>
    </row>
    <row r="175" spans="1:27" hidden="1" x14ac:dyDescent="0.2">
      <c r="A175" s="20">
        <v>137</v>
      </c>
      <c r="B175" s="21">
        <v>44621</v>
      </c>
      <c r="C175" s="97">
        <v>44649</v>
      </c>
      <c r="D175" s="246">
        <v>44645</v>
      </c>
      <c r="E175" s="43" t="s">
        <v>368</v>
      </c>
      <c r="F175" s="43" t="s">
        <v>369</v>
      </c>
      <c r="G175" s="76" t="s">
        <v>370</v>
      </c>
      <c r="H175" s="26" t="s">
        <v>34</v>
      </c>
      <c r="I175" s="24" t="s">
        <v>33</v>
      </c>
      <c r="J175" s="76">
        <v>303432</v>
      </c>
      <c r="K175" s="103">
        <v>44645</v>
      </c>
      <c r="L175" s="78" t="s">
        <v>371</v>
      </c>
      <c r="M175" s="79">
        <v>615888</v>
      </c>
      <c r="N175" s="80">
        <v>0</v>
      </c>
      <c r="O175" s="31">
        <f t="shared" si="21"/>
        <v>0</v>
      </c>
      <c r="P175" s="31">
        <v>0</v>
      </c>
      <c r="Q175" s="32">
        <f t="shared" si="16"/>
        <v>615888</v>
      </c>
      <c r="R175" s="81">
        <v>0</v>
      </c>
      <c r="S175" s="34">
        <f t="shared" si="27"/>
        <v>0</v>
      </c>
      <c r="T175" s="81">
        <v>0</v>
      </c>
      <c r="U175" s="35">
        <f t="shared" si="26"/>
        <v>0</v>
      </c>
      <c r="V175" s="32">
        <f t="shared" si="25"/>
        <v>615888</v>
      </c>
      <c r="W175" s="100" t="s">
        <v>35</v>
      </c>
      <c r="X175" s="35" t="s">
        <v>36</v>
      </c>
      <c r="Y175" s="37" t="s">
        <v>372</v>
      </c>
      <c r="Z175" s="37" t="s">
        <v>33</v>
      </c>
      <c r="AA175" s="37"/>
    </row>
    <row r="176" spans="1:27" x14ac:dyDescent="0.2">
      <c r="A176" s="20">
        <v>65</v>
      </c>
      <c r="B176" s="21">
        <v>44614</v>
      </c>
      <c r="C176" s="22">
        <v>44617</v>
      </c>
      <c r="D176" s="246">
        <v>44648</v>
      </c>
      <c r="E176" s="23" t="s">
        <v>200</v>
      </c>
      <c r="F176" s="23" t="s">
        <v>201</v>
      </c>
      <c r="G176" s="24" t="s">
        <v>202</v>
      </c>
      <c r="H176" s="26" t="s">
        <v>34</v>
      </c>
      <c r="I176" s="26">
        <v>1847</v>
      </c>
      <c r="J176" s="20">
        <v>303385</v>
      </c>
      <c r="K176" s="27">
        <v>44393</v>
      </c>
      <c r="L176" s="26">
        <v>21003480</v>
      </c>
      <c r="M176" s="38">
        <v>54000</v>
      </c>
      <c r="N176" s="30">
        <v>0.15</v>
      </c>
      <c r="O176" s="31">
        <f t="shared" si="21"/>
        <v>8100</v>
      </c>
      <c r="P176" s="31">
        <v>0</v>
      </c>
      <c r="Q176" s="32">
        <f t="shared" si="16"/>
        <v>62100</v>
      </c>
      <c r="R176" s="33">
        <v>0.03</v>
      </c>
      <c r="S176" s="34">
        <f t="shared" si="27"/>
        <v>-1863</v>
      </c>
      <c r="T176" s="33">
        <v>0.2</v>
      </c>
      <c r="U176" s="35">
        <f t="shared" si="26"/>
        <v>-1620</v>
      </c>
      <c r="V176" s="32">
        <f t="shared" si="25"/>
        <v>58617</v>
      </c>
      <c r="W176" s="181" t="s">
        <v>35</v>
      </c>
      <c r="X176" s="181" t="s">
        <v>102</v>
      </c>
      <c r="Y176" s="47" t="s">
        <v>203</v>
      </c>
      <c r="Z176" s="37" t="s">
        <v>33</v>
      </c>
      <c r="AA176" s="40">
        <f>V176+V177</f>
        <v>88167</v>
      </c>
    </row>
    <row r="177" spans="1:27" x14ac:dyDescent="0.2">
      <c r="A177" s="20">
        <v>66</v>
      </c>
      <c r="B177" s="21">
        <v>44614</v>
      </c>
      <c r="C177" s="22">
        <v>44617</v>
      </c>
      <c r="D177" s="246">
        <v>44648</v>
      </c>
      <c r="E177" s="23" t="s">
        <v>200</v>
      </c>
      <c r="F177" s="23" t="s">
        <v>201</v>
      </c>
      <c r="G177" s="24" t="s">
        <v>202</v>
      </c>
      <c r="H177" s="26" t="s">
        <v>34</v>
      </c>
      <c r="I177" s="26">
        <v>1847</v>
      </c>
      <c r="J177" s="20">
        <v>303385</v>
      </c>
      <c r="K177" s="27">
        <v>44393</v>
      </c>
      <c r="L177" s="26">
        <v>21003480</v>
      </c>
      <c r="M177" s="38">
        <v>29550</v>
      </c>
      <c r="N177" s="30">
        <v>0</v>
      </c>
      <c r="O177" s="31">
        <f t="shared" si="21"/>
        <v>0</v>
      </c>
      <c r="P177" s="31">
        <v>0</v>
      </c>
      <c r="Q177" s="32">
        <f t="shared" si="16"/>
        <v>29550</v>
      </c>
      <c r="R177" s="33">
        <v>0</v>
      </c>
      <c r="S177" s="34">
        <f t="shared" si="27"/>
        <v>0</v>
      </c>
      <c r="T177" s="33"/>
      <c r="U177" s="35">
        <f t="shared" si="26"/>
        <v>0</v>
      </c>
      <c r="V177" s="32">
        <f t="shared" si="25"/>
        <v>29550</v>
      </c>
      <c r="W177" s="181" t="s">
        <v>35</v>
      </c>
      <c r="X177" s="181" t="s">
        <v>102</v>
      </c>
      <c r="Y177" s="47" t="s">
        <v>203</v>
      </c>
      <c r="Z177" s="37" t="s">
        <v>33</v>
      </c>
      <c r="AA177" s="40"/>
    </row>
    <row r="178" spans="1:27" hidden="1" x14ac:dyDescent="0.2">
      <c r="A178" s="20">
        <v>106</v>
      </c>
      <c r="B178" s="250">
        <v>44621</v>
      </c>
      <c r="C178" s="302">
        <v>44651</v>
      </c>
      <c r="D178" s="248">
        <v>44656</v>
      </c>
      <c r="E178" s="303" t="s">
        <v>294</v>
      </c>
      <c r="F178" s="303" t="s">
        <v>295</v>
      </c>
      <c r="G178" s="304" t="s">
        <v>33</v>
      </c>
      <c r="H178" s="26" t="s">
        <v>34</v>
      </c>
      <c r="I178" s="253" t="s">
        <v>33</v>
      </c>
      <c r="J178" s="304">
        <v>303450</v>
      </c>
      <c r="K178" s="255" t="s">
        <v>33</v>
      </c>
      <c r="L178" s="305" t="s">
        <v>33</v>
      </c>
      <c r="M178" s="306">
        <v>1346858</v>
      </c>
      <c r="N178" s="307">
        <v>0</v>
      </c>
      <c r="O178" s="258">
        <f t="shared" si="21"/>
        <v>0</v>
      </c>
      <c r="P178" s="258">
        <v>0</v>
      </c>
      <c r="Q178" s="259">
        <f t="shared" si="16"/>
        <v>1346858</v>
      </c>
      <c r="R178" s="308">
        <v>0</v>
      </c>
      <c r="S178" s="261">
        <f t="shared" si="27"/>
        <v>0</v>
      </c>
      <c r="T178" s="308">
        <v>0</v>
      </c>
      <c r="U178" s="262"/>
      <c r="V178" s="259">
        <v>1346858</v>
      </c>
      <c r="W178" s="309" t="s">
        <v>35</v>
      </c>
      <c r="X178" s="262" t="s">
        <v>36</v>
      </c>
      <c r="Y178" s="264" t="s">
        <v>296</v>
      </c>
      <c r="Z178" s="264" t="s">
        <v>297</v>
      </c>
      <c r="AA178" s="310"/>
    </row>
    <row r="179" spans="1:27" hidden="1" x14ac:dyDescent="0.2">
      <c r="A179" s="20">
        <v>100</v>
      </c>
      <c r="B179" s="21">
        <v>44621</v>
      </c>
      <c r="C179" s="97">
        <v>44649</v>
      </c>
      <c r="D179" s="246">
        <v>44651</v>
      </c>
      <c r="E179" s="43" t="s">
        <v>274</v>
      </c>
      <c r="F179" s="43" t="s">
        <v>275</v>
      </c>
      <c r="G179" s="76" t="s">
        <v>276</v>
      </c>
      <c r="H179" s="26" t="s">
        <v>34</v>
      </c>
      <c r="I179" s="24" t="s">
        <v>33</v>
      </c>
      <c r="J179" s="76">
        <v>303443</v>
      </c>
      <c r="K179" s="27">
        <v>44649</v>
      </c>
      <c r="L179" s="78">
        <v>202600</v>
      </c>
      <c r="M179" s="79">
        <v>52394</v>
      </c>
      <c r="N179" s="80">
        <v>0</v>
      </c>
      <c r="O179" s="31"/>
      <c r="P179" s="31">
        <v>0</v>
      </c>
      <c r="Q179" s="32">
        <f t="shared" si="16"/>
        <v>52394</v>
      </c>
      <c r="R179" s="81">
        <v>0.03</v>
      </c>
      <c r="S179" s="34">
        <f t="shared" si="27"/>
        <v>-1571.82</v>
      </c>
      <c r="T179" s="81">
        <v>0.2</v>
      </c>
      <c r="U179" s="35">
        <v>-1366</v>
      </c>
      <c r="V179" s="32">
        <f>Q179+S179+U179</f>
        <v>49456.18</v>
      </c>
      <c r="W179" s="100" t="s">
        <v>35</v>
      </c>
      <c r="X179" s="35" t="s">
        <v>36</v>
      </c>
      <c r="Y179" s="37" t="s">
        <v>33</v>
      </c>
      <c r="Z179" s="37" t="s">
        <v>277</v>
      </c>
      <c r="AA179" s="48"/>
    </row>
    <row r="180" spans="1:27" x14ac:dyDescent="0.2">
      <c r="A180" s="20">
        <v>102</v>
      </c>
      <c r="B180" s="21">
        <v>44621</v>
      </c>
      <c r="C180" s="97">
        <v>44651</v>
      </c>
      <c r="D180" s="246">
        <v>44651</v>
      </c>
      <c r="E180" s="43" t="s">
        <v>241</v>
      </c>
      <c r="F180" s="43" t="s">
        <v>282</v>
      </c>
      <c r="G180" s="76" t="s">
        <v>33</v>
      </c>
      <c r="H180" s="26" t="s">
        <v>34</v>
      </c>
      <c r="I180" s="24" t="s">
        <v>33</v>
      </c>
      <c r="J180" s="76">
        <v>303446</v>
      </c>
      <c r="K180" s="27">
        <v>44624</v>
      </c>
      <c r="L180" s="78">
        <v>585241</v>
      </c>
      <c r="M180" s="79">
        <v>96320</v>
      </c>
      <c r="N180" s="80">
        <v>0</v>
      </c>
      <c r="O180" s="31">
        <f>M180*N180</f>
        <v>0</v>
      </c>
      <c r="P180" s="31">
        <v>0</v>
      </c>
      <c r="Q180" s="32">
        <f t="shared" si="16"/>
        <v>96320</v>
      </c>
      <c r="R180" s="81">
        <v>4.4999999999999998E-2</v>
      </c>
      <c r="S180" s="34">
        <f t="shared" si="27"/>
        <v>-4334.3999999999996</v>
      </c>
      <c r="T180" s="81">
        <v>0</v>
      </c>
      <c r="U180" s="35"/>
      <c r="V180" s="32">
        <f>Q180+S180+U180</f>
        <v>91985.600000000006</v>
      </c>
      <c r="W180" s="100" t="s">
        <v>35</v>
      </c>
      <c r="X180" s="35" t="s">
        <v>102</v>
      </c>
      <c r="Y180" s="37" t="s">
        <v>283</v>
      </c>
      <c r="Z180" s="96" t="s">
        <v>33</v>
      </c>
      <c r="AA180" s="48"/>
    </row>
    <row r="181" spans="1:27" hidden="1" x14ac:dyDescent="0.2">
      <c r="A181" s="20">
        <v>116</v>
      </c>
      <c r="B181" s="21">
        <v>44621</v>
      </c>
      <c r="C181" s="97">
        <v>44656</v>
      </c>
      <c r="D181" s="246">
        <v>44651</v>
      </c>
      <c r="E181" s="43" t="s">
        <v>142</v>
      </c>
      <c r="F181" s="43" t="s">
        <v>316</v>
      </c>
      <c r="G181" s="76" t="s">
        <v>33</v>
      </c>
      <c r="H181" s="26" t="s">
        <v>34</v>
      </c>
      <c r="I181" s="24" t="s">
        <v>33</v>
      </c>
      <c r="J181" s="76">
        <v>303461</v>
      </c>
      <c r="K181" s="27">
        <v>44651</v>
      </c>
      <c r="L181" s="78" t="s">
        <v>33</v>
      </c>
      <c r="M181" s="79">
        <v>700</v>
      </c>
      <c r="N181" s="80">
        <v>0</v>
      </c>
      <c r="O181" s="31">
        <v>0</v>
      </c>
      <c r="P181" s="31">
        <v>0</v>
      </c>
      <c r="Q181" s="32">
        <f t="shared" si="16"/>
        <v>700</v>
      </c>
      <c r="R181" s="81">
        <v>0</v>
      </c>
      <c r="S181" s="34">
        <v>0</v>
      </c>
      <c r="T181" s="81">
        <v>0</v>
      </c>
      <c r="U181" s="35">
        <v>0</v>
      </c>
      <c r="V181" s="32">
        <v>700</v>
      </c>
      <c r="W181" s="100" t="s">
        <v>33</v>
      </c>
      <c r="X181" s="35" t="s">
        <v>142</v>
      </c>
      <c r="Y181" s="37" t="s">
        <v>33</v>
      </c>
      <c r="Z181" s="37" t="s">
        <v>33</v>
      </c>
      <c r="AA181" s="48"/>
    </row>
    <row r="182" spans="1:27" hidden="1" x14ac:dyDescent="0.2">
      <c r="A182" s="20">
        <v>144</v>
      </c>
      <c r="B182" s="21">
        <v>44642</v>
      </c>
      <c r="C182" s="22">
        <v>44649</v>
      </c>
      <c r="D182" s="246">
        <v>44651</v>
      </c>
      <c r="E182" s="23" t="s">
        <v>274</v>
      </c>
      <c r="F182" s="23" t="s">
        <v>382</v>
      </c>
      <c r="G182" s="26" t="s">
        <v>276</v>
      </c>
      <c r="H182" s="26" t="s">
        <v>34</v>
      </c>
      <c r="I182" s="24" t="s">
        <v>33</v>
      </c>
      <c r="J182" s="26">
        <v>303439</v>
      </c>
      <c r="K182" s="27">
        <v>44580</v>
      </c>
      <c r="L182" s="26">
        <v>129571</v>
      </c>
      <c r="M182" s="29">
        <v>33000</v>
      </c>
      <c r="N182" s="30">
        <v>0.15</v>
      </c>
      <c r="O182" s="31">
        <f t="shared" ref="O182:O192" si="28">M182*N182</f>
        <v>4950</v>
      </c>
      <c r="P182" s="31">
        <v>0</v>
      </c>
      <c r="Q182" s="32">
        <f t="shared" si="16"/>
        <v>37950</v>
      </c>
      <c r="R182" s="33">
        <v>0.03</v>
      </c>
      <c r="S182" s="34">
        <f t="shared" ref="S182:S188" si="29">-Q182*R182</f>
        <v>-1138.5</v>
      </c>
      <c r="T182" s="33">
        <v>0.2</v>
      </c>
      <c r="U182" s="35">
        <f>-O182*T182</f>
        <v>-990</v>
      </c>
      <c r="V182" s="32">
        <f t="shared" ref="V182:V195" si="30">Q182+S182+U182</f>
        <v>35821.5</v>
      </c>
      <c r="W182" s="37" t="s">
        <v>59</v>
      </c>
      <c r="X182" s="35" t="s">
        <v>36</v>
      </c>
      <c r="Y182" s="37" t="s">
        <v>33</v>
      </c>
      <c r="Z182" s="37" t="s">
        <v>383</v>
      </c>
      <c r="AA182" s="48"/>
    </row>
    <row r="183" spans="1:27" hidden="1" x14ac:dyDescent="0.2">
      <c r="A183" s="20">
        <v>146</v>
      </c>
      <c r="B183" s="21">
        <v>44642</v>
      </c>
      <c r="C183" s="22">
        <v>44650</v>
      </c>
      <c r="D183" s="246">
        <v>44651</v>
      </c>
      <c r="E183" s="23" t="s">
        <v>234</v>
      </c>
      <c r="F183" s="23" t="s">
        <v>386</v>
      </c>
      <c r="G183" s="26" t="s">
        <v>235</v>
      </c>
      <c r="H183" s="26" t="s">
        <v>34</v>
      </c>
      <c r="I183" s="24" t="s">
        <v>33</v>
      </c>
      <c r="J183" s="26">
        <v>303429</v>
      </c>
      <c r="K183" s="27">
        <v>44599</v>
      </c>
      <c r="L183" s="24" t="s">
        <v>377</v>
      </c>
      <c r="M183" s="29">
        <v>64408</v>
      </c>
      <c r="N183" s="30">
        <v>0.16</v>
      </c>
      <c r="O183" s="31">
        <f t="shared" si="28"/>
        <v>10305.280000000001</v>
      </c>
      <c r="P183" s="31">
        <v>2190</v>
      </c>
      <c r="Q183" s="32">
        <f t="shared" si="16"/>
        <v>76903.28</v>
      </c>
      <c r="R183" s="33">
        <v>0.03</v>
      </c>
      <c r="S183" s="34">
        <f t="shared" si="29"/>
        <v>-2307.0983999999999</v>
      </c>
      <c r="T183" s="33">
        <v>0</v>
      </c>
      <c r="U183" s="35">
        <v>0</v>
      </c>
      <c r="V183" s="32">
        <f t="shared" si="30"/>
        <v>74596.181599999996</v>
      </c>
      <c r="W183" s="35" t="s">
        <v>33</v>
      </c>
      <c r="X183" s="181" t="s">
        <v>36</v>
      </c>
      <c r="Y183" s="37" t="s">
        <v>33</v>
      </c>
      <c r="Z183" s="37" t="s">
        <v>33</v>
      </c>
      <c r="AA183" s="243">
        <f>V183+V184</f>
        <v>91278.581600000005</v>
      </c>
    </row>
    <row r="184" spans="1:27" hidden="1" x14ac:dyDescent="0.2">
      <c r="A184" s="20">
        <v>147</v>
      </c>
      <c r="B184" s="21">
        <v>44642</v>
      </c>
      <c r="C184" s="22">
        <v>44650</v>
      </c>
      <c r="D184" s="246">
        <v>44651</v>
      </c>
      <c r="E184" s="23" t="s">
        <v>234</v>
      </c>
      <c r="F184" s="23" t="s">
        <v>386</v>
      </c>
      <c r="G184" s="26" t="s">
        <v>235</v>
      </c>
      <c r="H184" s="26" t="s">
        <v>34</v>
      </c>
      <c r="I184" s="24" t="s">
        <v>33</v>
      </c>
      <c r="J184" s="26">
        <v>303429</v>
      </c>
      <c r="K184" s="27">
        <v>44599</v>
      </c>
      <c r="L184" s="24" t="s">
        <v>387</v>
      </c>
      <c r="M184" s="38">
        <v>15600</v>
      </c>
      <c r="N184" s="30">
        <v>0.1</v>
      </c>
      <c r="O184" s="31">
        <f t="shared" si="28"/>
        <v>1560</v>
      </c>
      <c r="P184" s="31">
        <v>360</v>
      </c>
      <c r="Q184" s="32">
        <f t="shared" si="16"/>
        <v>17520</v>
      </c>
      <c r="R184" s="33">
        <v>0.03</v>
      </c>
      <c r="S184" s="34">
        <f t="shared" si="29"/>
        <v>-525.6</v>
      </c>
      <c r="T184" s="33">
        <v>0.2</v>
      </c>
      <c r="U184" s="35">
        <f>-O184*T184</f>
        <v>-312</v>
      </c>
      <c r="V184" s="32">
        <f t="shared" si="30"/>
        <v>16682.400000000001</v>
      </c>
      <c r="W184" s="35" t="s">
        <v>33</v>
      </c>
      <c r="X184" s="181" t="s">
        <v>36</v>
      </c>
      <c r="Y184" s="37" t="s">
        <v>33</v>
      </c>
      <c r="Z184" s="37" t="s">
        <v>33</v>
      </c>
      <c r="AA184" s="243"/>
    </row>
    <row r="185" spans="1:27" hidden="1" x14ac:dyDescent="0.2">
      <c r="A185" s="20">
        <v>148</v>
      </c>
      <c r="B185" s="21">
        <v>44642</v>
      </c>
      <c r="C185" s="22">
        <v>44640</v>
      </c>
      <c r="D185" s="246">
        <v>44651</v>
      </c>
      <c r="E185" s="23" t="s">
        <v>92</v>
      </c>
      <c r="F185" s="23" t="s">
        <v>388</v>
      </c>
      <c r="G185" s="26" t="s">
        <v>94</v>
      </c>
      <c r="H185" s="26" t="s">
        <v>34</v>
      </c>
      <c r="I185" s="24" t="s">
        <v>33</v>
      </c>
      <c r="J185" s="26">
        <v>303433</v>
      </c>
      <c r="K185" s="27">
        <v>44621</v>
      </c>
      <c r="L185" s="24" t="s">
        <v>389</v>
      </c>
      <c r="M185" s="38">
        <v>9653</v>
      </c>
      <c r="N185" s="30">
        <v>0</v>
      </c>
      <c r="O185" s="64">
        <f t="shared" si="28"/>
        <v>0</v>
      </c>
      <c r="P185" s="31">
        <v>0</v>
      </c>
      <c r="Q185" s="32">
        <f t="shared" si="16"/>
        <v>9653</v>
      </c>
      <c r="R185" s="33">
        <v>0.03</v>
      </c>
      <c r="S185" s="34">
        <f t="shared" si="29"/>
        <v>-289.58999999999997</v>
      </c>
      <c r="T185" s="33"/>
      <c r="U185" s="35">
        <f>-O185*T185</f>
        <v>0</v>
      </c>
      <c r="V185" s="32">
        <f t="shared" si="30"/>
        <v>9363.41</v>
      </c>
      <c r="W185" s="37" t="s">
        <v>59</v>
      </c>
      <c r="X185" s="35" t="s">
        <v>36</v>
      </c>
      <c r="Y185" s="37" t="s">
        <v>33</v>
      </c>
      <c r="Z185" s="37" t="s">
        <v>390</v>
      </c>
      <c r="AA185" s="48"/>
    </row>
    <row r="186" spans="1:27" hidden="1" x14ac:dyDescent="0.2">
      <c r="A186" s="20">
        <v>149</v>
      </c>
      <c r="B186" s="21">
        <v>44642</v>
      </c>
      <c r="C186" s="22">
        <v>44649</v>
      </c>
      <c r="D186" s="246">
        <v>44651</v>
      </c>
      <c r="E186" s="23" t="s">
        <v>204</v>
      </c>
      <c r="F186" s="23" t="s">
        <v>391</v>
      </c>
      <c r="G186" s="26" t="s">
        <v>206</v>
      </c>
      <c r="H186" s="26" t="s">
        <v>34</v>
      </c>
      <c r="I186" s="24" t="s">
        <v>33</v>
      </c>
      <c r="J186" s="26">
        <v>303434</v>
      </c>
      <c r="K186" s="27">
        <v>44582</v>
      </c>
      <c r="L186" s="26">
        <v>3011</v>
      </c>
      <c r="M186" s="38">
        <v>13500</v>
      </c>
      <c r="N186" s="30">
        <v>0</v>
      </c>
      <c r="O186" s="31">
        <f t="shared" si="28"/>
        <v>0</v>
      </c>
      <c r="P186" s="31">
        <v>0</v>
      </c>
      <c r="Q186" s="32">
        <f t="shared" si="16"/>
        <v>13500</v>
      </c>
      <c r="R186" s="33">
        <v>4.4999999999999998E-2</v>
      </c>
      <c r="S186" s="34">
        <f t="shared" si="29"/>
        <v>-607.5</v>
      </c>
      <c r="T186" s="33">
        <v>0.05</v>
      </c>
      <c r="U186" s="35">
        <v>-675</v>
      </c>
      <c r="V186" s="32">
        <f t="shared" si="30"/>
        <v>12217.5</v>
      </c>
      <c r="W186" s="37" t="s">
        <v>59</v>
      </c>
      <c r="X186" s="35" t="s">
        <v>36</v>
      </c>
      <c r="Y186" s="37" t="s">
        <v>33</v>
      </c>
      <c r="Z186" s="37" t="s">
        <v>392</v>
      </c>
      <c r="AA186" s="48"/>
    </row>
    <row r="187" spans="1:27" hidden="1" x14ac:dyDescent="0.2">
      <c r="A187" s="20">
        <v>150</v>
      </c>
      <c r="B187" s="21">
        <v>44642</v>
      </c>
      <c r="C187" s="97" t="s">
        <v>265</v>
      </c>
      <c r="D187" s="246">
        <v>44651</v>
      </c>
      <c r="E187" s="23" t="s">
        <v>61</v>
      </c>
      <c r="F187" s="23" t="s">
        <v>393</v>
      </c>
      <c r="G187" s="26" t="s">
        <v>273</v>
      </c>
      <c r="H187" s="26" t="s">
        <v>34</v>
      </c>
      <c r="I187" s="24" t="s">
        <v>33</v>
      </c>
      <c r="J187" s="26">
        <v>303438</v>
      </c>
      <c r="K187" s="27">
        <v>44620</v>
      </c>
      <c r="L187" s="26" t="s">
        <v>394</v>
      </c>
      <c r="M187" s="38">
        <v>63252</v>
      </c>
      <c r="N187" s="30">
        <v>0</v>
      </c>
      <c r="O187" s="31">
        <f t="shared" si="28"/>
        <v>0</v>
      </c>
      <c r="P187" s="31">
        <v>0</v>
      </c>
      <c r="Q187" s="32">
        <f t="shared" si="16"/>
        <v>63252</v>
      </c>
      <c r="R187" s="33">
        <v>0</v>
      </c>
      <c r="S187" s="34">
        <f t="shared" si="29"/>
        <v>0</v>
      </c>
      <c r="T187" s="33">
        <v>0</v>
      </c>
      <c r="U187" s="35">
        <f t="shared" ref="U187:U192" si="31">-O187*T187</f>
        <v>0</v>
      </c>
      <c r="V187" s="32">
        <f t="shared" si="30"/>
        <v>63252</v>
      </c>
      <c r="W187" s="37" t="s">
        <v>59</v>
      </c>
      <c r="X187" s="35" t="s">
        <v>36</v>
      </c>
      <c r="Y187" s="37" t="s">
        <v>33</v>
      </c>
      <c r="Z187" s="37" t="s">
        <v>395</v>
      </c>
      <c r="AA187" s="243">
        <f>V187+V188</f>
        <v>68067.45</v>
      </c>
    </row>
    <row r="188" spans="1:27" hidden="1" x14ac:dyDescent="0.2">
      <c r="A188" s="20">
        <v>151</v>
      </c>
      <c r="B188" s="21">
        <v>44642</v>
      </c>
      <c r="C188" s="97" t="s">
        <v>265</v>
      </c>
      <c r="D188" s="246">
        <v>44651</v>
      </c>
      <c r="E188" s="23" t="s">
        <v>61</v>
      </c>
      <c r="F188" s="23" t="s">
        <v>47</v>
      </c>
      <c r="G188" s="26" t="s">
        <v>273</v>
      </c>
      <c r="H188" s="26" t="s">
        <v>34</v>
      </c>
      <c r="I188" s="24" t="s">
        <v>33</v>
      </c>
      <c r="J188" s="26">
        <v>303438</v>
      </c>
      <c r="K188" s="27">
        <v>44620</v>
      </c>
      <c r="L188" s="26" t="s">
        <v>396</v>
      </c>
      <c r="M188" s="38">
        <v>4500</v>
      </c>
      <c r="N188" s="30">
        <v>0.13</v>
      </c>
      <c r="O188" s="31">
        <f t="shared" si="28"/>
        <v>585</v>
      </c>
      <c r="P188" s="31">
        <v>0</v>
      </c>
      <c r="Q188" s="32">
        <f t="shared" si="16"/>
        <v>5085</v>
      </c>
      <c r="R188" s="33">
        <v>0.03</v>
      </c>
      <c r="S188" s="34">
        <f t="shared" si="29"/>
        <v>-152.54999999999998</v>
      </c>
      <c r="T188" s="30">
        <v>0.2</v>
      </c>
      <c r="U188" s="35">
        <f t="shared" si="31"/>
        <v>-117</v>
      </c>
      <c r="V188" s="32">
        <f t="shared" si="30"/>
        <v>4815.45</v>
      </c>
      <c r="W188" s="37" t="s">
        <v>59</v>
      </c>
      <c r="X188" s="35" t="s">
        <v>36</v>
      </c>
      <c r="Y188" s="37" t="s">
        <v>33</v>
      </c>
      <c r="Z188" s="37" t="s">
        <v>395</v>
      </c>
      <c r="AA188" s="243"/>
    </row>
    <row r="189" spans="1:27" hidden="1" x14ac:dyDescent="0.2">
      <c r="A189" s="20">
        <v>152</v>
      </c>
      <c r="B189" s="21">
        <v>44642</v>
      </c>
      <c r="C189" s="22">
        <v>44649</v>
      </c>
      <c r="D189" s="246">
        <v>44651</v>
      </c>
      <c r="E189" s="23" t="s">
        <v>162</v>
      </c>
      <c r="F189" s="23" t="s">
        <v>397</v>
      </c>
      <c r="G189" s="26" t="s">
        <v>163</v>
      </c>
      <c r="H189" s="26" t="s">
        <v>34</v>
      </c>
      <c r="I189" s="24" t="s">
        <v>33</v>
      </c>
      <c r="J189" s="26">
        <v>303428</v>
      </c>
      <c r="K189" s="27">
        <v>44593</v>
      </c>
      <c r="L189" s="26" t="s">
        <v>398</v>
      </c>
      <c r="M189" s="38">
        <v>13000</v>
      </c>
      <c r="N189" s="30">
        <v>0.13</v>
      </c>
      <c r="O189" s="31">
        <f t="shared" si="28"/>
        <v>1690</v>
      </c>
      <c r="P189" s="31">
        <v>0</v>
      </c>
      <c r="Q189" s="32">
        <f t="shared" si="16"/>
        <v>14690</v>
      </c>
      <c r="R189" s="33">
        <v>0.03</v>
      </c>
      <c r="S189" s="34"/>
      <c r="T189" s="30">
        <v>1</v>
      </c>
      <c r="U189" s="35">
        <f t="shared" si="31"/>
        <v>-1690</v>
      </c>
      <c r="V189" s="32">
        <f t="shared" si="30"/>
        <v>13000</v>
      </c>
      <c r="W189" s="37" t="s">
        <v>59</v>
      </c>
      <c r="X189" s="35" t="s">
        <v>36</v>
      </c>
      <c r="Y189" s="37" t="s">
        <v>33</v>
      </c>
      <c r="Z189" s="37" t="s">
        <v>399</v>
      </c>
      <c r="AA189" s="48"/>
    </row>
    <row r="190" spans="1:27" hidden="1" x14ac:dyDescent="0.2">
      <c r="A190" s="20">
        <v>153</v>
      </c>
      <c r="B190" s="21">
        <v>44642</v>
      </c>
      <c r="C190" s="22">
        <v>44649</v>
      </c>
      <c r="D190" s="246">
        <v>44651</v>
      </c>
      <c r="E190" s="23" t="s">
        <v>61</v>
      </c>
      <c r="F190" s="23" t="s">
        <v>393</v>
      </c>
      <c r="G190" s="26" t="s">
        <v>273</v>
      </c>
      <c r="H190" s="26" t="s">
        <v>34</v>
      </c>
      <c r="I190" s="24" t="s">
        <v>33</v>
      </c>
      <c r="J190" s="26">
        <v>303442</v>
      </c>
      <c r="K190" s="27">
        <v>44592</v>
      </c>
      <c r="L190" s="26" t="s">
        <v>400</v>
      </c>
      <c r="M190" s="38">
        <v>62932</v>
      </c>
      <c r="N190" s="30">
        <v>0</v>
      </c>
      <c r="O190" s="31">
        <f t="shared" si="28"/>
        <v>0</v>
      </c>
      <c r="P190" s="31">
        <v>0</v>
      </c>
      <c r="Q190" s="32">
        <f t="shared" si="16"/>
        <v>62932</v>
      </c>
      <c r="R190" s="33">
        <v>0</v>
      </c>
      <c r="S190" s="34">
        <f>-Q190*R190</f>
        <v>0</v>
      </c>
      <c r="T190" s="30">
        <v>0</v>
      </c>
      <c r="U190" s="35">
        <f t="shared" si="31"/>
        <v>0</v>
      </c>
      <c r="V190" s="32">
        <f t="shared" si="30"/>
        <v>62932</v>
      </c>
      <c r="W190" s="37" t="s">
        <v>59</v>
      </c>
      <c r="X190" s="35" t="s">
        <v>36</v>
      </c>
      <c r="Y190" s="37" t="s">
        <v>33</v>
      </c>
      <c r="Z190" s="37" t="s">
        <v>401</v>
      </c>
      <c r="AA190" s="243">
        <f>V190+V191</f>
        <v>67747.45</v>
      </c>
    </row>
    <row r="191" spans="1:27" hidden="1" x14ac:dyDescent="0.2">
      <c r="A191" s="20">
        <v>154</v>
      </c>
      <c r="B191" s="21">
        <v>44642</v>
      </c>
      <c r="C191" s="22">
        <v>44649</v>
      </c>
      <c r="D191" s="246">
        <v>44651</v>
      </c>
      <c r="E191" s="23" t="s">
        <v>61</v>
      </c>
      <c r="F191" s="23" t="s">
        <v>47</v>
      </c>
      <c r="G191" s="26" t="s">
        <v>273</v>
      </c>
      <c r="H191" s="26" t="s">
        <v>34</v>
      </c>
      <c r="I191" s="24" t="s">
        <v>33</v>
      </c>
      <c r="J191" s="26">
        <v>303442</v>
      </c>
      <c r="K191" s="27">
        <v>44592</v>
      </c>
      <c r="L191" s="26" t="s">
        <v>402</v>
      </c>
      <c r="M191" s="38">
        <v>4500</v>
      </c>
      <c r="N191" s="30">
        <v>0.13</v>
      </c>
      <c r="O191" s="31">
        <f t="shared" si="28"/>
        <v>585</v>
      </c>
      <c r="P191" s="31">
        <v>0</v>
      </c>
      <c r="Q191" s="32">
        <f t="shared" si="16"/>
        <v>5085</v>
      </c>
      <c r="R191" s="33">
        <v>0.03</v>
      </c>
      <c r="S191" s="34">
        <f>-Q191*R191</f>
        <v>-152.54999999999998</v>
      </c>
      <c r="T191" s="30">
        <v>0.2</v>
      </c>
      <c r="U191" s="35">
        <f t="shared" si="31"/>
        <v>-117</v>
      </c>
      <c r="V191" s="32">
        <f t="shared" si="30"/>
        <v>4815.45</v>
      </c>
      <c r="W191" s="37" t="s">
        <v>59</v>
      </c>
      <c r="X191" s="35" t="s">
        <v>36</v>
      </c>
      <c r="Y191" s="37" t="s">
        <v>33</v>
      </c>
      <c r="Z191" s="37" t="s">
        <v>401</v>
      </c>
      <c r="AA191" s="243"/>
    </row>
    <row r="192" spans="1:27" hidden="1" x14ac:dyDescent="0.2">
      <c r="A192" s="20">
        <v>166</v>
      </c>
      <c r="B192" s="21">
        <v>44642</v>
      </c>
      <c r="C192" s="22">
        <v>44649</v>
      </c>
      <c r="D192" s="246">
        <v>44651</v>
      </c>
      <c r="E192" s="43" t="s">
        <v>421</v>
      </c>
      <c r="F192" s="43" t="s">
        <v>422</v>
      </c>
      <c r="G192" s="76" t="s">
        <v>33</v>
      </c>
      <c r="H192" s="26" t="s">
        <v>34</v>
      </c>
      <c r="I192" s="24" t="s">
        <v>33</v>
      </c>
      <c r="J192" s="76">
        <v>303437</v>
      </c>
      <c r="K192" s="103" t="s">
        <v>33</v>
      </c>
      <c r="L192" s="78" t="s">
        <v>33</v>
      </c>
      <c r="M192" s="79">
        <v>129000</v>
      </c>
      <c r="N192" s="80">
        <v>0</v>
      </c>
      <c r="O192" s="31">
        <f t="shared" si="28"/>
        <v>0</v>
      </c>
      <c r="P192" s="31">
        <v>0</v>
      </c>
      <c r="Q192" s="32">
        <f t="shared" si="16"/>
        <v>129000</v>
      </c>
      <c r="R192" s="81">
        <v>0</v>
      </c>
      <c r="S192" s="34">
        <f>-Q192*R192</f>
        <v>0</v>
      </c>
      <c r="T192" s="81">
        <v>0</v>
      </c>
      <c r="U192" s="35">
        <f t="shared" si="31"/>
        <v>0</v>
      </c>
      <c r="V192" s="32">
        <f t="shared" si="30"/>
        <v>129000</v>
      </c>
      <c r="W192" s="37" t="s">
        <v>59</v>
      </c>
      <c r="X192" s="35" t="s">
        <v>36</v>
      </c>
      <c r="Y192" s="37" t="s">
        <v>33</v>
      </c>
      <c r="Z192" s="37" t="s">
        <v>33</v>
      </c>
      <c r="AA192" s="48"/>
    </row>
    <row r="193" spans="1:28" hidden="1" x14ac:dyDescent="0.2">
      <c r="A193" s="20"/>
      <c r="B193" s="21">
        <v>44642</v>
      </c>
      <c r="C193" s="22">
        <v>44649</v>
      </c>
      <c r="D193" s="246">
        <v>44623</v>
      </c>
      <c r="E193" s="43" t="s">
        <v>144</v>
      </c>
      <c r="F193" s="43" t="s">
        <v>826</v>
      </c>
      <c r="G193" s="76"/>
      <c r="H193" s="26"/>
      <c r="I193" s="24"/>
      <c r="J193" s="76">
        <v>303393</v>
      </c>
      <c r="K193" s="103"/>
      <c r="L193" s="78"/>
      <c r="M193" s="79">
        <v>727368</v>
      </c>
      <c r="N193" s="80"/>
      <c r="O193" s="31"/>
      <c r="P193" s="31"/>
      <c r="Q193" s="32">
        <f t="shared" si="16"/>
        <v>727368</v>
      </c>
      <c r="R193" s="81"/>
      <c r="S193" s="34"/>
      <c r="T193" s="81"/>
      <c r="U193" s="35"/>
      <c r="V193" s="32">
        <f t="shared" si="30"/>
        <v>727368</v>
      </c>
      <c r="W193" s="37" t="s">
        <v>35</v>
      </c>
      <c r="X193" s="35" t="s">
        <v>36</v>
      </c>
      <c r="Y193" s="37" t="s">
        <v>828</v>
      </c>
      <c r="Z193" s="37"/>
      <c r="AA193" s="48"/>
    </row>
    <row r="194" spans="1:28" hidden="1" x14ac:dyDescent="0.2">
      <c r="A194" s="20"/>
      <c r="B194" s="21">
        <v>44642</v>
      </c>
      <c r="C194" s="22">
        <v>44649</v>
      </c>
      <c r="D194" s="246">
        <v>44650</v>
      </c>
      <c r="E194" s="43" t="s">
        <v>144</v>
      </c>
      <c r="F194" s="43" t="s">
        <v>826</v>
      </c>
      <c r="G194" s="76"/>
      <c r="H194" s="26"/>
      <c r="I194" s="24"/>
      <c r="J194" s="76">
        <v>303393</v>
      </c>
      <c r="K194" s="103"/>
      <c r="L194" s="78"/>
      <c r="M194" s="79">
        <v>500000</v>
      </c>
      <c r="N194" s="80"/>
      <c r="O194" s="31"/>
      <c r="P194" s="31"/>
      <c r="Q194" s="32">
        <f t="shared" si="16"/>
        <v>500000</v>
      </c>
      <c r="R194" s="81"/>
      <c r="S194" s="34"/>
      <c r="T194" s="81"/>
      <c r="U194" s="35"/>
      <c r="V194" s="32">
        <f t="shared" si="30"/>
        <v>500000</v>
      </c>
      <c r="W194" s="37" t="s">
        <v>35</v>
      </c>
      <c r="X194" s="35" t="s">
        <v>36</v>
      </c>
      <c r="Y194" s="37" t="s">
        <v>827</v>
      </c>
      <c r="Z194" s="37"/>
      <c r="AA194" s="48"/>
    </row>
    <row r="195" spans="1:28" hidden="1" x14ac:dyDescent="0.2">
      <c r="A195" s="20"/>
      <c r="B195" s="21">
        <v>44642</v>
      </c>
      <c r="C195" s="22">
        <v>44649</v>
      </c>
      <c r="D195" s="246">
        <v>44627</v>
      </c>
      <c r="E195" s="43" t="s">
        <v>829</v>
      </c>
      <c r="F195" s="43" t="s">
        <v>829</v>
      </c>
      <c r="G195" s="76"/>
      <c r="H195" s="26"/>
      <c r="I195" s="24"/>
      <c r="J195" s="76">
        <v>303393</v>
      </c>
      <c r="K195" s="103"/>
      <c r="L195" s="78"/>
      <c r="M195" s="79">
        <v>1312192</v>
      </c>
      <c r="N195" s="80"/>
      <c r="O195" s="31"/>
      <c r="P195" s="31"/>
      <c r="Q195" s="32">
        <f t="shared" si="16"/>
        <v>1312192</v>
      </c>
      <c r="R195" s="81"/>
      <c r="S195" s="34"/>
      <c r="T195" s="81"/>
      <c r="U195" s="35"/>
      <c r="V195" s="32">
        <f t="shared" si="30"/>
        <v>1312192</v>
      </c>
      <c r="W195" s="37" t="s">
        <v>35</v>
      </c>
      <c r="X195" s="35" t="s">
        <v>36</v>
      </c>
      <c r="Y195" s="37" t="s">
        <v>830</v>
      </c>
      <c r="Z195" s="37"/>
      <c r="AA195" s="48"/>
    </row>
    <row r="196" spans="1:28" hidden="1" x14ac:dyDescent="0.2">
      <c r="A196" s="20"/>
      <c r="B196" s="21"/>
      <c r="C196" s="22"/>
      <c r="D196" s="246"/>
      <c r="E196" s="43"/>
      <c r="F196" s="43"/>
      <c r="G196" s="76"/>
      <c r="H196" s="26"/>
      <c r="I196" s="24"/>
      <c r="J196" s="76"/>
      <c r="K196" s="103"/>
      <c r="L196" s="78"/>
      <c r="M196" s="79"/>
      <c r="N196" s="80"/>
      <c r="O196" s="31"/>
      <c r="P196" s="31"/>
      <c r="Q196" s="32"/>
      <c r="R196" s="81"/>
      <c r="S196" s="34"/>
      <c r="T196" s="81"/>
      <c r="U196" s="35"/>
      <c r="V196" s="32"/>
      <c r="W196" s="37"/>
      <c r="X196" s="35"/>
      <c r="Y196" s="37"/>
      <c r="Z196" s="37"/>
      <c r="AA196" s="48"/>
    </row>
    <row r="197" spans="1:28" hidden="1" x14ac:dyDescent="0.2">
      <c r="A197" s="20"/>
      <c r="B197" s="21">
        <v>44642</v>
      </c>
      <c r="C197" s="22">
        <v>44649</v>
      </c>
      <c r="D197" s="246">
        <v>44627</v>
      </c>
      <c r="E197" s="43" t="s">
        <v>834</v>
      </c>
      <c r="F197" s="43" t="s">
        <v>834</v>
      </c>
      <c r="G197" s="76"/>
      <c r="H197" s="26"/>
      <c r="I197" s="24"/>
      <c r="J197" s="76">
        <v>303393</v>
      </c>
      <c r="K197" s="103"/>
      <c r="L197" s="78"/>
      <c r="M197" s="79">
        <v>10000000</v>
      </c>
      <c r="N197" s="80"/>
      <c r="O197" s="31"/>
      <c r="P197" s="31"/>
      <c r="Q197" s="32">
        <f>M197+O197+P197</f>
        <v>10000000</v>
      </c>
      <c r="R197" s="81"/>
      <c r="S197" s="34"/>
      <c r="T197" s="81"/>
      <c r="U197" s="35"/>
      <c r="V197" s="32">
        <f>Q197+S197+U197</f>
        <v>10000000</v>
      </c>
      <c r="W197" s="37" t="s">
        <v>35</v>
      </c>
      <c r="X197" s="35" t="s">
        <v>36</v>
      </c>
      <c r="Y197" s="37" t="s">
        <v>835</v>
      </c>
      <c r="Z197" s="37"/>
      <c r="AA197" s="48"/>
    </row>
    <row r="198" spans="1:28" ht="23.25" hidden="1" x14ac:dyDescent="0.25">
      <c r="A198" s="20"/>
      <c r="B198" s="281"/>
      <c r="C198" s="313"/>
      <c r="D198" s="316">
        <v>44624</v>
      </c>
      <c r="E198" s="317" t="s">
        <v>873</v>
      </c>
      <c r="F198" s="317" t="s">
        <v>873</v>
      </c>
      <c r="G198" s="267"/>
      <c r="H198" s="26"/>
      <c r="I198" s="268"/>
      <c r="J198" s="267"/>
      <c r="K198" s="269"/>
      <c r="L198" s="270"/>
      <c r="M198" s="271"/>
      <c r="N198" s="272"/>
      <c r="O198" s="273"/>
      <c r="P198" s="273"/>
      <c r="Q198" s="319">
        <v>42745</v>
      </c>
      <c r="R198" s="274"/>
      <c r="S198" s="275"/>
      <c r="T198" s="274"/>
      <c r="U198" s="276"/>
      <c r="V198" s="277">
        <f t="shared" ref="V198:V261" si="32">Q198+S198+U198</f>
        <v>42745</v>
      </c>
      <c r="W198" s="280"/>
      <c r="X198" s="276" t="s">
        <v>36</v>
      </c>
      <c r="Y198" s="314"/>
      <c r="Z198" s="280"/>
      <c r="AA198" s="301"/>
      <c r="AB198" s="1" t="s">
        <v>867</v>
      </c>
    </row>
    <row r="199" spans="1:28" ht="15" hidden="1" x14ac:dyDescent="0.25">
      <c r="A199" s="20"/>
      <c r="B199" s="281"/>
      <c r="C199" s="313"/>
      <c r="D199" s="316">
        <v>44649</v>
      </c>
      <c r="E199" s="317" t="s">
        <v>874</v>
      </c>
      <c r="F199" s="317" t="s">
        <v>874</v>
      </c>
      <c r="G199" s="267"/>
      <c r="H199" s="26"/>
      <c r="I199" s="268"/>
      <c r="J199" s="267"/>
      <c r="K199" s="269"/>
      <c r="L199" s="270"/>
      <c r="M199" s="271"/>
      <c r="N199" s="272"/>
      <c r="O199" s="273"/>
      <c r="P199" s="273"/>
      <c r="Q199" s="319">
        <v>125617</v>
      </c>
      <c r="R199" s="274"/>
      <c r="S199" s="275"/>
      <c r="T199" s="274"/>
      <c r="U199" s="276"/>
      <c r="V199" s="277">
        <f t="shared" si="32"/>
        <v>125617</v>
      </c>
      <c r="W199" s="280"/>
      <c r="X199" s="276" t="s">
        <v>36</v>
      </c>
      <c r="Y199" s="314">
        <v>56590680</v>
      </c>
      <c r="Z199" s="280"/>
      <c r="AA199" s="301"/>
      <c r="AB199" s="1" t="s">
        <v>867</v>
      </c>
    </row>
    <row r="200" spans="1:28" ht="15" hidden="1" x14ac:dyDescent="0.25">
      <c r="A200" s="20"/>
      <c r="B200" s="281"/>
      <c r="C200" s="313"/>
      <c r="D200" s="316">
        <v>44649</v>
      </c>
      <c r="E200" s="317" t="s">
        <v>875</v>
      </c>
      <c r="F200" s="317" t="s">
        <v>875</v>
      </c>
      <c r="G200" s="267"/>
      <c r="H200" s="26"/>
      <c r="I200" s="268"/>
      <c r="J200" s="267"/>
      <c r="K200" s="269"/>
      <c r="L200" s="270"/>
      <c r="M200" s="271"/>
      <c r="N200" s="272"/>
      <c r="O200" s="273"/>
      <c r="P200" s="273"/>
      <c r="Q200" s="319">
        <v>64377</v>
      </c>
      <c r="R200" s="274"/>
      <c r="S200" s="275"/>
      <c r="T200" s="274"/>
      <c r="U200" s="276"/>
      <c r="V200" s="277">
        <f t="shared" si="32"/>
        <v>64377</v>
      </c>
      <c r="W200" s="280"/>
      <c r="X200" s="276" t="s">
        <v>36</v>
      </c>
      <c r="Y200" s="314">
        <v>56590677</v>
      </c>
      <c r="Z200" s="280"/>
      <c r="AA200" s="301"/>
      <c r="AB200" s="1" t="s">
        <v>867</v>
      </c>
    </row>
    <row r="201" spans="1:28" ht="15" hidden="1" x14ac:dyDescent="0.25">
      <c r="A201" s="20"/>
      <c r="B201" s="281"/>
      <c r="C201" s="313"/>
      <c r="D201" s="316">
        <v>44649</v>
      </c>
      <c r="E201" s="317" t="s">
        <v>876</v>
      </c>
      <c r="F201" s="317" t="s">
        <v>876</v>
      </c>
      <c r="G201" s="267"/>
      <c r="H201" s="26"/>
      <c r="I201" s="268"/>
      <c r="J201" s="267"/>
      <c r="K201" s="269"/>
      <c r="L201" s="270"/>
      <c r="M201" s="271"/>
      <c r="N201" s="272"/>
      <c r="O201" s="273"/>
      <c r="P201" s="273"/>
      <c r="Q201" s="319">
        <v>5752</v>
      </c>
      <c r="R201" s="274"/>
      <c r="S201" s="275"/>
      <c r="T201" s="274"/>
      <c r="U201" s="276"/>
      <c r="V201" s="277">
        <f t="shared" si="32"/>
        <v>5752</v>
      </c>
      <c r="W201" s="280"/>
      <c r="X201" s="276" t="s">
        <v>36</v>
      </c>
      <c r="Y201" s="314">
        <v>56590674</v>
      </c>
      <c r="Z201" s="280"/>
      <c r="AA201" s="301"/>
      <c r="AB201" s="1" t="s">
        <v>867</v>
      </c>
    </row>
    <row r="202" spans="1:28" ht="15" hidden="1" x14ac:dyDescent="0.25">
      <c r="A202" s="20"/>
      <c r="B202" s="281"/>
      <c r="C202" s="313"/>
      <c r="D202" s="316">
        <v>44649</v>
      </c>
      <c r="E202" s="317" t="s">
        <v>877</v>
      </c>
      <c r="F202" s="317" t="s">
        <v>877</v>
      </c>
      <c r="G202" s="267"/>
      <c r="H202" s="26"/>
      <c r="I202" s="268"/>
      <c r="J202" s="267"/>
      <c r="K202" s="269"/>
      <c r="L202" s="270"/>
      <c r="M202" s="271"/>
      <c r="N202" s="272"/>
      <c r="O202" s="273"/>
      <c r="P202" s="273"/>
      <c r="Q202" s="319">
        <v>1503</v>
      </c>
      <c r="R202" s="274"/>
      <c r="S202" s="275"/>
      <c r="T202" s="274"/>
      <c r="U202" s="276"/>
      <c r="V202" s="277">
        <f t="shared" si="32"/>
        <v>1503</v>
      </c>
      <c r="W202" s="280"/>
      <c r="X202" s="276" t="s">
        <v>36</v>
      </c>
      <c r="Y202" s="314">
        <v>56590668</v>
      </c>
      <c r="Z202" s="280"/>
      <c r="AA202" s="301"/>
      <c r="AB202" s="1" t="s">
        <v>867</v>
      </c>
    </row>
    <row r="203" spans="1:28" ht="15" hidden="1" x14ac:dyDescent="0.25">
      <c r="A203" s="20"/>
      <c r="B203" s="281"/>
      <c r="C203" s="313"/>
      <c r="D203" s="316">
        <v>44649</v>
      </c>
      <c r="E203" s="317" t="s">
        <v>878</v>
      </c>
      <c r="F203" s="317" t="s">
        <v>878</v>
      </c>
      <c r="G203" s="267"/>
      <c r="H203" s="26"/>
      <c r="I203" s="268"/>
      <c r="J203" s="267"/>
      <c r="K203" s="269"/>
      <c r="L203" s="270"/>
      <c r="M203" s="271"/>
      <c r="N203" s="272"/>
      <c r="O203" s="273"/>
      <c r="P203" s="273"/>
      <c r="Q203" s="319">
        <v>67788</v>
      </c>
      <c r="R203" s="274"/>
      <c r="S203" s="275"/>
      <c r="T203" s="274"/>
      <c r="U203" s="276"/>
      <c r="V203" s="277">
        <f t="shared" si="32"/>
        <v>67788</v>
      </c>
      <c r="W203" s="280"/>
      <c r="X203" s="276" t="s">
        <v>36</v>
      </c>
      <c r="Y203" s="314">
        <v>56590665</v>
      </c>
      <c r="Z203" s="280"/>
      <c r="AA203" s="301"/>
      <c r="AB203" s="1" t="s">
        <v>867</v>
      </c>
    </row>
    <row r="204" spans="1:28" ht="15" hidden="1" x14ac:dyDescent="0.25">
      <c r="A204" s="20"/>
      <c r="B204" s="281"/>
      <c r="C204" s="313"/>
      <c r="D204" s="316">
        <v>44649</v>
      </c>
      <c r="E204" s="317" t="s">
        <v>879</v>
      </c>
      <c r="F204" s="317" t="s">
        <v>879</v>
      </c>
      <c r="G204" s="267"/>
      <c r="H204" s="26"/>
      <c r="I204" s="268"/>
      <c r="J204" s="267"/>
      <c r="K204" s="269"/>
      <c r="L204" s="270"/>
      <c r="M204" s="271"/>
      <c r="N204" s="272"/>
      <c r="O204" s="273"/>
      <c r="P204" s="273"/>
      <c r="Q204" s="319">
        <v>215787</v>
      </c>
      <c r="R204" s="274"/>
      <c r="S204" s="275"/>
      <c r="T204" s="274"/>
      <c r="U204" s="276"/>
      <c r="V204" s="277">
        <f t="shared" si="32"/>
        <v>215787</v>
      </c>
      <c r="W204" s="280"/>
      <c r="X204" s="276" t="s">
        <v>36</v>
      </c>
      <c r="Y204" s="314">
        <v>56590662</v>
      </c>
      <c r="Z204" s="280"/>
      <c r="AA204" s="301"/>
      <c r="AB204" s="1" t="s">
        <v>867</v>
      </c>
    </row>
    <row r="205" spans="1:28" ht="15" hidden="1" x14ac:dyDescent="0.25">
      <c r="A205" s="20"/>
      <c r="B205" s="281"/>
      <c r="C205" s="313"/>
      <c r="D205" s="316">
        <v>44649</v>
      </c>
      <c r="E205" s="317" t="s">
        <v>880</v>
      </c>
      <c r="F205" s="317" t="s">
        <v>880</v>
      </c>
      <c r="G205" s="267"/>
      <c r="H205" s="26"/>
      <c r="I205" s="268"/>
      <c r="J205" s="267"/>
      <c r="K205" s="269"/>
      <c r="L205" s="270"/>
      <c r="M205" s="271"/>
      <c r="N205" s="272"/>
      <c r="O205" s="273"/>
      <c r="P205" s="273"/>
      <c r="Q205" s="319">
        <v>37493</v>
      </c>
      <c r="R205" s="274"/>
      <c r="S205" s="275"/>
      <c r="T205" s="274"/>
      <c r="U205" s="276"/>
      <c r="V205" s="277">
        <f t="shared" si="32"/>
        <v>37493</v>
      </c>
      <c r="W205" s="280"/>
      <c r="X205" s="276" t="s">
        <v>36</v>
      </c>
      <c r="Y205" s="314">
        <v>56590672</v>
      </c>
      <c r="Z205" s="280"/>
      <c r="AA205" s="301"/>
      <c r="AB205" s="1" t="s">
        <v>867</v>
      </c>
    </row>
    <row r="206" spans="1:28" ht="15" hidden="1" x14ac:dyDescent="0.25">
      <c r="A206" s="20"/>
      <c r="B206" s="281"/>
      <c r="C206" s="313"/>
      <c r="D206" s="316">
        <v>44649</v>
      </c>
      <c r="E206" s="317" t="s">
        <v>881</v>
      </c>
      <c r="F206" s="317" t="s">
        <v>881</v>
      </c>
      <c r="G206" s="267"/>
      <c r="H206" s="26"/>
      <c r="I206" s="268"/>
      <c r="J206" s="267"/>
      <c r="K206" s="269"/>
      <c r="L206" s="270"/>
      <c r="M206" s="271"/>
      <c r="N206" s="272"/>
      <c r="O206" s="273"/>
      <c r="P206" s="273"/>
      <c r="Q206" s="319">
        <v>119368</v>
      </c>
      <c r="R206" s="274"/>
      <c r="S206" s="275"/>
      <c r="T206" s="274"/>
      <c r="U206" s="276"/>
      <c r="V206" s="277">
        <f t="shared" si="32"/>
        <v>119368</v>
      </c>
      <c r="W206" s="280"/>
      <c r="X206" s="276" t="s">
        <v>36</v>
      </c>
      <c r="Y206" s="314">
        <v>56590666</v>
      </c>
      <c r="Z206" s="280"/>
      <c r="AA206" s="301"/>
      <c r="AB206" s="1" t="s">
        <v>867</v>
      </c>
    </row>
    <row r="207" spans="1:28" ht="15" hidden="1" x14ac:dyDescent="0.25">
      <c r="A207" s="20"/>
      <c r="B207" s="281"/>
      <c r="C207" s="313"/>
      <c r="D207" s="316">
        <v>44649</v>
      </c>
      <c r="E207" s="317" t="s">
        <v>882</v>
      </c>
      <c r="F207" s="317" t="s">
        <v>882</v>
      </c>
      <c r="G207" s="267"/>
      <c r="H207" s="26"/>
      <c r="I207" s="268"/>
      <c r="J207" s="267"/>
      <c r="K207" s="269"/>
      <c r="L207" s="270"/>
      <c r="M207" s="271"/>
      <c r="N207" s="272"/>
      <c r="O207" s="273"/>
      <c r="P207" s="273"/>
      <c r="Q207" s="319">
        <v>129560</v>
      </c>
      <c r="R207" s="274"/>
      <c r="S207" s="275"/>
      <c r="T207" s="274"/>
      <c r="U207" s="276"/>
      <c r="V207" s="277">
        <f t="shared" si="32"/>
        <v>129560</v>
      </c>
      <c r="W207" s="280"/>
      <c r="X207" s="276" t="s">
        <v>36</v>
      </c>
      <c r="Y207" s="314">
        <v>56590664</v>
      </c>
      <c r="Z207" s="280"/>
      <c r="AA207" s="301"/>
      <c r="AB207" s="1" t="s">
        <v>867</v>
      </c>
    </row>
    <row r="208" spans="1:28" ht="15" hidden="1" x14ac:dyDescent="0.25">
      <c r="A208" s="20"/>
      <c r="B208" s="281"/>
      <c r="C208" s="313"/>
      <c r="D208" s="316">
        <v>44649</v>
      </c>
      <c r="E208" s="317" t="s">
        <v>883</v>
      </c>
      <c r="F208" s="317" t="s">
        <v>883</v>
      </c>
      <c r="G208" s="267"/>
      <c r="H208" s="26"/>
      <c r="I208" s="268"/>
      <c r="J208" s="267"/>
      <c r="K208" s="269"/>
      <c r="L208" s="270"/>
      <c r="M208" s="271"/>
      <c r="N208" s="272"/>
      <c r="O208" s="273"/>
      <c r="P208" s="273"/>
      <c r="Q208" s="319">
        <v>128518</v>
      </c>
      <c r="R208" s="274"/>
      <c r="S208" s="275"/>
      <c r="T208" s="274"/>
      <c r="U208" s="276"/>
      <c r="V208" s="277">
        <f t="shared" si="32"/>
        <v>128518</v>
      </c>
      <c r="W208" s="280"/>
      <c r="X208" s="276" t="s">
        <v>36</v>
      </c>
      <c r="Y208" s="314">
        <v>56590681</v>
      </c>
      <c r="Z208" s="280"/>
      <c r="AA208" s="301"/>
      <c r="AB208" s="1" t="s">
        <v>867</v>
      </c>
    </row>
    <row r="209" spans="1:28" ht="15" hidden="1" x14ac:dyDescent="0.25">
      <c r="A209" s="20"/>
      <c r="B209" s="281"/>
      <c r="C209" s="313"/>
      <c r="D209" s="316">
        <v>44650</v>
      </c>
      <c r="E209" s="317" t="s">
        <v>840</v>
      </c>
      <c r="F209" s="317" t="s">
        <v>840</v>
      </c>
      <c r="G209" s="267"/>
      <c r="H209" s="26"/>
      <c r="I209" s="268"/>
      <c r="J209" s="267"/>
      <c r="K209" s="269"/>
      <c r="L209" s="270"/>
      <c r="M209" s="271"/>
      <c r="N209" s="272"/>
      <c r="O209" s="273"/>
      <c r="P209" s="273"/>
      <c r="Q209" s="319">
        <v>623092</v>
      </c>
      <c r="R209" s="274"/>
      <c r="S209" s="275"/>
      <c r="T209" s="274"/>
      <c r="U209" s="276"/>
      <c r="V209" s="277">
        <f t="shared" si="32"/>
        <v>623092</v>
      </c>
      <c r="W209" s="280"/>
      <c r="X209" s="276" t="s">
        <v>36</v>
      </c>
      <c r="Y209" s="314">
        <v>56590663</v>
      </c>
      <c r="Z209" s="280"/>
      <c r="AA209" s="301"/>
      <c r="AB209" s="1" t="s">
        <v>867</v>
      </c>
    </row>
    <row r="210" spans="1:28" ht="15" hidden="1" x14ac:dyDescent="0.25">
      <c r="A210" s="20"/>
      <c r="B210" s="281"/>
      <c r="C210" s="313"/>
      <c r="D210" s="316">
        <v>44650</v>
      </c>
      <c r="E210" s="317" t="s">
        <v>884</v>
      </c>
      <c r="F210" s="317" t="s">
        <v>884</v>
      </c>
      <c r="G210" s="267"/>
      <c r="H210" s="26"/>
      <c r="I210" s="268"/>
      <c r="J210" s="267"/>
      <c r="K210" s="269"/>
      <c r="L210" s="270"/>
      <c r="M210" s="271"/>
      <c r="N210" s="272"/>
      <c r="O210" s="273"/>
      <c r="P210" s="273"/>
      <c r="Q210" s="319">
        <v>169293</v>
      </c>
      <c r="R210" s="274"/>
      <c r="S210" s="275"/>
      <c r="T210" s="274"/>
      <c r="U210" s="276"/>
      <c r="V210" s="277">
        <f t="shared" si="32"/>
        <v>169293</v>
      </c>
      <c r="W210" s="280"/>
      <c r="X210" s="276" t="s">
        <v>36</v>
      </c>
      <c r="Y210" s="314">
        <v>56590670</v>
      </c>
      <c r="Z210" s="280"/>
      <c r="AA210" s="301"/>
      <c r="AB210" s="1" t="s">
        <v>867</v>
      </c>
    </row>
    <row r="211" spans="1:28" ht="15" hidden="1" x14ac:dyDescent="0.25">
      <c r="A211" s="20"/>
      <c r="B211" s="281"/>
      <c r="C211" s="313"/>
      <c r="D211" s="316">
        <v>44650</v>
      </c>
      <c r="E211" s="317" t="s">
        <v>885</v>
      </c>
      <c r="F211" s="317" t="s">
        <v>885</v>
      </c>
      <c r="G211" s="267"/>
      <c r="H211" s="26"/>
      <c r="I211" s="268"/>
      <c r="J211" s="267"/>
      <c r="K211" s="269"/>
      <c r="L211" s="270"/>
      <c r="M211" s="271"/>
      <c r="N211" s="272"/>
      <c r="O211" s="273"/>
      <c r="P211" s="273"/>
      <c r="Q211" s="319">
        <v>122106</v>
      </c>
      <c r="R211" s="274"/>
      <c r="S211" s="275"/>
      <c r="T211" s="274"/>
      <c r="U211" s="276"/>
      <c r="V211" s="277">
        <f t="shared" si="32"/>
        <v>122106</v>
      </c>
      <c r="W211" s="280"/>
      <c r="X211" s="276" t="s">
        <v>36</v>
      </c>
      <c r="Y211" s="314">
        <v>56590678</v>
      </c>
      <c r="Z211" s="280"/>
      <c r="AA211" s="301"/>
      <c r="AB211" s="1" t="s">
        <v>867</v>
      </c>
    </row>
    <row r="212" spans="1:28" ht="15" hidden="1" x14ac:dyDescent="0.25">
      <c r="A212" s="20"/>
      <c r="B212" s="281"/>
      <c r="C212" s="313"/>
      <c r="D212" s="316">
        <v>44650</v>
      </c>
      <c r="E212" s="317" t="s">
        <v>886</v>
      </c>
      <c r="F212" s="317" t="s">
        <v>886</v>
      </c>
      <c r="G212" s="267"/>
      <c r="H212" s="26"/>
      <c r="I212" s="268"/>
      <c r="J212" s="267"/>
      <c r="K212" s="269"/>
      <c r="L212" s="270"/>
      <c r="M212" s="271"/>
      <c r="N212" s="272"/>
      <c r="O212" s="273"/>
      <c r="P212" s="273"/>
      <c r="Q212" s="319">
        <v>506777</v>
      </c>
      <c r="R212" s="274"/>
      <c r="S212" s="275"/>
      <c r="T212" s="274"/>
      <c r="U212" s="276"/>
      <c r="V212" s="277">
        <f t="shared" si="32"/>
        <v>506777</v>
      </c>
      <c r="W212" s="280"/>
      <c r="X212" s="276" t="s">
        <v>36</v>
      </c>
      <c r="Y212" s="314">
        <v>56590676</v>
      </c>
      <c r="Z212" s="280"/>
      <c r="AA212" s="301"/>
      <c r="AB212" s="1" t="s">
        <v>867</v>
      </c>
    </row>
    <row r="213" spans="1:28" ht="15" hidden="1" x14ac:dyDescent="0.25">
      <c r="A213" s="20"/>
      <c r="B213" s="281"/>
      <c r="C213" s="313"/>
      <c r="D213" s="316">
        <v>44650</v>
      </c>
      <c r="E213" s="317" t="s">
        <v>887</v>
      </c>
      <c r="F213" s="317" t="s">
        <v>887</v>
      </c>
      <c r="G213" s="267"/>
      <c r="H213" s="26"/>
      <c r="I213" s="268"/>
      <c r="J213" s="267"/>
      <c r="K213" s="269"/>
      <c r="L213" s="270"/>
      <c r="M213" s="271"/>
      <c r="N213" s="272"/>
      <c r="O213" s="273"/>
      <c r="P213" s="273"/>
      <c r="Q213" s="319">
        <v>282680</v>
      </c>
      <c r="R213" s="274"/>
      <c r="S213" s="275"/>
      <c r="T213" s="274"/>
      <c r="U213" s="276"/>
      <c r="V213" s="277">
        <f t="shared" si="32"/>
        <v>282680</v>
      </c>
      <c r="W213" s="280"/>
      <c r="X213" s="276" t="s">
        <v>36</v>
      </c>
      <c r="Y213" s="314">
        <v>56590667</v>
      </c>
      <c r="Z213" s="280"/>
      <c r="AA213" s="301"/>
      <c r="AB213" s="1" t="s">
        <v>867</v>
      </c>
    </row>
    <row r="214" spans="1:28" ht="15" hidden="1" x14ac:dyDescent="0.25">
      <c r="A214" s="20"/>
      <c r="B214" s="281"/>
      <c r="C214" s="313"/>
      <c r="D214" s="316">
        <v>44650</v>
      </c>
      <c r="E214" s="317" t="s">
        <v>888</v>
      </c>
      <c r="F214" s="317" t="s">
        <v>888</v>
      </c>
      <c r="G214" s="267"/>
      <c r="H214" s="26"/>
      <c r="I214" s="268"/>
      <c r="J214" s="267"/>
      <c r="K214" s="269"/>
      <c r="L214" s="270"/>
      <c r="M214" s="271"/>
      <c r="N214" s="272"/>
      <c r="O214" s="273"/>
      <c r="P214" s="273"/>
      <c r="Q214" s="319">
        <v>112930</v>
      </c>
      <c r="R214" s="274"/>
      <c r="S214" s="275"/>
      <c r="T214" s="274"/>
      <c r="U214" s="276"/>
      <c r="V214" s="277">
        <f t="shared" si="32"/>
        <v>112930</v>
      </c>
      <c r="W214" s="280"/>
      <c r="X214" s="276" t="s">
        <v>36</v>
      </c>
      <c r="Y214" s="314">
        <v>56590682</v>
      </c>
      <c r="Z214" s="280"/>
      <c r="AA214" s="301"/>
      <c r="AB214" s="1" t="s">
        <v>867</v>
      </c>
    </row>
    <row r="215" spans="1:28" ht="15" hidden="1" x14ac:dyDescent="0.25">
      <c r="A215" s="20"/>
      <c r="B215" s="281"/>
      <c r="C215" s="313"/>
      <c r="D215" s="316">
        <v>44650</v>
      </c>
      <c r="E215" s="317" t="s">
        <v>889</v>
      </c>
      <c r="F215" s="317" t="s">
        <v>889</v>
      </c>
      <c r="G215" s="267"/>
      <c r="H215" s="26"/>
      <c r="I215" s="268"/>
      <c r="J215" s="267"/>
      <c r="K215" s="269"/>
      <c r="L215" s="270"/>
      <c r="M215" s="271"/>
      <c r="N215" s="272"/>
      <c r="O215" s="273"/>
      <c r="P215" s="273"/>
      <c r="Q215" s="319">
        <v>160470</v>
      </c>
      <c r="R215" s="274"/>
      <c r="S215" s="275"/>
      <c r="T215" s="274"/>
      <c r="U215" s="276"/>
      <c r="V215" s="277">
        <f t="shared" si="32"/>
        <v>160470</v>
      </c>
      <c r="W215" s="280"/>
      <c r="X215" s="276" t="s">
        <v>36</v>
      </c>
      <c r="Y215" s="314">
        <v>56590679</v>
      </c>
      <c r="Z215" s="280"/>
      <c r="AA215" s="301"/>
      <c r="AB215" s="1" t="s">
        <v>867</v>
      </c>
    </row>
    <row r="216" spans="1:28" ht="15" hidden="1" x14ac:dyDescent="0.25">
      <c r="A216" s="20"/>
      <c r="B216" s="281"/>
      <c r="C216" s="313"/>
      <c r="D216" s="316">
        <v>44650</v>
      </c>
      <c r="E216" s="317" t="s">
        <v>890</v>
      </c>
      <c r="F216" s="317" t="s">
        <v>890</v>
      </c>
      <c r="G216" s="267"/>
      <c r="H216" s="26"/>
      <c r="I216" s="268"/>
      <c r="J216" s="267"/>
      <c r="K216" s="269"/>
      <c r="L216" s="270"/>
      <c r="M216" s="271"/>
      <c r="N216" s="272"/>
      <c r="O216" s="273"/>
      <c r="P216" s="273"/>
      <c r="Q216" s="319">
        <v>3155</v>
      </c>
      <c r="R216" s="274"/>
      <c r="S216" s="275"/>
      <c r="T216" s="274"/>
      <c r="U216" s="276"/>
      <c r="V216" s="277">
        <f t="shared" si="32"/>
        <v>3155</v>
      </c>
      <c r="W216" s="280"/>
      <c r="X216" s="276" t="s">
        <v>36</v>
      </c>
      <c r="Y216" s="314">
        <v>56590673</v>
      </c>
      <c r="Z216" s="280"/>
      <c r="AA216" s="301"/>
      <c r="AB216" s="1" t="s">
        <v>867</v>
      </c>
    </row>
    <row r="217" spans="1:28" ht="15" hidden="1" x14ac:dyDescent="0.25">
      <c r="A217" s="20"/>
      <c r="B217" s="281"/>
      <c r="C217" s="313"/>
      <c r="D217" s="316">
        <v>44651</v>
      </c>
      <c r="E217" s="317" t="s">
        <v>891</v>
      </c>
      <c r="F217" s="317" t="s">
        <v>891</v>
      </c>
      <c r="G217" s="267"/>
      <c r="H217" s="26"/>
      <c r="I217" s="268"/>
      <c r="J217" s="267"/>
      <c r="K217" s="269"/>
      <c r="L217" s="270"/>
      <c r="M217" s="271"/>
      <c r="N217" s="272"/>
      <c r="O217" s="273"/>
      <c r="P217" s="273"/>
      <c r="Q217" s="319">
        <v>54935</v>
      </c>
      <c r="R217" s="274"/>
      <c r="S217" s="275"/>
      <c r="T217" s="274"/>
      <c r="U217" s="276"/>
      <c r="V217" s="277">
        <f t="shared" si="32"/>
        <v>54935</v>
      </c>
      <c r="W217" s="280"/>
      <c r="X217" s="276" t="s">
        <v>36</v>
      </c>
      <c r="Y217" s="314">
        <v>56590675</v>
      </c>
      <c r="Z217" s="280"/>
      <c r="AA217" s="301"/>
      <c r="AB217" s="1" t="s">
        <v>867</v>
      </c>
    </row>
    <row r="218" spans="1:28" hidden="1" x14ac:dyDescent="0.2">
      <c r="A218" s="20">
        <v>167</v>
      </c>
      <c r="B218" s="21">
        <v>44673</v>
      </c>
      <c r="C218" s="22">
        <v>44665</v>
      </c>
      <c r="D218" s="246">
        <v>44666</v>
      </c>
      <c r="E218" s="43" t="s">
        <v>162</v>
      </c>
      <c r="F218" s="43" t="s">
        <v>423</v>
      </c>
      <c r="G218" s="76" t="s">
        <v>163</v>
      </c>
      <c r="H218" s="26"/>
      <c r="I218" s="24" t="s">
        <v>33</v>
      </c>
      <c r="J218" s="76">
        <v>303479</v>
      </c>
      <c r="K218" s="103">
        <v>44652</v>
      </c>
      <c r="L218" s="78" t="s">
        <v>424</v>
      </c>
      <c r="M218" s="79">
        <v>13000</v>
      </c>
      <c r="N218" s="80">
        <v>0.13</v>
      </c>
      <c r="O218" s="31">
        <f>M218*N218</f>
        <v>1690</v>
      </c>
      <c r="P218" s="31">
        <v>0</v>
      </c>
      <c r="Q218" s="32">
        <f>M218+O218+P218</f>
        <v>14690</v>
      </c>
      <c r="R218" s="81">
        <v>0</v>
      </c>
      <c r="S218" s="34">
        <f>Q218*-R218</f>
        <v>0</v>
      </c>
      <c r="T218" s="81">
        <v>1</v>
      </c>
      <c r="U218" s="35">
        <f>-O218*T218</f>
        <v>-1690</v>
      </c>
      <c r="V218" s="32">
        <f t="shared" si="32"/>
        <v>13000</v>
      </c>
      <c r="W218" s="37" t="s">
        <v>59</v>
      </c>
      <c r="X218" s="35" t="s">
        <v>36</v>
      </c>
      <c r="Y218" s="37" t="s">
        <v>33</v>
      </c>
      <c r="Z218" s="37" t="s">
        <v>425</v>
      </c>
      <c r="AA218" s="48"/>
    </row>
    <row r="219" spans="1:28" hidden="1" x14ac:dyDescent="0.2">
      <c r="A219" s="20">
        <v>101</v>
      </c>
      <c r="B219" s="21">
        <v>44621</v>
      </c>
      <c r="C219" s="97">
        <v>44651</v>
      </c>
      <c r="D219" s="246">
        <v>44652</v>
      </c>
      <c r="E219" s="43" t="s">
        <v>278</v>
      </c>
      <c r="F219" s="43" t="s">
        <v>279</v>
      </c>
      <c r="G219" s="76" t="s">
        <v>280</v>
      </c>
      <c r="H219" s="26" t="s">
        <v>34</v>
      </c>
      <c r="I219" s="24" t="s">
        <v>33</v>
      </c>
      <c r="J219" s="76">
        <v>303445</v>
      </c>
      <c r="K219" s="27">
        <v>44637</v>
      </c>
      <c r="L219" s="78" t="s">
        <v>33</v>
      </c>
      <c r="M219" s="79">
        <v>365917</v>
      </c>
      <c r="N219" s="80">
        <v>0</v>
      </c>
      <c r="O219" s="31"/>
      <c r="P219" s="31">
        <v>0</v>
      </c>
      <c r="Q219" s="32">
        <f>M219-O219</f>
        <v>365917</v>
      </c>
      <c r="R219" s="81">
        <v>0.03</v>
      </c>
      <c r="S219" s="34">
        <f t="shared" ref="S219:S228" si="33">-Q219*R219</f>
        <v>-10977.51</v>
      </c>
      <c r="T219" s="81">
        <v>0.2</v>
      </c>
      <c r="U219" s="35">
        <v>-8419</v>
      </c>
      <c r="V219" s="32">
        <f t="shared" si="32"/>
        <v>346520.49</v>
      </c>
      <c r="W219" s="37" t="s">
        <v>59</v>
      </c>
      <c r="X219" s="35" t="s">
        <v>36</v>
      </c>
      <c r="Y219" s="37" t="s">
        <v>33</v>
      </c>
      <c r="Z219" s="37" t="s">
        <v>281</v>
      </c>
      <c r="AA219" s="48"/>
    </row>
    <row r="220" spans="1:28" hidden="1" x14ac:dyDescent="0.2">
      <c r="A220" s="20">
        <v>104</v>
      </c>
      <c r="B220" s="21">
        <v>44621</v>
      </c>
      <c r="C220" s="97">
        <v>44651</v>
      </c>
      <c r="D220" s="246">
        <v>44652</v>
      </c>
      <c r="E220" s="43" t="s">
        <v>109</v>
      </c>
      <c r="F220" s="43" t="s">
        <v>288</v>
      </c>
      <c r="G220" s="76" t="s">
        <v>33</v>
      </c>
      <c r="H220" s="26" t="s">
        <v>34</v>
      </c>
      <c r="I220" s="24" t="s">
        <v>33</v>
      </c>
      <c r="J220" s="76">
        <v>303448</v>
      </c>
      <c r="K220" s="27">
        <v>44609</v>
      </c>
      <c r="L220" s="78">
        <v>213</v>
      </c>
      <c r="M220" s="79">
        <v>34500</v>
      </c>
      <c r="N220" s="80">
        <v>0</v>
      </c>
      <c r="O220" s="31">
        <f t="shared" ref="O220:O235" si="34">M220*N220</f>
        <v>0</v>
      </c>
      <c r="P220" s="31">
        <v>0</v>
      </c>
      <c r="Q220" s="32">
        <f>M220+O220+P220</f>
        <v>34500</v>
      </c>
      <c r="R220" s="81">
        <v>4.4999999999999998E-2</v>
      </c>
      <c r="S220" s="34">
        <f t="shared" si="33"/>
        <v>-1552.5</v>
      </c>
      <c r="T220" s="81">
        <v>0.05</v>
      </c>
      <c r="U220" s="35">
        <v>-1725</v>
      </c>
      <c r="V220" s="32">
        <f t="shared" si="32"/>
        <v>31222.5</v>
      </c>
      <c r="W220" s="37" t="s">
        <v>59</v>
      </c>
      <c r="X220" s="35" t="s">
        <v>36</v>
      </c>
      <c r="Y220" s="37" t="s">
        <v>289</v>
      </c>
      <c r="Z220" s="96" t="s">
        <v>33</v>
      </c>
      <c r="AA220" s="48"/>
    </row>
    <row r="221" spans="1:28" hidden="1" x14ac:dyDescent="0.2">
      <c r="A221" s="20">
        <v>105</v>
      </c>
      <c r="B221" s="21">
        <v>44621</v>
      </c>
      <c r="C221" s="97">
        <v>44651</v>
      </c>
      <c r="D221" s="246">
        <v>44652</v>
      </c>
      <c r="E221" s="43" t="s">
        <v>290</v>
      </c>
      <c r="F221" s="43" t="s">
        <v>291</v>
      </c>
      <c r="G221" s="76" t="s">
        <v>292</v>
      </c>
      <c r="H221" s="26" t="s">
        <v>34</v>
      </c>
      <c r="I221" s="24">
        <v>1898</v>
      </c>
      <c r="J221" s="76">
        <v>303449</v>
      </c>
      <c r="K221" s="27">
        <v>44607</v>
      </c>
      <c r="L221" s="78" t="s">
        <v>33</v>
      </c>
      <c r="M221" s="79">
        <v>53500</v>
      </c>
      <c r="N221" s="80">
        <v>0</v>
      </c>
      <c r="O221" s="31">
        <f t="shared" si="34"/>
        <v>0</v>
      </c>
      <c r="P221" s="31">
        <v>0</v>
      </c>
      <c r="Q221" s="32">
        <f>M221-O221</f>
        <v>53500</v>
      </c>
      <c r="R221" s="81">
        <v>4.4999999999999998E-2</v>
      </c>
      <c r="S221" s="34">
        <f t="shared" si="33"/>
        <v>-2407.5</v>
      </c>
      <c r="T221" s="81">
        <v>0.05</v>
      </c>
      <c r="U221" s="35">
        <v>-2675</v>
      </c>
      <c r="V221" s="32">
        <f t="shared" si="32"/>
        <v>48417.5</v>
      </c>
      <c r="W221" s="37" t="s">
        <v>59</v>
      </c>
      <c r="X221" s="35" t="s">
        <v>36</v>
      </c>
      <c r="Y221" s="37" t="s">
        <v>33</v>
      </c>
      <c r="Z221" s="48" t="s">
        <v>293</v>
      </c>
      <c r="AA221" s="48"/>
    </row>
    <row r="222" spans="1:28" hidden="1" x14ac:dyDescent="0.2">
      <c r="A222" s="20">
        <v>155</v>
      </c>
      <c r="B222" s="21">
        <v>44642</v>
      </c>
      <c r="C222" s="22">
        <v>44620</v>
      </c>
      <c r="D222" s="246">
        <v>44652</v>
      </c>
      <c r="E222" s="23" t="s">
        <v>97</v>
      </c>
      <c r="F222" s="23" t="s">
        <v>403</v>
      </c>
      <c r="G222" s="24" t="s">
        <v>33</v>
      </c>
      <c r="H222" s="25" t="s">
        <v>34</v>
      </c>
      <c r="I222" s="24" t="s">
        <v>33</v>
      </c>
      <c r="J222" s="24">
        <v>303451</v>
      </c>
      <c r="K222" s="27">
        <v>44620</v>
      </c>
      <c r="L222" s="26">
        <v>5655</v>
      </c>
      <c r="M222" s="29">
        <v>156495</v>
      </c>
      <c r="N222" s="30">
        <v>0</v>
      </c>
      <c r="O222" s="31">
        <f t="shared" si="34"/>
        <v>0</v>
      </c>
      <c r="P222" s="31">
        <v>0</v>
      </c>
      <c r="Q222" s="32">
        <f t="shared" ref="Q222:Q466" si="35">M222+O222+P222</f>
        <v>156495</v>
      </c>
      <c r="R222" s="33">
        <v>0</v>
      </c>
      <c r="S222" s="34">
        <f t="shared" si="33"/>
        <v>0</v>
      </c>
      <c r="T222" s="33">
        <v>0</v>
      </c>
      <c r="U222" s="35">
        <f>-O222*T222</f>
        <v>0</v>
      </c>
      <c r="V222" s="32">
        <f t="shared" si="32"/>
        <v>156495</v>
      </c>
      <c r="W222" s="220" t="s">
        <v>59</v>
      </c>
      <c r="X222" s="137" t="s">
        <v>36</v>
      </c>
      <c r="Y222" s="37" t="s">
        <v>33</v>
      </c>
      <c r="Z222" s="37" t="s">
        <v>404</v>
      </c>
      <c r="AA222" s="37"/>
    </row>
    <row r="223" spans="1:28" hidden="1" x14ac:dyDescent="0.2">
      <c r="A223" s="20">
        <v>157</v>
      </c>
      <c r="B223" s="21">
        <v>44642</v>
      </c>
      <c r="C223" s="22">
        <v>44649</v>
      </c>
      <c r="D223" s="246">
        <v>44652</v>
      </c>
      <c r="E223" s="23" t="s">
        <v>79</v>
      </c>
      <c r="F223" s="23" t="s">
        <v>79</v>
      </c>
      <c r="G223" s="24" t="s">
        <v>33</v>
      </c>
      <c r="H223" s="26" t="s">
        <v>34</v>
      </c>
      <c r="I223" s="24" t="s">
        <v>33</v>
      </c>
      <c r="J223" s="24">
        <v>303430</v>
      </c>
      <c r="K223" s="27" t="s">
        <v>33</v>
      </c>
      <c r="L223" s="26" t="s">
        <v>33</v>
      </c>
      <c r="M223" s="29">
        <v>200000</v>
      </c>
      <c r="N223" s="30">
        <v>0</v>
      </c>
      <c r="O223" s="31">
        <f t="shared" si="34"/>
        <v>0</v>
      </c>
      <c r="P223" s="31">
        <v>0</v>
      </c>
      <c r="Q223" s="32">
        <f t="shared" si="35"/>
        <v>200000</v>
      </c>
      <c r="R223" s="33">
        <v>0</v>
      </c>
      <c r="S223" s="34">
        <f t="shared" si="33"/>
        <v>0</v>
      </c>
      <c r="T223" s="33">
        <v>0</v>
      </c>
      <c r="U223" s="35">
        <f>-O223*T223</f>
        <v>0</v>
      </c>
      <c r="V223" s="32">
        <f t="shared" si="32"/>
        <v>200000</v>
      </c>
      <c r="W223" s="220" t="s">
        <v>59</v>
      </c>
      <c r="X223" s="35" t="s">
        <v>36</v>
      </c>
      <c r="Y223" s="37" t="s">
        <v>33</v>
      </c>
      <c r="Z223" s="48" t="s">
        <v>33</v>
      </c>
      <c r="AA223" s="37"/>
    </row>
    <row r="224" spans="1:28" ht="15" x14ac:dyDescent="0.2">
      <c r="A224" s="320"/>
      <c r="B224" s="321">
        <v>44621</v>
      </c>
      <c r="C224" s="323"/>
      <c r="D224" s="457">
        <v>44651</v>
      </c>
      <c r="E224" s="458" t="s">
        <v>1189</v>
      </c>
      <c r="F224" s="444" t="s">
        <v>1189</v>
      </c>
      <c r="G224" s="326"/>
      <c r="H224" s="26"/>
      <c r="I224" s="326"/>
      <c r="J224" s="326"/>
      <c r="K224" s="445"/>
      <c r="L224" s="325"/>
      <c r="M224" s="453"/>
      <c r="N224" s="447"/>
      <c r="O224" s="333"/>
      <c r="P224" s="333"/>
      <c r="Q224" s="448">
        <v>336502.86</v>
      </c>
      <c r="R224" s="449"/>
      <c r="S224" s="336"/>
      <c r="T224" s="449"/>
      <c r="U224" s="337"/>
      <c r="V224" s="338">
        <f t="shared" si="32"/>
        <v>336502.86</v>
      </c>
      <c r="W224" s="454"/>
      <c r="X224" s="337" t="s">
        <v>102</v>
      </c>
      <c r="Y224" s="340"/>
      <c r="Z224" s="455"/>
      <c r="AA224" s="340"/>
      <c r="AB224" s="1" t="s">
        <v>867</v>
      </c>
    </row>
    <row r="225" spans="1:28" ht="15" x14ac:dyDescent="0.2">
      <c r="A225" s="320"/>
      <c r="B225" s="321">
        <v>44621</v>
      </c>
      <c r="C225" s="323"/>
      <c r="D225" s="457">
        <v>44679</v>
      </c>
      <c r="E225" s="458" t="s">
        <v>1190</v>
      </c>
      <c r="F225" s="444" t="s">
        <v>1190</v>
      </c>
      <c r="G225" s="326"/>
      <c r="H225" s="26"/>
      <c r="I225" s="326"/>
      <c r="J225" s="326"/>
      <c r="K225" s="445"/>
      <c r="L225" s="325"/>
      <c r="M225" s="453"/>
      <c r="N225" s="447"/>
      <c r="O225" s="333"/>
      <c r="P225" s="333"/>
      <c r="Q225" s="456">
        <v>80</v>
      </c>
      <c r="R225" s="449"/>
      <c r="S225" s="336"/>
      <c r="T225" s="449"/>
      <c r="U225" s="337"/>
      <c r="V225" s="338">
        <f t="shared" si="32"/>
        <v>80</v>
      </c>
      <c r="W225" s="454"/>
      <c r="X225" s="337" t="s">
        <v>102</v>
      </c>
      <c r="Y225" s="340"/>
      <c r="Z225" s="455"/>
      <c r="AA225" s="340"/>
      <c r="AB225" s="1" t="s">
        <v>867</v>
      </c>
    </row>
    <row r="226" spans="1:28" ht="15" x14ac:dyDescent="0.2">
      <c r="A226" s="320"/>
      <c r="B226" s="321">
        <v>44621</v>
      </c>
      <c r="C226" s="323"/>
      <c r="D226" s="457">
        <v>44679</v>
      </c>
      <c r="E226" s="458" t="s">
        <v>1191</v>
      </c>
      <c r="F226" s="444" t="s">
        <v>1191</v>
      </c>
      <c r="G226" s="326"/>
      <c r="H226" s="26"/>
      <c r="I226" s="326"/>
      <c r="J226" s="326"/>
      <c r="K226" s="445"/>
      <c r="L226" s="325"/>
      <c r="M226" s="453"/>
      <c r="N226" s="447"/>
      <c r="O226" s="333"/>
      <c r="P226" s="333"/>
      <c r="Q226" s="456">
        <v>500</v>
      </c>
      <c r="R226" s="449"/>
      <c r="S226" s="336"/>
      <c r="T226" s="449"/>
      <c r="U226" s="337"/>
      <c r="V226" s="338">
        <f t="shared" si="32"/>
        <v>500</v>
      </c>
      <c r="W226" s="454"/>
      <c r="X226" s="337" t="s">
        <v>102</v>
      </c>
      <c r="Y226" s="340"/>
      <c r="Z226" s="455"/>
      <c r="AA226" s="340"/>
      <c r="AB226" s="1" t="s">
        <v>867</v>
      </c>
    </row>
    <row r="227" spans="1:28" ht="15" x14ac:dyDescent="0.2">
      <c r="A227" s="320"/>
      <c r="B227" s="321">
        <v>44621</v>
      </c>
      <c r="C227" s="323"/>
      <c r="D227" s="457">
        <v>44681</v>
      </c>
      <c r="E227" s="458" t="s">
        <v>1189</v>
      </c>
      <c r="F227" s="444" t="s">
        <v>1189</v>
      </c>
      <c r="G227" s="326"/>
      <c r="H227" s="26"/>
      <c r="I227" s="326"/>
      <c r="J227" s="326"/>
      <c r="K227" s="445"/>
      <c r="L227" s="325"/>
      <c r="M227" s="453"/>
      <c r="N227" s="447"/>
      <c r="O227" s="333"/>
      <c r="P227" s="333"/>
      <c r="Q227" s="448">
        <v>326131.09999999998</v>
      </c>
      <c r="R227" s="449"/>
      <c r="S227" s="336"/>
      <c r="T227" s="449"/>
      <c r="U227" s="337"/>
      <c r="V227" s="338">
        <f t="shared" si="32"/>
        <v>326131.09999999998</v>
      </c>
      <c r="W227" s="454"/>
      <c r="X227" s="337" t="s">
        <v>102</v>
      </c>
      <c r="Y227" s="340"/>
      <c r="Z227" s="455"/>
      <c r="AA227" s="340"/>
      <c r="AB227" s="1" t="s">
        <v>867</v>
      </c>
    </row>
    <row r="228" spans="1:28" x14ac:dyDescent="0.2">
      <c r="A228" s="20">
        <v>139</v>
      </c>
      <c r="B228" s="21">
        <v>44621</v>
      </c>
      <c r="C228" s="97">
        <v>44649</v>
      </c>
      <c r="D228" s="246">
        <v>44662</v>
      </c>
      <c r="E228" s="43" t="s">
        <v>81</v>
      </c>
      <c r="F228" s="43" t="s">
        <v>375</v>
      </c>
      <c r="G228" s="76" t="s">
        <v>33</v>
      </c>
      <c r="H228" s="26" t="s">
        <v>34</v>
      </c>
      <c r="I228" s="24" t="s">
        <v>33</v>
      </c>
      <c r="J228" s="76">
        <v>303440</v>
      </c>
      <c r="K228" s="103">
        <v>44609</v>
      </c>
      <c r="L228" s="78">
        <v>1500001</v>
      </c>
      <c r="M228" s="79">
        <v>61356</v>
      </c>
      <c r="N228" s="80">
        <v>0</v>
      </c>
      <c r="O228" s="31">
        <f t="shared" si="34"/>
        <v>0</v>
      </c>
      <c r="P228" s="31">
        <v>0</v>
      </c>
      <c r="Q228" s="32">
        <f t="shared" si="35"/>
        <v>61356</v>
      </c>
      <c r="R228" s="81">
        <v>0</v>
      </c>
      <c r="S228" s="34">
        <f t="shared" si="33"/>
        <v>0</v>
      </c>
      <c r="T228" s="81">
        <v>0</v>
      </c>
      <c r="U228" s="35">
        <f>-O228*T228</f>
        <v>0</v>
      </c>
      <c r="V228" s="32">
        <f t="shared" si="32"/>
        <v>61356</v>
      </c>
      <c r="W228" s="100" t="s">
        <v>35</v>
      </c>
      <c r="X228" s="35" t="s">
        <v>102</v>
      </c>
      <c r="Y228" s="37" t="s">
        <v>376</v>
      </c>
      <c r="Z228" s="37" t="s">
        <v>33</v>
      </c>
      <c r="AA228" s="37"/>
    </row>
    <row r="229" spans="1:28" x14ac:dyDescent="0.2">
      <c r="A229" s="20">
        <v>127</v>
      </c>
      <c r="B229" s="21">
        <v>44621</v>
      </c>
      <c r="C229" s="97">
        <v>44638</v>
      </c>
      <c r="D229" s="246">
        <v>44663</v>
      </c>
      <c r="E229" s="43" t="s">
        <v>134</v>
      </c>
      <c r="F229" s="43" t="s">
        <v>343</v>
      </c>
      <c r="G229" s="76" t="s">
        <v>218</v>
      </c>
      <c r="H229" s="26" t="s">
        <v>34</v>
      </c>
      <c r="I229" s="24" t="s">
        <v>33</v>
      </c>
      <c r="J229" s="76">
        <v>303416</v>
      </c>
      <c r="K229" s="103">
        <v>44615</v>
      </c>
      <c r="L229" s="78" t="s">
        <v>344</v>
      </c>
      <c r="M229" s="79">
        <v>246083</v>
      </c>
      <c r="N229" s="80">
        <v>0</v>
      </c>
      <c r="O229" s="31">
        <f t="shared" si="34"/>
        <v>0</v>
      </c>
      <c r="P229" s="31">
        <v>0</v>
      </c>
      <c r="Q229" s="32">
        <f t="shared" si="35"/>
        <v>246083</v>
      </c>
      <c r="R229" s="81">
        <v>0.03</v>
      </c>
      <c r="S229" s="34">
        <v>-6420.75</v>
      </c>
      <c r="T229" s="81">
        <v>0</v>
      </c>
      <c r="U229" s="35">
        <f>-O229*T229</f>
        <v>0</v>
      </c>
      <c r="V229" s="32">
        <f t="shared" si="32"/>
        <v>239662.25</v>
      </c>
      <c r="W229" s="221" t="s">
        <v>35</v>
      </c>
      <c r="X229" s="35" t="s">
        <v>102</v>
      </c>
      <c r="Y229" s="37" t="s">
        <v>345</v>
      </c>
      <c r="Z229" s="48" t="s">
        <v>33</v>
      </c>
      <c r="AA229" s="37"/>
    </row>
    <row r="230" spans="1:28" hidden="1" x14ac:dyDescent="0.2">
      <c r="A230" s="20">
        <v>176</v>
      </c>
      <c r="B230" s="21">
        <v>44673</v>
      </c>
      <c r="C230" s="22">
        <v>44659</v>
      </c>
      <c r="D230" s="246">
        <v>44663</v>
      </c>
      <c r="E230" s="43" t="s">
        <v>72</v>
      </c>
      <c r="F230" s="43" t="s">
        <v>430</v>
      </c>
      <c r="G230" s="76" t="s">
        <v>33</v>
      </c>
      <c r="H230" s="26" t="s">
        <v>34</v>
      </c>
      <c r="I230" s="24" t="s">
        <v>33</v>
      </c>
      <c r="J230" s="76">
        <v>303471</v>
      </c>
      <c r="K230" s="103" t="s">
        <v>33</v>
      </c>
      <c r="L230" s="78" t="s">
        <v>33</v>
      </c>
      <c r="M230" s="79">
        <v>108000</v>
      </c>
      <c r="N230" s="80">
        <v>0</v>
      </c>
      <c r="O230" s="64">
        <f t="shared" si="34"/>
        <v>0</v>
      </c>
      <c r="P230" s="31">
        <v>0</v>
      </c>
      <c r="Q230" s="32">
        <f t="shared" si="35"/>
        <v>108000</v>
      </c>
      <c r="R230" s="81"/>
      <c r="S230" s="34">
        <f>-Q230*R230</f>
        <v>0</v>
      </c>
      <c r="T230" s="81"/>
      <c r="U230" s="35">
        <f>-O230*T230</f>
        <v>0</v>
      </c>
      <c r="V230" s="32">
        <f t="shared" si="32"/>
        <v>108000</v>
      </c>
      <c r="W230" s="220" t="s">
        <v>59</v>
      </c>
      <c r="X230" s="137" t="s">
        <v>36</v>
      </c>
      <c r="Y230" s="37" t="s">
        <v>33</v>
      </c>
      <c r="Z230" s="37" t="s">
        <v>33</v>
      </c>
      <c r="AA230" s="37"/>
    </row>
    <row r="231" spans="1:28" hidden="1" x14ac:dyDescent="0.2">
      <c r="A231" s="20">
        <v>188</v>
      </c>
      <c r="B231" s="21">
        <v>44673</v>
      </c>
      <c r="C231" s="111">
        <v>44659</v>
      </c>
      <c r="D231" s="246">
        <v>44663</v>
      </c>
      <c r="E231" s="23" t="s">
        <v>234</v>
      </c>
      <c r="F231" s="43" t="s">
        <v>451</v>
      </c>
      <c r="G231" s="76" t="s">
        <v>235</v>
      </c>
      <c r="H231" s="26" t="s">
        <v>34</v>
      </c>
      <c r="I231" s="24" t="s">
        <v>33</v>
      </c>
      <c r="J231" s="26">
        <v>303475</v>
      </c>
      <c r="K231" s="103">
        <v>44628</v>
      </c>
      <c r="L231" s="78" t="s">
        <v>452</v>
      </c>
      <c r="M231" s="79">
        <v>28046</v>
      </c>
      <c r="N231" s="75">
        <v>0</v>
      </c>
      <c r="O231" s="31">
        <f t="shared" si="34"/>
        <v>0</v>
      </c>
      <c r="P231" s="31">
        <v>0</v>
      </c>
      <c r="Q231" s="32">
        <f t="shared" si="35"/>
        <v>28046</v>
      </c>
      <c r="R231" s="112">
        <v>0.03</v>
      </c>
      <c r="S231" s="34">
        <f>Q231*-R231</f>
        <v>-841.38</v>
      </c>
      <c r="T231" s="113"/>
      <c r="U231" s="35">
        <v>-119</v>
      </c>
      <c r="V231" s="32">
        <f t="shared" si="32"/>
        <v>27085.62</v>
      </c>
      <c r="W231" s="220" t="s">
        <v>59</v>
      </c>
      <c r="X231" s="137" t="s">
        <v>36</v>
      </c>
      <c r="Y231" s="114" t="s">
        <v>33</v>
      </c>
      <c r="Z231" s="114" t="s">
        <v>453</v>
      </c>
      <c r="AA231" s="115"/>
    </row>
    <row r="232" spans="1:28" hidden="1" x14ac:dyDescent="0.2">
      <c r="A232" s="20">
        <v>190</v>
      </c>
      <c r="B232" s="21">
        <v>44673</v>
      </c>
      <c r="C232" s="22">
        <v>44659</v>
      </c>
      <c r="D232" s="246">
        <v>44663</v>
      </c>
      <c r="E232" s="23" t="s">
        <v>92</v>
      </c>
      <c r="F232" s="23" t="s">
        <v>93</v>
      </c>
      <c r="G232" s="24" t="s">
        <v>458</v>
      </c>
      <c r="H232" s="26" t="s">
        <v>34</v>
      </c>
      <c r="I232" s="24" t="s">
        <v>33</v>
      </c>
      <c r="J232" s="26">
        <v>303474</v>
      </c>
      <c r="K232" s="108">
        <v>44607</v>
      </c>
      <c r="L232" s="26" t="s">
        <v>459</v>
      </c>
      <c r="M232" s="29">
        <v>746</v>
      </c>
      <c r="N232" s="75">
        <v>0</v>
      </c>
      <c r="O232" s="31">
        <f t="shared" si="34"/>
        <v>0</v>
      </c>
      <c r="P232" s="31">
        <v>0</v>
      </c>
      <c r="Q232" s="32">
        <f t="shared" si="35"/>
        <v>746</v>
      </c>
      <c r="R232" s="109">
        <v>0.03</v>
      </c>
      <c r="S232" s="34">
        <f>Q232*-R232</f>
        <v>-22.38</v>
      </c>
      <c r="T232" s="110"/>
      <c r="U232" s="35">
        <f>O232*-T232</f>
        <v>0</v>
      </c>
      <c r="V232" s="32">
        <f t="shared" si="32"/>
        <v>723.62</v>
      </c>
      <c r="W232" s="37" t="s">
        <v>59</v>
      </c>
      <c r="X232" s="35" t="s">
        <v>36</v>
      </c>
      <c r="Y232" s="114" t="s">
        <v>33</v>
      </c>
      <c r="Z232" s="114" t="s">
        <v>460</v>
      </c>
      <c r="AA232" s="115"/>
    </row>
    <row r="233" spans="1:28" hidden="1" x14ac:dyDescent="0.2">
      <c r="A233" s="20">
        <v>191</v>
      </c>
      <c r="B233" s="21">
        <v>44673</v>
      </c>
      <c r="C233" s="22">
        <v>44659</v>
      </c>
      <c r="D233" s="246">
        <v>44663</v>
      </c>
      <c r="E233" s="23" t="s">
        <v>461</v>
      </c>
      <c r="F233" s="23" t="s">
        <v>282</v>
      </c>
      <c r="G233" s="24" t="s">
        <v>33</v>
      </c>
      <c r="H233" s="26" t="s">
        <v>34</v>
      </c>
      <c r="I233" s="24" t="s">
        <v>33</v>
      </c>
      <c r="J233" s="26">
        <v>303473</v>
      </c>
      <c r="K233" s="108">
        <v>44629</v>
      </c>
      <c r="L233" s="26">
        <v>202651</v>
      </c>
      <c r="M233" s="29">
        <v>65895</v>
      </c>
      <c r="N233" s="75">
        <v>0</v>
      </c>
      <c r="O233" s="31">
        <f t="shared" si="34"/>
        <v>0</v>
      </c>
      <c r="P233" s="31">
        <v>0</v>
      </c>
      <c r="Q233" s="32">
        <f t="shared" si="35"/>
        <v>65895</v>
      </c>
      <c r="R233" s="109">
        <v>4.4999999999999998E-2</v>
      </c>
      <c r="S233" s="34">
        <f>Q233*-R233</f>
        <v>-2965.2750000000001</v>
      </c>
      <c r="T233" s="110"/>
      <c r="U233" s="35">
        <f>O233*-T233</f>
        <v>0</v>
      </c>
      <c r="V233" s="32">
        <f t="shared" si="32"/>
        <v>62929.724999999999</v>
      </c>
      <c r="W233" s="37" t="s">
        <v>59</v>
      </c>
      <c r="X233" s="35" t="s">
        <v>36</v>
      </c>
      <c r="Y233" s="114" t="s">
        <v>33</v>
      </c>
      <c r="Z233" s="114" t="s">
        <v>462</v>
      </c>
      <c r="AA233" s="115"/>
    </row>
    <row r="234" spans="1:28" hidden="1" x14ac:dyDescent="0.2">
      <c r="A234" s="20">
        <v>193</v>
      </c>
      <c r="B234" s="21">
        <v>44673</v>
      </c>
      <c r="C234" s="22">
        <v>44659</v>
      </c>
      <c r="D234" s="246">
        <v>44663</v>
      </c>
      <c r="E234" s="23" t="s">
        <v>61</v>
      </c>
      <c r="F234" s="23" t="s">
        <v>463</v>
      </c>
      <c r="G234" s="24" t="s">
        <v>62</v>
      </c>
      <c r="H234" s="26" t="s">
        <v>34</v>
      </c>
      <c r="I234" s="24" t="s">
        <v>33</v>
      </c>
      <c r="J234" s="26">
        <v>303472</v>
      </c>
      <c r="K234" s="108">
        <v>44648</v>
      </c>
      <c r="L234" s="26" t="s">
        <v>464</v>
      </c>
      <c r="M234" s="29">
        <v>790000</v>
      </c>
      <c r="N234" s="30">
        <v>0.15</v>
      </c>
      <c r="O234" s="31">
        <f t="shared" si="34"/>
        <v>118500</v>
      </c>
      <c r="P234" s="31">
        <v>0</v>
      </c>
      <c r="Q234" s="32">
        <f t="shared" si="35"/>
        <v>908500</v>
      </c>
      <c r="R234" s="109">
        <v>0.03</v>
      </c>
      <c r="S234" s="34">
        <f>Q234*-R234</f>
        <v>-27255</v>
      </c>
      <c r="T234" s="110">
        <v>0.2</v>
      </c>
      <c r="U234" s="35">
        <f>O234*-T234</f>
        <v>-23700</v>
      </c>
      <c r="V234" s="32">
        <f t="shared" si="32"/>
        <v>857545</v>
      </c>
      <c r="W234" s="37" t="s">
        <v>59</v>
      </c>
      <c r="X234" s="35" t="s">
        <v>36</v>
      </c>
      <c r="Y234" s="114" t="s">
        <v>33</v>
      </c>
      <c r="Z234" s="114" t="s">
        <v>465</v>
      </c>
      <c r="AA234" s="115"/>
    </row>
    <row r="235" spans="1:28" hidden="1" x14ac:dyDescent="0.2">
      <c r="A235" s="20">
        <v>194</v>
      </c>
      <c r="B235" s="21">
        <v>44673</v>
      </c>
      <c r="C235" s="22">
        <v>44659</v>
      </c>
      <c r="D235" s="246">
        <v>44663</v>
      </c>
      <c r="E235" s="23" t="s">
        <v>42</v>
      </c>
      <c r="F235" s="23" t="s">
        <v>466</v>
      </c>
      <c r="G235" s="24" t="s">
        <v>44</v>
      </c>
      <c r="H235" s="26" t="s">
        <v>34</v>
      </c>
      <c r="I235" s="24" t="s">
        <v>33</v>
      </c>
      <c r="J235" s="26">
        <v>303470</v>
      </c>
      <c r="K235" s="108">
        <v>44651</v>
      </c>
      <c r="L235" s="26" t="s">
        <v>467</v>
      </c>
      <c r="M235" s="29">
        <v>138427</v>
      </c>
      <c r="N235" s="75">
        <v>0</v>
      </c>
      <c r="O235" s="31">
        <f t="shared" si="34"/>
        <v>0</v>
      </c>
      <c r="P235" s="31">
        <v>0</v>
      </c>
      <c r="Q235" s="32">
        <f t="shared" si="35"/>
        <v>138427</v>
      </c>
      <c r="R235" s="109"/>
      <c r="S235" s="34">
        <v>-645</v>
      </c>
      <c r="T235" s="110">
        <v>0.2</v>
      </c>
      <c r="U235" s="35">
        <v>-561</v>
      </c>
      <c r="V235" s="32">
        <f t="shared" si="32"/>
        <v>137221</v>
      </c>
      <c r="W235" s="37" t="s">
        <v>59</v>
      </c>
      <c r="X235" s="35" t="s">
        <v>36</v>
      </c>
      <c r="Y235" s="114" t="s">
        <v>33</v>
      </c>
      <c r="Z235" s="114" t="s">
        <v>468</v>
      </c>
      <c r="AA235" s="115"/>
    </row>
    <row r="236" spans="1:28" x14ac:dyDescent="0.2">
      <c r="A236" s="20">
        <v>94</v>
      </c>
      <c r="B236" s="21">
        <v>44621</v>
      </c>
      <c r="C236" s="97" t="s">
        <v>265</v>
      </c>
      <c r="D236" s="246">
        <v>44665</v>
      </c>
      <c r="E236" s="43" t="s">
        <v>266</v>
      </c>
      <c r="F236" s="43" t="s">
        <v>267</v>
      </c>
      <c r="G236" s="76" t="s">
        <v>33</v>
      </c>
      <c r="H236" s="26" t="s">
        <v>34</v>
      </c>
      <c r="I236" s="24" t="s">
        <v>33</v>
      </c>
      <c r="J236" s="76">
        <v>303441</v>
      </c>
      <c r="K236" s="27">
        <v>44649</v>
      </c>
      <c r="L236" s="78" t="s">
        <v>33</v>
      </c>
      <c r="M236" s="79">
        <v>48000</v>
      </c>
      <c r="N236" s="80">
        <v>0</v>
      </c>
      <c r="O236" s="31"/>
      <c r="P236" s="31">
        <v>0</v>
      </c>
      <c r="Q236" s="32">
        <f t="shared" si="35"/>
        <v>48000</v>
      </c>
      <c r="R236" s="81">
        <v>0.1</v>
      </c>
      <c r="S236" s="34">
        <f>-Q236*R236</f>
        <v>-4800</v>
      </c>
      <c r="T236" s="81">
        <v>0</v>
      </c>
      <c r="U236" s="35"/>
      <c r="V236" s="32">
        <f t="shared" si="32"/>
        <v>43200</v>
      </c>
      <c r="W236" s="100" t="s">
        <v>35</v>
      </c>
      <c r="X236" s="35" t="s">
        <v>102</v>
      </c>
      <c r="Y236" s="37" t="s">
        <v>268</v>
      </c>
      <c r="Z236" s="96" t="s">
        <v>33</v>
      </c>
      <c r="AA236" s="37"/>
    </row>
    <row r="237" spans="1:28" hidden="1" x14ac:dyDescent="0.2">
      <c r="A237" s="20">
        <v>185</v>
      </c>
      <c r="B237" s="21">
        <v>44673</v>
      </c>
      <c r="C237" s="22">
        <v>44665</v>
      </c>
      <c r="D237" s="246">
        <v>44666</v>
      </c>
      <c r="E237" s="23" t="s">
        <v>440</v>
      </c>
      <c r="F237" s="23" t="s">
        <v>441</v>
      </c>
      <c r="G237" s="26" t="s">
        <v>442</v>
      </c>
      <c r="H237" s="26" t="s">
        <v>34</v>
      </c>
      <c r="I237" s="24" t="s">
        <v>33</v>
      </c>
      <c r="J237" s="26">
        <v>303483</v>
      </c>
      <c r="K237" s="108">
        <v>44217</v>
      </c>
      <c r="L237" s="26">
        <v>75600</v>
      </c>
      <c r="M237" s="29">
        <v>3500</v>
      </c>
      <c r="N237" s="75">
        <v>0</v>
      </c>
      <c r="O237" s="31">
        <f t="shared" ref="O237:O243" si="36">M237*N237</f>
        <v>0</v>
      </c>
      <c r="P237" s="31">
        <v>0</v>
      </c>
      <c r="Q237" s="32">
        <f t="shared" si="35"/>
        <v>3500</v>
      </c>
      <c r="R237" s="109">
        <v>4.4999999999999998E-2</v>
      </c>
      <c r="S237" s="34">
        <f t="shared" ref="S237:S242" si="37">Q237*-R237</f>
        <v>-157.5</v>
      </c>
      <c r="T237" s="110">
        <v>0.05</v>
      </c>
      <c r="U237" s="35">
        <v>-175</v>
      </c>
      <c r="V237" s="32">
        <f t="shared" si="32"/>
        <v>3167.5</v>
      </c>
      <c r="W237" s="37" t="s">
        <v>59</v>
      </c>
      <c r="X237" s="35" t="s">
        <v>36</v>
      </c>
      <c r="Y237" s="37" t="s">
        <v>33</v>
      </c>
      <c r="Z237" s="37" t="s">
        <v>443</v>
      </c>
      <c r="AA237" s="37"/>
    </row>
    <row r="238" spans="1:28" hidden="1" x14ac:dyDescent="0.2">
      <c r="A238" s="20">
        <v>186</v>
      </c>
      <c r="B238" s="21">
        <v>44673</v>
      </c>
      <c r="C238" s="22">
        <v>44665</v>
      </c>
      <c r="D238" s="246">
        <v>44666</v>
      </c>
      <c r="E238" s="23" t="s">
        <v>444</v>
      </c>
      <c r="F238" s="23" t="s">
        <v>445</v>
      </c>
      <c r="G238" s="26" t="s">
        <v>446</v>
      </c>
      <c r="H238" s="26" t="s">
        <v>34</v>
      </c>
      <c r="I238" s="26">
        <v>1897</v>
      </c>
      <c r="J238" s="26">
        <v>303482</v>
      </c>
      <c r="K238" s="108">
        <v>44579</v>
      </c>
      <c r="L238" s="26">
        <v>202595</v>
      </c>
      <c r="M238" s="29">
        <v>17050</v>
      </c>
      <c r="N238" s="75">
        <v>0.17</v>
      </c>
      <c r="O238" s="31">
        <f t="shared" si="36"/>
        <v>2898.5</v>
      </c>
      <c r="P238" s="31">
        <v>0</v>
      </c>
      <c r="Q238" s="32">
        <f t="shared" si="35"/>
        <v>19948.5</v>
      </c>
      <c r="R238" s="109">
        <v>0.04</v>
      </c>
      <c r="S238" s="34">
        <f t="shared" si="37"/>
        <v>-797.94</v>
      </c>
      <c r="T238" s="110"/>
      <c r="U238" s="35">
        <f>O238*-T238</f>
        <v>0</v>
      </c>
      <c r="V238" s="32">
        <f t="shared" si="32"/>
        <v>19150.560000000001</v>
      </c>
      <c r="W238" s="37" t="s">
        <v>59</v>
      </c>
      <c r="X238" s="35" t="s">
        <v>36</v>
      </c>
      <c r="Y238" s="37" t="s">
        <v>33</v>
      </c>
      <c r="Z238" s="37" t="s">
        <v>447</v>
      </c>
      <c r="AA238" s="37"/>
    </row>
    <row r="239" spans="1:28" hidden="1" x14ac:dyDescent="0.2">
      <c r="A239" s="20">
        <v>187</v>
      </c>
      <c r="B239" s="21">
        <v>44673</v>
      </c>
      <c r="C239" s="22">
        <v>44665</v>
      </c>
      <c r="D239" s="246">
        <v>44666</v>
      </c>
      <c r="E239" s="23" t="s">
        <v>448</v>
      </c>
      <c r="F239" s="23" t="s">
        <v>449</v>
      </c>
      <c r="G239" s="24" t="s">
        <v>33</v>
      </c>
      <c r="H239" s="26" t="s">
        <v>34</v>
      </c>
      <c r="I239" s="24" t="s">
        <v>33</v>
      </c>
      <c r="J239" s="26">
        <v>303485</v>
      </c>
      <c r="K239" s="27">
        <v>44596</v>
      </c>
      <c r="L239" s="26">
        <v>202604</v>
      </c>
      <c r="M239" s="38">
        <v>24000</v>
      </c>
      <c r="N239" s="75">
        <v>0</v>
      </c>
      <c r="O239" s="31">
        <f t="shared" si="36"/>
        <v>0</v>
      </c>
      <c r="P239" s="31">
        <v>0</v>
      </c>
      <c r="Q239" s="32">
        <f t="shared" si="35"/>
        <v>24000</v>
      </c>
      <c r="R239" s="109">
        <v>4.4999999999999998E-2</v>
      </c>
      <c r="S239" s="34">
        <f t="shared" si="37"/>
        <v>-1080</v>
      </c>
      <c r="T239" s="110">
        <v>0.17</v>
      </c>
      <c r="U239" s="35">
        <v>-1200</v>
      </c>
      <c r="V239" s="32">
        <f t="shared" si="32"/>
        <v>21720</v>
      </c>
      <c r="W239" s="220" t="s">
        <v>59</v>
      </c>
      <c r="X239" s="35" t="s">
        <v>36</v>
      </c>
      <c r="Y239" s="37" t="s">
        <v>33</v>
      </c>
      <c r="Z239" s="37" t="s">
        <v>450</v>
      </c>
      <c r="AA239" s="37"/>
    </row>
    <row r="240" spans="1:28" hidden="1" x14ac:dyDescent="0.2">
      <c r="A240" s="20">
        <v>189</v>
      </c>
      <c r="B240" s="21">
        <v>44673</v>
      </c>
      <c r="C240" s="22">
        <v>44665</v>
      </c>
      <c r="D240" s="246">
        <v>44666</v>
      </c>
      <c r="E240" s="23" t="s">
        <v>454</v>
      </c>
      <c r="F240" s="23" t="s">
        <v>455</v>
      </c>
      <c r="G240" s="24" t="s">
        <v>456</v>
      </c>
      <c r="H240" s="26" t="s">
        <v>34</v>
      </c>
      <c r="I240" s="24" t="s">
        <v>33</v>
      </c>
      <c r="J240" s="26">
        <v>303484</v>
      </c>
      <c r="K240" s="27">
        <v>44615</v>
      </c>
      <c r="L240" s="26">
        <v>238</v>
      </c>
      <c r="M240" s="38">
        <v>20100</v>
      </c>
      <c r="N240" s="75">
        <v>0</v>
      </c>
      <c r="O240" s="31">
        <f t="shared" si="36"/>
        <v>0</v>
      </c>
      <c r="P240" s="31">
        <v>0</v>
      </c>
      <c r="Q240" s="32">
        <f t="shared" si="35"/>
        <v>20100</v>
      </c>
      <c r="R240" s="109">
        <v>4.4999999999999998E-2</v>
      </c>
      <c r="S240" s="34">
        <f t="shared" si="37"/>
        <v>-904.5</v>
      </c>
      <c r="T240" s="110">
        <v>0.05</v>
      </c>
      <c r="U240" s="35">
        <v>-1005</v>
      </c>
      <c r="V240" s="32">
        <f t="shared" si="32"/>
        <v>18190.5</v>
      </c>
      <c r="W240" s="37" t="s">
        <v>59</v>
      </c>
      <c r="X240" s="35" t="s">
        <v>36</v>
      </c>
      <c r="Y240" s="114" t="s">
        <v>33</v>
      </c>
      <c r="Z240" s="114" t="s">
        <v>457</v>
      </c>
      <c r="AA240" s="115"/>
    </row>
    <row r="241" spans="1:28" hidden="1" x14ac:dyDescent="0.2">
      <c r="A241" s="20">
        <v>195</v>
      </c>
      <c r="B241" s="21">
        <v>44673</v>
      </c>
      <c r="C241" s="22">
        <v>44665</v>
      </c>
      <c r="D241" s="246">
        <v>44666</v>
      </c>
      <c r="E241" s="23" t="s">
        <v>92</v>
      </c>
      <c r="F241" s="23" t="s">
        <v>93</v>
      </c>
      <c r="G241" s="24" t="s">
        <v>458</v>
      </c>
      <c r="H241" s="26" t="s">
        <v>34</v>
      </c>
      <c r="I241" s="24" t="s">
        <v>33</v>
      </c>
      <c r="J241" s="26">
        <v>303478</v>
      </c>
      <c r="K241" s="108">
        <v>44635</v>
      </c>
      <c r="L241" s="26" t="s">
        <v>469</v>
      </c>
      <c r="M241" s="29">
        <v>1220</v>
      </c>
      <c r="N241" s="75">
        <v>0</v>
      </c>
      <c r="O241" s="31">
        <f t="shared" si="36"/>
        <v>0</v>
      </c>
      <c r="P241" s="31">
        <v>0</v>
      </c>
      <c r="Q241" s="32">
        <f t="shared" si="35"/>
        <v>1220</v>
      </c>
      <c r="R241" s="109">
        <v>0.03</v>
      </c>
      <c r="S241" s="34">
        <f t="shared" si="37"/>
        <v>-36.6</v>
      </c>
      <c r="T241" s="110"/>
      <c r="U241" s="35">
        <f>O241*-T241</f>
        <v>0</v>
      </c>
      <c r="V241" s="32">
        <f t="shared" si="32"/>
        <v>1183.4000000000001</v>
      </c>
      <c r="W241" s="37" t="s">
        <v>59</v>
      </c>
      <c r="X241" s="35" t="s">
        <v>36</v>
      </c>
      <c r="Y241" s="114" t="s">
        <v>33</v>
      </c>
      <c r="Z241" s="114" t="s">
        <v>470</v>
      </c>
      <c r="AA241" s="115"/>
    </row>
    <row r="242" spans="1:28" hidden="1" x14ac:dyDescent="0.2">
      <c r="A242" s="20">
        <v>196</v>
      </c>
      <c r="B242" s="21">
        <v>44673</v>
      </c>
      <c r="C242" s="22">
        <v>44665</v>
      </c>
      <c r="D242" s="246">
        <v>44666</v>
      </c>
      <c r="E242" s="23" t="s">
        <v>461</v>
      </c>
      <c r="F242" s="23" t="s">
        <v>282</v>
      </c>
      <c r="G242" s="26" t="s">
        <v>33</v>
      </c>
      <c r="H242" s="26" t="s">
        <v>34</v>
      </c>
      <c r="I242" s="24" t="s">
        <v>33</v>
      </c>
      <c r="J242" s="136">
        <v>303480</v>
      </c>
      <c r="K242" s="27">
        <v>44646</v>
      </c>
      <c r="L242" s="24">
        <v>637</v>
      </c>
      <c r="M242" s="29">
        <v>125027</v>
      </c>
      <c r="N242" s="30">
        <v>0</v>
      </c>
      <c r="O242" s="31">
        <f t="shared" si="36"/>
        <v>0</v>
      </c>
      <c r="P242" s="31">
        <v>0</v>
      </c>
      <c r="Q242" s="32">
        <f t="shared" si="35"/>
        <v>125027</v>
      </c>
      <c r="R242" s="109">
        <v>4.4999999999999998E-2</v>
      </c>
      <c r="S242" s="34">
        <f t="shared" si="37"/>
        <v>-5626.2150000000001</v>
      </c>
      <c r="T242" s="110">
        <v>0</v>
      </c>
      <c r="U242" s="35">
        <f>O242*-T242</f>
        <v>0</v>
      </c>
      <c r="V242" s="32">
        <f t="shared" si="32"/>
        <v>119400.785</v>
      </c>
      <c r="W242" s="37" t="s">
        <v>59</v>
      </c>
      <c r="X242" s="35" t="s">
        <v>36</v>
      </c>
      <c r="Y242" s="37" t="s">
        <v>33</v>
      </c>
      <c r="Z242" s="114" t="s">
        <v>471</v>
      </c>
      <c r="AA242" s="115"/>
    </row>
    <row r="243" spans="1:28" hidden="1" x14ac:dyDescent="0.2">
      <c r="A243" s="20">
        <v>197</v>
      </c>
      <c r="B243" s="21">
        <v>44673</v>
      </c>
      <c r="C243" s="22">
        <v>44665</v>
      </c>
      <c r="D243" s="246">
        <v>44666</v>
      </c>
      <c r="E243" s="23" t="s">
        <v>61</v>
      </c>
      <c r="F243" s="23" t="s">
        <v>472</v>
      </c>
      <c r="G243" s="26" t="s">
        <v>273</v>
      </c>
      <c r="H243" s="26" t="s">
        <v>34</v>
      </c>
      <c r="I243" s="24" t="s">
        <v>33</v>
      </c>
      <c r="J243" s="136">
        <v>303477</v>
      </c>
      <c r="K243" s="27">
        <v>44651</v>
      </c>
      <c r="L243" s="24" t="s">
        <v>473</v>
      </c>
      <c r="M243" s="29">
        <v>67904.75</v>
      </c>
      <c r="N243" s="75">
        <v>0</v>
      </c>
      <c r="O243" s="31">
        <f t="shared" si="36"/>
        <v>0</v>
      </c>
      <c r="P243" s="31">
        <v>0</v>
      </c>
      <c r="Q243" s="32">
        <f t="shared" si="35"/>
        <v>67904.75</v>
      </c>
      <c r="R243" s="109">
        <v>0.03</v>
      </c>
      <c r="S243" s="34">
        <v>-152.55000000000001</v>
      </c>
      <c r="T243" s="110"/>
      <c r="U243" s="35">
        <v>-117</v>
      </c>
      <c r="V243" s="32">
        <f t="shared" si="32"/>
        <v>67635.199999999997</v>
      </c>
      <c r="W243" s="37" t="s">
        <v>59</v>
      </c>
      <c r="X243" s="35" t="s">
        <v>36</v>
      </c>
      <c r="Y243" s="114" t="s">
        <v>33</v>
      </c>
      <c r="Z243" s="114" t="s">
        <v>474</v>
      </c>
      <c r="AA243" s="115"/>
    </row>
    <row r="244" spans="1:28" hidden="1" x14ac:dyDescent="0.2">
      <c r="A244" s="20">
        <v>198</v>
      </c>
      <c r="B244" s="21">
        <v>44673</v>
      </c>
      <c r="C244" s="22">
        <v>44665</v>
      </c>
      <c r="D244" s="246">
        <v>44666</v>
      </c>
      <c r="E244" s="23" t="s">
        <v>167</v>
      </c>
      <c r="F244" s="23" t="s">
        <v>475</v>
      </c>
      <c r="G244" s="26" t="s">
        <v>168</v>
      </c>
      <c r="H244" s="26" t="s">
        <v>34</v>
      </c>
      <c r="I244" s="24" t="s">
        <v>33</v>
      </c>
      <c r="J244" s="136">
        <v>303488</v>
      </c>
      <c r="K244" s="27">
        <v>44649</v>
      </c>
      <c r="L244" s="24">
        <v>26725</v>
      </c>
      <c r="M244" s="29">
        <v>39504</v>
      </c>
      <c r="N244" s="30">
        <v>0.17</v>
      </c>
      <c r="O244" s="31">
        <v>0</v>
      </c>
      <c r="P244" s="31"/>
      <c r="Q244" s="32">
        <f t="shared" si="35"/>
        <v>39504</v>
      </c>
      <c r="R244" s="109"/>
      <c r="S244" s="34">
        <v>-2347.37</v>
      </c>
      <c r="T244" s="110"/>
      <c r="U244" s="35">
        <v>-251</v>
      </c>
      <c r="V244" s="32">
        <f t="shared" si="32"/>
        <v>36905.629999999997</v>
      </c>
      <c r="W244" s="37" t="s">
        <v>59</v>
      </c>
      <c r="X244" s="35" t="s">
        <v>36</v>
      </c>
      <c r="Y244" s="114" t="s">
        <v>33</v>
      </c>
      <c r="Z244" s="114" t="s">
        <v>476</v>
      </c>
      <c r="AA244" s="115"/>
    </row>
    <row r="245" spans="1:28" hidden="1" x14ac:dyDescent="0.2">
      <c r="A245" s="20">
        <v>199</v>
      </c>
      <c r="B245" s="21">
        <v>44673</v>
      </c>
      <c r="C245" s="22">
        <v>44665</v>
      </c>
      <c r="D245" s="246">
        <v>44666</v>
      </c>
      <c r="E245" s="23" t="s">
        <v>92</v>
      </c>
      <c r="F245" s="23" t="s">
        <v>93</v>
      </c>
      <c r="G245" s="26" t="s">
        <v>94</v>
      </c>
      <c r="H245" s="26" t="s">
        <v>34</v>
      </c>
      <c r="I245" s="24" t="s">
        <v>33</v>
      </c>
      <c r="J245" s="136">
        <v>303487</v>
      </c>
      <c r="K245" s="27">
        <v>44620</v>
      </c>
      <c r="L245" s="104">
        <v>2025267</v>
      </c>
      <c r="M245" s="29">
        <v>10479</v>
      </c>
      <c r="N245" s="75">
        <v>0</v>
      </c>
      <c r="O245" s="31">
        <f t="shared" ref="O245:O408" si="38">M245*N245</f>
        <v>0</v>
      </c>
      <c r="P245" s="31">
        <v>0</v>
      </c>
      <c r="Q245" s="32">
        <f t="shared" si="35"/>
        <v>10479</v>
      </c>
      <c r="R245" s="109">
        <v>0.03</v>
      </c>
      <c r="S245" s="34">
        <f>Q245*-R245</f>
        <v>-314.37</v>
      </c>
      <c r="T245" s="110"/>
      <c r="U245" s="35">
        <f>O245*-T245</f>
        <v>0</v>
      </c>
      <c r="V245" s="32">
        <f t="shared" si="32"/>
        <v>10164.629999999999</v>
      </c>
      <c r="W245" s="37" t="s">
        <v>59</v>
      </c>
      <c r="X245" s="35" t="s">
        <v>36</v>
      </c>
      <c r="Y245" s="114" t="s">
        <v>33</v>
      </c>
      <c r="Z245" s="114" t="s">
        <v>477</v>
      </c>
      <c r="AA245" s="115"/>
    </row>
    <row r="246" spans="1:28" hidden="1" x14ac:dyDescent="0.2">
      <c r="A246" s="20">
        <v>204</v>
      </c>
      <c r="B246" s="21">
        <v>44673</v>
      </c>
      <c r="C246" s="22">
        <v>44665</v>
      </c>
      <c r="D246" s="246">
        <v>44666</v>
      </c>
      <c r="E246" s="23" t="s">
        <v>61</v>
      </c>
      <c r="F246" s="23" t="s">
        <v>483</v>
      </c>
      <c r="G246" s="26" t="s">
        <v>62</v>
      </c>
      <c r="H246" s="26" t="s">
        <v>34</v>
      </c>
      <c r="I246" s="24" t="s">
        <v>33</v>
      </c>
      <c r="J246" s="26">
        <v>303481</v>
      </c>
      <c r="K246" s="108">
        <v>44648</v>
      </c>
      <c r="L246" s="26" t="s">
        <v>484</v>
      </c>
      <c r="M246" s="38">
        <v>119940</v>
      </c>
      <c r="N246" s="30">
        <v>0</v>
      </c>
      <c r="O246" s="31">
        <f t="shared" si="38"/>
        <v>0</v>
      </c>
      <c r="P246" s="31">
        <v>0</v>
      </c>
      <c r="Q246" s="32">
        <f t="shared" si="35"/>
        <v>119940</v>
      </c>
      <c r="R246" s="109">
        <v>0.03</v>
      </c>
      <c r="S246" s="34">
        <f>Q246*-R246</f>
        <v>-3598.2</v>
      </c>
      <c r="T246" s="110">
        <v>0.2</v>
      </c>
      <c r="U246" s="35">
        <v>-588</v>
      </c>
      <c r="V246" s="32">
        <f t="shared" si="32"/>
        <v>115753.8</v>
      </c>
      <c r="W246" s="37" t="s">
        <v>59</v>
      </c>
      <c r="X246" s="35" t="s">
        <v>36</v>
      </c>
      <c r="Y246" s="114" t="s">
        <v>33</v>
      </c>
      <c r="Z246" s="114" t="s">
        <v>485</v>
      </c>
      <c r="AA246" s="115"/>
    </row>
    <row r="247" spans="1:28" hidden="1" x14ac:dyDescent="0.2">
      <c r="A247" s="20">
        <v>205</v>
      </c>
      <c r="B247" s="21">
        <v>44673</v>
      </c>
      <c r="C247" s="22">
        <v>44665</v>
      </c>
      <c r="D247" s="246">
        <v>44666</v>
      </c>
      <c r="E247" s="23" t="s">
        <v>486</v>
      </c>
      <c r="F247" s="23" t="s">
        <v>487</v>
      </c>
      <c r="G247" s="26" t="s">
        <v>488</v>
      </c>
      <c r="H247" s="26" t="s">
        <v>34</v>
      </c>
      <c r="I247" s="24" t="s">
        <v>33</v>
      </c>
      <c r="J247" s="26">
        <v>303390</v>
      </c>
      <c r="K247" s="27">
        <v>44617</v>
      </c>
      <c r="L247" s="24">
        <v>1869</v>
      </c>
      <c r="M247" s="38">
        <v>11500</v>
      </c>
      <c r="N247" s="30">
        <v>0.17</v>
      </c>
      <c r="O247" s="31">
        <f t="shared" si="38"/>
        <v>1955.0000000000002</v>
      </c>
      <c r="P247" s="31">
        <v>0</v>
      </c>
      <c r="Q247" s="32">
        <f t="shared" si="35"/>
        <v>13455</v>
      </c>
      <c r="R247" s="109">
        <v>4.4999999999999998E-2</v>
      </c>
      <c r="S247" s="34">
        <f>Q247*-R247</f>
        <v>-605.47500000000002</v>
      </c>
      <c r="T247" s="110"/>
      <c r="U247" s="35">
        <f>O247*-T247</f>
        <v>0</v>
      </c>
      <c r="V247" s="32">
        <f t="shared" si="32"/>
        <v>12849.525</v>
      </c>
      <c r="W247" s="37" t="s">
        <v>59</v>
      </c>
      <c r="X247" s="35" t="s">
        <v>36</v>
      </c>
      <c r="Y247" s="114" t="s">
        <v>33</v>
      </c>
      <c r="Z247" s="114" t="s">
        <v>33</v>
      </c>
      <c r="AA247" s="115"/>
    </row>
    <row r="248" spans="1:28" hidden="1" x14ac:dyDescent="0.2">
      <c r="A248" s="20">
        <v>201</v>
      </c>
      <c r="B248" s="21">
        <v>44673</v>
      </c>
      <c r="C248" s="22">
        <v>44659</v>
      </c>
      <c r="D248" s="246">
        <v>44670</v>
      </c>
      <c r="E248" s="23" t="s">
        <v>130</v>
      </c>
      <c r="F248" s="23" t="s">
        <v>481</v>
      </c>
      <c r="G248" s="26" t="s">
        <v>33</v>
      </c>
      <c r="H248" s="26" t="s">
        <v>34</v>
      </c>
      <c r="I248" s="24" t="s">
        <v>33</v>
      </c>
      <c r="J248" s="26" t="s">
        <v>239</v>
      </c>
      <c r="K248" s="27">
        <v>44623</v>
      </c>
      <c r="L248" s="26">
        <v>1742</v>
      </c>
      <c r="M248" s="29">
        <v>182520</v>
      </c>
      <c r="N248" s="30">
        <v>0</v>
      </c>
      <c r="O248" s="31">
        <f t="shared" si="38"/>
        <v>0</v>
      </c>
      <c r="P248" s="31">
        <v>0</v>
      </c>
      <c r="Q248" s="32">
        <f t="shared" si="35"/>
        <v>182520</v>
      </c>
      <c r="R248" s="109"/>
      <c r="S248" s="34">
        <f>Q248*-R248</f>
        <v>0</v>
      </c>
      <c r="T248" s="110"/>
      <c r="U248" s="35">
        <f>O248*-T248</f>
        <v>0</v>
      </c>
      <c r="V248" s="32">
        <f t="shared" si="32"/>
        <v>182520</v>
      </c>
      <c r="W248" s="35" t="s">
        <v>59</v>
      </c>
      <c r="X248" s="35" t="s">
        <v>36</v>
      </c>
      <c r="Y248" s="114" t="s">
        <v>33</v>
      </c>
      <c r="Z248" s="114" t="s">
        <v>482</v>
      </c>
      <c r="AA248" s="115"/>
    </row>
    <row r="249" spans="1:28" hidden="1" x14ac:dyDescent="0.2">
      <c r="A249" s="20">
        <v>202</v>
      </c>
      <c r="B249" s="21">
        <v>44673</v>
      </c>
      <c r="C249" s="22">
        <v>44665</v>
      </c>
      <c r="D249" s="246">
        <v>44670</v>
      </c>
      <c r="E249" s="23" t="s">
        <v>31</v>
      </c>
      <c r="F249" s="23" t="s">
        <v>98</v>
      </c>
      <c r="G249" s="26" t="s">
        <v>33</v>
      </c>
      <c r="H249" s="26" t="s">
        <v>34</v>
      </c>
      <c r="I249" s="24" t="s">
        <v>33</v>
      </c>
      <c r="J249" s="26" t="s">
        <v>239</v>
      </c>
      <c r="K249" s="27">
        <v>44650</v>
      </c>
      <c r="L249" s="26">
        <v>82353</v>
      </c>
      <c r="M249" s="29">
        <v>334324</v>
      </c>
      <c r="N249" s="30">
        <v>0</v>
      </c>
      <c r="O249" s="31">
        <f t="shared" si="38"/>
        <v>0</v>
      </c>
      <c r="P249" s="31">
        <v>0</v>
      </c>
      <c r="Q249" s="32">
        <f t="shared" si="35"/>
        <v>334324</v>
      </c>
      <c r="R249" s="109"/>
      <c r="S249" s="34">
        <f>Q249*-R249</f>
        <v>0</v>
      </c>
      <c r="T249" s="110"/>
      <c r="U249" s="35">
        <f>O249*-T249</f>
        <v>0</v>
      </c>
      <c r="V249" s="32">
        <f t="shared" si="32"/>
        <v>334324</v>
      </c>
      <c r="W249" s="35" t="s">
        <v>59</v>
      </c>
      <c r="X249" s="35" t="s">
        <v>36</v>
      </c>
      <c r="Y249" s="114" t="s">
        <v>33</v>
      </c>
      <c r="Z249" s="114" t="s">
        <v>390</v>
      </c>
      <c r="AA249" s="115"/>
    </row>
    <row r="250" spans="1:28" ht="15" x14ac:dyDescent="0.2">
      <c r="A250" s="320"/>
      <c r="B250" s="321"/>
      <c r="C250" s="323"/>
      <c r="D250" s="457">
        <v>44712</v>
      </c>
      <c r="E250" s="458" t="s">
        <v>1192</v>
      </c>
      <c r="F250" s="458" t="s">
        <v>1192</v>
      </c>
      <c r="G250" s="325"/>
      <c r="H250" s="26"/>
      <c r="I250" s="326"/>
      <c r="J250" s="325"/>
      <c r="K250" s="445"/>
      <c r="L250" s="325"/>
      <c r="M250" s="453"/>
      <c r="N250" s="447"/>
      <c r="O250" s="333"/>
      <c r="P250" s="333"/>
      <c r="Q250" s="459">
        <v>2000</v>
      </c>
      <c r="R250" s="460"/>
      <c r="S250" s="336"/>
      <c r="T250" s="461"/>
      <c r="U250" s="337"/>
      <c r="V250" s="338">
        <f t="shared" si="32"/>
        <v>2000</v>
      </c>
      <c r="W250" s="337"/>
      <c r="X250" s="337" t="s">
        <v>102</v>
      </c>
      <c r="Y250" s="462"/>
      <c r="Z250" s="462"/>
      <c r="AA250" s="332"/>
      <c r="AB250" s="1" t="s">
        <v>867</v>
      </c>
    </row>
    <row r="251" spans="1:28" ht="15" x14ac:dyDescent="0.2">
      <c r="A251" s="320"/>
      <c r="B251" s="321"/>
      <c r="C251" s="323"/>
      <c r="D251" s="457">
        <v>44712</v>
      </c>
      <c r="E251" s="458" t="s">
        <v>1189</v>
      </c>
      <c r="F251" s="458" t="s">
        <v>1189</v>
      </c>
      <c r="G251" s="325"/>
      <c r="H251" s="26"/>
      <c r="I251" s="326"/>
      <c r="J251" s="325"/>
      <c r="K251" s="445"/>
      <c r="L251" s="325"/>
      <c r="M251" s="453"/>
      <c r="N251" s="447"/>
      <c r="O251" s="333"/>
      <c r="P251" s="333"/>
      <c r="Q251" s="459">
        <v>441480.17</v>
      </c>
      <c r="R251" s="460"/>
      <c r="S251" s="336"/>
      <c r="T251" s="461"/>
      <c r="U251" s="337"/>
      <c r="V251" s="338">
        <f t="shared" si="32"/>
        <v>441480.17</v>
      </c>
      <c r="W251" s="337"/>
      <c r="X251" s="337" t="s">
        <v>102</v>
      </c>
      <c r="Y251" s="462"/>
      <c r="Z251" s="462"/>
      <c r="AA251" s="332"/>
      <c r="AB251" s="1" t="s">
        <v>867</v>
      </c>
    </row>
    <row r="252" spans="1:28" x14ac:dyDescent="0.2">
      <c r="A252" s="20">
        <v>130</v>
      </c>
      <c r="B252" s="21">
        <v>44621</v>
      </c>
      <c r="C252" s="97">
        <v>44638</v>
      </c>
      <c r="D252" s="246">
        <v>44645</v>
      </c>
      <c r="E252" s="43" t="s">
        <v>52</v>
      </c>
      <c r="F252" s="43" t="s">
        <v>353</v>
      </c>
      <c r="G252" s="76" t="s">
        <v>33</v>
      </c>
      <c r="H252" s="26" t="s">
        <v>34</v>
      </c>
      <c r="I252" s="24" t="s">
        <v>33</v>
      </c>
      <c r="J252" s="76">
        <v>303420</v>
      </c>
      <c r="K252" s="103">
        <v>44593</v>
      </c>
      <c r="L252" s="78">
        <v>8500019</v>
      </c>
      <c r="M252" s="79">
        <v>9072</v>
      </c>
      <c r="N252" s="80">
        <v>0</v>
      </c>
      <c r="O252" s="31">
        <f t="shared" si="38"/>
        <v>0</v>
      </c>
      <c r="P252" s="31">
        <v>0</v>
      </c>
      <c r="Q252" s="32">
        <f t="shared" si="35"/>
        <v>9072</v>
      </c>
      <c r="R252" s="81"/>
      <c r="S252" s="34">
        <f t="shared" ref="S252:S262" si="39">-Q252*R252</f>
        <v>0</v>
      </c>
      <c r="T252" s="81"/>
      <c r="U252" s="35">
        <f t="shared" ref="U252:U262" si="40">-O252*T252</f>
        <v>0</v>
      </c>
      <c r="V252" s="32">
        <f t="shared" si="32"/>
        <v>9072</v>
      </c>
      <c r="W252" s="100" t="s">
        <v>35</v>
      </c>
      <c r="X252" s="35" t="s">
        <v>102</v>
      </c>
      <c r="Y252" s="37" t="s">
        <v>354</v>
      </c>
      <c r="Z252" s="37" t="s">
        <v>33</v>
      </c>
      <c r="AA252" s="48"/>
    </row>
    <row r="253" spans="1:28" hidden="1" x14ac:dyDescent="0.2">
      <c r="A253" s="20">
        <v>179</v>
      </c>
      <c r="B253" s="21">
        <v>44673</v>
      </c>
      <c r="C253" s="22">
        <v>44677</v>
      </c>
      <c r="D253" s="246">
        <v>44677</v>
      </c>
      <c r="E253" s="43" t="s">
        <v>433</v>
      </c>
      <c r="F253" s="43" t="s">
        <v>216</v>
      </c>
      <c r="G253" s="76" t="s">
        <v>434</v>
      </c>
      <c r="H253" s="26" t="s">
        <v>34</v>
      </c>
      <c r="I253" s="24" t="s">
        <v>435</v>
      </c>
      <c r="J253" s="76" t="s">
        <v>239</v>
      </c>
      <c r="K253" s="27">
        <v>44677</v>
      </c>
      <c r="L253" s="78" t="s">
        <v>436</v>
      </c>
      <c r="M253" s="79">
        <v>279288</v>
      </c>
      <c r="N253" s="80">
        <v>0.17</v>
      </c>
      <c r="O253" s="31">
        <f t="shared" si="38"/>
        <v>47478.960000000006</v>
      </c>
      <c r="P253" s="31">
        <v>0</v>
      </c>
      <c r="Q253" s="32">
        <f t="shared" si="35"/>
        <v>326766.96000000002</v>
      </c>
      <c r="R253" s="81">
        <v>0.04</v>
      </c>
      <c r="S253" s="34">
        <f t="shared" si="39"/>
        <v>-13070.678400000001</v>
      </c>
      <c r="T253" s="81"/>
      <c r="U253" s="35">
        <f t="shared" si="40"/>
        <v>0</v>
      </c>
      <c r="V253" s="32">
        <f t="shared" si="32"/>
        <v>313696.28160000005</v>
      </c>
      <c r="W253" s="36" t="s">
        <v>59</v>
      </c>
      <c r="X253" s="35" t="s">
        <v>36</v>
      </c>
      <c r="Y253" s="37" t="s">
        <v>380</v>
      </c>
      <c r="Z253" s="48" t="s">
        <v>380</v>
      </c>
      <c r="AA253" s="37"/>
    </row>
    <row r="254" spans="1:28" hidden="1" x14ac:dyDescent="0.2">
      <c r="A254" s="20">
        <v>181</v>
      </c>
      <c r="B254" s="21">
        <v>44673</v>
      </c>
      <c r="C254" s="22">
        <v>44629</v>
      </c>
      <c r="D254" s="246">
        <v>44677</v>
      </c>
      <c r="E254" s="23" t="s">
        <v>81</v>
      </c>
      <c r="F254" s="43" t="s">
        <v>375</v>
      </c>
      <c r="G254" s="76" t="s">
        <v>33</v>
      </c>
      <c r="H254" s="26" t="s">
        <v>34</v>
      </c>
      <c r="I254" s="24" t="s">
        <v>33</v>
      </c>
      <c r="J254" s="76" t="s">
        <v>239</v>
      </c>
      <c r="K254" s="103">
        <v>44629</v>
      </c>
      <c r="L254" s="78">
        <v>90025</v>
      </c>
      <c r="M254" s="79">
        <v>51806</v>
      </c>
      <c r="N254" s="80">
        <v>0</v>
      </c>
      <c r="O254" s="31">
        <f t="shared" si="38"/>
        <v>0</v>
      </c>
      <c r="P254" s="31"/>
      <c r="Q254" s="32">
        <f t="shared" si="35"/>
        <v>51806</v>
      </c>
      <c r="R254" s="81"/>
      <c r="S254" s="34">
        <f t="shared" si="39"/>
        <v>0</v>
      </c>
      <c r="T254" s="81"/>
      <c r="U254" s="35">
        <f t="shared" si="40"/>
        <v>0</v>
      </c>
      <c r="V254" s="32">
        <f t="shared" si="32"/>
        <v>51806</v>
      </c>
      <c r="W254" s="36" t="s">
        <v>59</v>
      </c>
      <c r="X254" s="35" t="s">
        <v>36</v>
      </c>
      <c r="Y254" s="37" t="s">
        <v>380</v>
      </c>
      <c r="Z254" s="48" t="s">
        <v>380</v>
      </c>
      <c r="AA254" s="37"/>
    </row>
    <row r="255" spans="1:28" hidden="1" x14ac:dyDescent="0.2">
      <c r="A255" s="20">
        <v>174</v>
      </c>
      <c r="B255" s="21">
        <v>44673</v>
      </c>
      <c r="C255" s="22">
        <v>44678</v>
      </c>
      <c r="D255" s="246">
        <v>44678</v>
      </c>
      <c r="E255" s="23" t="s">
        <v>61</v>
      </c>
      <c r="F255" s="43" t="s">
        <v>427</v>
      </c>
      <c r="G255" s="76" t="s">
        <v>62</v>
      </c>
      <c r="H255" s="26" t="s">
        <v>34</v>
      </c>
      <c r="I255" s="24" t="s">
        <v>33</v>
      </c>
      <c r="J255" s="76" t="s">
        <v>239</v>
      </c>
      <c r="K255" s="27">
        <v>44666</v>
      </c>
      <c r="L255" s="78" t="s">
        <v>428</v>
      </c>
      <c r="M255" s="79">
        <v>59252</v>
      </c>
      <c r="N255" s="80">
        <v>0</v>
      </c>
      <c r="O255" s="31">
        <f t="shared" si="38"/>
        <v>0</v>
      </c>
      <c r="P255" s="31"/>
      <c r="Q255" s="32">
        <f t="shared" si="35"/>
        <v>59252</v>
      </c>
      <c r="R255" s="81"/>
      <c r="S255" s="34">
        <f t="shared" si="39"/>
        <v>0</v>
      </c>
      <c r="T255" s="81"/>
      <c r="U255" s="35">
        <f t="shared" si="40"/>
        <v>0</v>
      </c>
      <c r="V255" s="32">
        <f t="shared" si="32"/>
        <v>59252</v>
      </c>
      <c r="W255" s="36" t="s">
        <v>59</v>
      </c>
      <c r="X255" s="35" t="s">
        <v>36</v>
      </c>
      <c r="Y255" s="37" t="s">
        <v>380</v>
      </c>
      <c r="Z255" s="48" t="s">
        <v>380</v>
      </c>
      <c r="AA255" s="40">
        <f>V255+V256</f>
        <v>64067.45</v>
      </c>
    </row>
    <row r="256" spans="1:28" hidden="1" x14ac:dyDescent="0.2">
      <c r="A256" s="20">
        <v>175</v>
      </c>
      <c r="B256" s="21">
        <v>44673</v>
      </c>
      <c r="C256" s="22">
        <v>44678</v>
      </c>
      <c r="D256" s="246">
        <v>44678</v>
      </c>
      <c r="E256" s="23" t="s">
        <v>61</v>
      </c>
      <c r="F256" s="43" t="s">
        <v>427</v>
      </c>
      <c r="G256" s="76" t="s">
        <v>62</v>
      </c>
      <c r="H256" s="26" t="s">
        <v>34</v>
      </c>
      <c r="I256" s="24" t="s">
        <v>33</v>
      </c>
      <c r="J256" s="76" t="s">
        <v>239</v>
      </c>
      <c r="K256" s="27">
        <v>44666</v>
      </c>
      <c r="L256" s="78" t="s">
        <v>429</v>
      </c>
      <c r="M256" s="79">
        <v>4500</v>
      </c>
      <c r="N256" s="80">
        <v>0.13</v>
      </c>
      <c r="O256" s="31">
        <f t="shared" si="38"/>
        <v>585</v>
      </c>
      <c r="P256" s="31"/>
      <c r="Q256" s="32">
        <f t="shared" si="35"/>
        <v>5085</v>
      </c>
      <c r="R256" s="81">
        <v>0.03</v>
      </c>
      <c r="S256" s="34">
        <f t="shared" si="39"/>
        <v>-152.54999999999998</v>
      </c>
      <c r="T256" s="81">
        <v>0.2</v>
      </c>
      <c r="U256" s="35">
        <f t="shared" si="40"/>
        <v>-117</v>
      </c>
      <c r="V256" s="32">
        <f t="shared" si="32"/>
        <v>4815.45</v>
      </c>
      <c r="W256" s="35" t="s">
        <v>59</v>
      </c>
      <c r="X256" s="35" t="s">
        <v>36</v>
      </c>
      <c r="Y256" s="37" t="s">
        <v>380</v>
      </c>
      <c r="Z256" s="48" t="s">
        <v>380</v>
      </c>
      <c r="AA256" s="41"/>
    </row>
    <row r="257" spans="1:28" hidden="1" x14ac:dyDescent="0.2">
      <c r="A257" s="20">
        <v>168</v>
      </c>
      <c r="B257" s="21">
        <v>44673</v>
      </c>
      <c r="C257" s="22">
        <v>44678</v>
      </c>
      <c r="D257" s="246">
        <v>44680</v>
      </c>
      <c r="E257" s="43" t="s">
        <v>284</v>
      </c>
      <c r="F257" s="43" t="s">
        <v>426</v>
      </c>
      <c r="G257" s="24" t="s">
        <v>286</v>
      </c>
      <c r="H257" s="26" t="s">
        <v>34</v>
      </c>
      <c r="I257" s="24" t="s">
        <v>33</v>
      </c>
      <c r="J257" s="76" t="s">
        <v>239</v>
      </c>
      <c r="K257" s="27">
        <v>44593</v>
      </c>
      <c r="L257" s="78">
        <v>54</v>
      </c>
      <c r="M257" s="79">
        <v>105000</v>
      </c>
      <c r="N257" s="80">
        <v>0.15</v>
      </c>
      <c r="O257" s="31">
        <f t="shared" si="38"/>
        <v>15750</v>
      </c>
      <c r="P257" s="31">
        <v>0</v>
      </c>
      <c r="Q257" s="32">
        <f t="shared" si="35"/>
        <v>120750</v>
      </c>
      <c r="R257" s="81">
        <v>0.06</v>
      </c>
      <c r="S257" s="34">
        <f t="shared" si="39"/>
        <v>-7245</v>
      </c>
      <c r="T257" s="81">
        <v>1</v>
      </c>
      <c r="U257" s="35">
        <f t="shared" si="40"/>
        <v>-15750</v>
      </c>
      <c r="V257" s="32">
        <f t="shared" si="32"/>
        <v>97755</v>
      </c>
      <c r="W257" s="36" t="s">
        <v>59</v>
      </c>
      <c r="X257" s="35" t="s">
        <v>36</v>
      </c>
      <c r="Y257" s="37" t="s">
        <v>380</v>
      </c>
      <c r="Z257" s="48" t="s">
        <v>380</v>
      </c>
      <c r="AA257" s="40">
        <f>V257+V258</f>
        <v>195510</v>
      </c>
    </row>
    <row r="258" spans="1:28" hidden="1" x14ac:dyDescent="0.2">
      <c r="A258" s="20">
        <v>169</v>
      </c>
      <c r="B258" s="21">
        <v>44673</v>
      </c>
      <c r="C258" s="22">
        <v>44678</v>
      </c>
      <c r="D258" s="246">
        <v>44680</v>
      </c>
      <c r="E258" s="43" t="s">
        <v>284</v>
      </c>
      <c r="F258" s="43" t="s">
        <v>426</v>
      </c>
      <c r="G258" s="24" t="s">
        <v>286</v>
      </c>
      <c r="H258" s="26" t="s">
        <v>34</v>
      </c>
      <c r="I258" s="24" t="s">
        <v>33</v>
      </c>
      <c r="J258" s="76" t="s">
        <v>239</v>
      </c>
      <c r="K258" s="27">
        <v>44593</v>
      </c>
      <c r="L258" s="78">
        <v>55</v>
      </c>
      <c r="M258" s="79">
        <v>105000</v>
      </c>
      <c r="N258" s="80">
        <v>0.15</v>
      </c>
      <c r="O258" s="31">
        <f t="shared" si="38"/>
        <v>15750</v>
      </c>
      <c r="P258" s="31">
        <v>0</v>
      </c>
      <c r="Q258" s="32">
        <f t="shared" si="35"/>
        <v>120750</v>
      </c>
      <c r="R258" s="81">
        <v>0.06</v>
      </c>
      <c r="S258" s="34">
        <f t="shared" si="39"/>
        <v>-7245</v>
      </c>
      <c r="T258" s="81">
        <v>1</v>
      </c>
      <c r="U258" s="35">
        <f t="shared" si="40"/>
        <v>-15750</v>
      </c>
      <c r="V258" s="32">
        <f t="shared" si="32"/>
        <v>97755</v>
      </c>
      <c r="W258" s="36" t="s">
        <v>59</v>
      </c>
      <c r="X258" s="35" t="s">
        <v>36</v>
      </c>
      <c r="Y258" s="37" t="s">
        <v>380</v>
      </c>
      <c r="Z258" s="48" t="s">
        <v>380</v>
      </c>
      <c r="AA258" s="40"/>
    </row>
    <row r="259" spans="1:28" hidden="1" x14ac:dyDescent="0.2">
      <c r="A259" s="20">
        <v>177</v>
      </c>
      <c r="B259" s="21">
        <v>44673</v>
      </c>
      <c r="C259" s="22">
        <v>44678</v>
      </c>
      <c r="D259" s="246">
        <v>44680</v>
      </c>
      <c r="E259" s="43" t="s">
        <v>350</v>
      </c>
      <c r="F259" s="43" t="s">
        <v>431</v>
      </c>
      <c r="G259" s="76" t="s">
        <v>432</v>
      </c>
      <c r="H259" s="26" t="s">
        <v>34</v>
      </c>
      <c r="I259" s="24" t="s">
        <v>33</v>
      </c>
      <c r="J259" s="76" t="s">
        <v>239</v>
      </c>
      <c r="K259" s="27">
        <v>44593</v>
      </c>
      <c r="L259" s="78">
        <v>63</v>
      </c>
      <c r="M259" s="79">
        <v>156000</v>
      </c>
      <c r="N259" s="80">
        <v>0.15</v>
      </c>
      <c r="O259" s="31">
        <f t="shared" si="38"/>
        <v>23400</v>
      </c>
      <c r="P259" s="31"/>
      <c r="Q259" s="32">
        <f t="shared" si="35"/>
        <v>179400</v>
      </c>
      <c r="R259" s="81">
        <v>0.03</v>
      </c>
      <c r="S259" s="34">
        <f t="shared" si="39"/>
        <v>-5382</v>
      </c>
      <c r="T259" s="81">
        <v>1</v>
      </c>
      <c r="U259" s="35">
        <f t="shared" si="40"/>
        <v>-23400</v>
      </c>
      <c r="V259" s="32">
        <f t="shared" si="32"/>
        <v>150618</v>
      </c>
      <c r="W259" s="35" t="s">
        <v>59</v>
      </c>
      <c r="X259" s="35" t="s">
        <v>36</v>
      </c>
      <c r="Y259" s="37" t="s">
        <v>380</v>
      </c>
      <c r="Z259" s="37" t="s">
        <v>380</v>
      </c>
      <c r="AA259" s="40">
        <f>V259+V260</f>
        <v>450888.5</v>
      </c>
    </row>
    <row r="260" spans="1:28" hidden="1" x14ac:dyDescent="0.2">
      <c r="A260" s="20">
        <v>178</v>
      </c>
      <c r="B260" s="21">
        <v>44673</v>
      </c>
      <c r="C260" s="22">
        <v>44678</v>
      </c>
      <c r="D260" s="246">
        <v>44680</v>
      </c>
      <c r="E260" s="43" t="s">
        <v>350</v>
      </c>
      <c r="F260" s="43" t="s">
        <v>431</v>
      </c>
      <c r="G260" s="76" t="s">
        <v>432</v>
      </c>
      <c r="H260" s="26" t="s">
        <v>34</v>
      </c>
      <c r="I260" s="24" t="s">
        <v>33</v>
      </c>
      <c r="J260" s="76" t="s">
        <v>239</v>
      </c>
      <c r="K260" s="27">
        <v>44593</v>
      </c>
      <c r="L260" s="78">
        <v>66</v>
      </c>
      <c r="M260" s="79">
        <v>311000</v>
      </c>
      <c r="N260" s="80">
        <v>0.15</v>
      </c>
      <c r="O260" s="31">
        <f t="shared" si="38"/>
        <v>46650</v>
      </c>
      <c r="P260" s="31"/>
      <c r="Q260" s="32">
        <f t="shared" si="35"/>
        <v>357650</v>
      </c>
      <c r="R260" s="81">
        <v>0.03</v>
      </c>
      <c r="S260" s="34">
        <f t="shared" si="39"/>
        <v>-10729.5</v>
      </c>
      <c r="T260" s="81">
        <v>1</v>
      </c>
      <c r="U260" s="35">
        <f t="shared" si="40"/>
        <v>-46650</v>
      </c>
      <c r="V260" s="32">
        <f t="shared" si="32"/>
        <v>300270.5</v>
      </c>
      <c r="W260" s="36" t="s">
        <v>59</v>
      </c>
      <c r="X260" s="35" t="s">
        <v>36</v>
      </c>
      <c r="Y260" s="37" t="s">
        <v>380</v>
      </c>
      <c r="Z260" s="48" t="s">
        <v>380</v>
      </c>
      <c r="AA260" s="315"/>
    </row>
    <row r="261" spans="1:28" hidden="1" x14ac:dyDescent="0.2">
      <c r="A261" s="20">
        <v>182</v>
      </c>
      <c r="B261" s="21">
        <v>44673</v>
      </c>
      <c r="C261" s="22">
        <v>44678</v>
      </c>
      <c r="D261" s="246">
        <v>44680</v>
      </c>
      <c r="E261" s="43" t="s">
        <v>346</v>
      </c>
      <c r="F261" s="43" t="s">
        <v>438</v>
      </c>
      <c r="G261" s="76" t="s">
        <v>348</v>
      </c>
      <c r="H261" s="26" t="s">
        <v>34</v>
      </c>
      <c r="I261" s="24" t="s">
        <v>33</v>
      </c>
      <c r="J261" s="76" t="s">
        <v>239</v>
      </c>
      <c r="K261" s="103">
        <v>44621</v>
      </c>
      <c r="L261" s="78">
        <v>47</v>
      </c>
      <c r="M261" s="79">
        <v>50000</v>
      </c>
      <c r="N261" s="80">
        <v>0.15</v>
      </c>
      <c r="O261" s="31">
        <f t="shared" si="38"/>
        <v>7500</v>
      </c>
      <c r="P261" s="31"/>
      <c r="Q261" s="32">
        <f t="shared" si="35"/>
        <v>57500</v>
      </c>
      <c r="R261" s="81">
        <v>0.06</v>
      </c>
      <c r="S261" s="34">
        <f t="shared" si="39"/>
        <v>-3450</v>
      </c>
      <c r="T261" s="81">
        <v>1</v>
      </c>
      <c r="U261" s="35">
        <f t="shared" si="40"/>
        <v>-7500</v>
      </c>
      <c r="V261" s="32">
        <f t="shared" si="32"/>
        <v>46550</v>
      </c>
      <c r="W261" s="36" t="s">
        <v>59</v>
      </c>
      <c r="X261" s="35" t="s">
        <v>36</v>
      </c>
      <c r="Y261" s="37" t="s">
        <v>380</v>
      </c>
      <c r="Z261" s="48" t="s">
        <v>380</v>
      </c>
      <c r="AA261" s="40">
        <f>V261+V262</f>
        <v>139650</v>
      </c>
    </row>
    <row r="262" spans="1:28" hidden="1" x14ac:dyDescent="0.2">
      <c r="A262" s="20">
        <v>183</v>
      </c>
      <c r="B262" s="21">
        <v>44673</v>
      </c>
      <c r="C262" s="22">
        <v>44678</v>
      </c>
      <c r="D262" s="246">
        <v>44680</v>
      </c>
      <c r="E262" s="43" t="s">
        <v>346</v>
      </c>
      <c r="F262" s="43" t="s">
        <v>438</v>
      </c>
      <c r="G262" s="26" t="s">
        <v>348</v>
      </c>
      <c r="H262" s="26" t="s">
        <v>34</v>
      </c>
      <c r="I262" s="24" t="s">
        <v>33</v>
      </c>
      <c r="J262" s="76" t="s">
        <v>239</v>
      </c>
      <c r="K262" s="103">
        <v>44593</v>
      </c>
      <c r="L262" s="78" t="s">
        <v>439</v>
      </c>
      <c r="M262" s="79">
        <v>100000</v>
      </c>
      <c r="N262" s="80">
        <v>0.15</v>
      </c>
      <c r="O262" s="31">
        <f t="shared" si="38"/>
        <v>15000</v>
      </c>
      <c r="P262" s="31"/>
      <c r="Q262" s="32">
        <f t="shared" si="35"/>
        <v>115000</v>
      </c>
      <c r="R262" s="81">
        <v>0.06</v>
      </c>
      <c r="S262" s="34">
        <f t="shared" si="39"/>
        <v>-6900</v>
      </c>
      <c r="T262" s="81">
        <v>1</v>
      </c>
      <c r="U262" s="35">
        <f t="shared" si="40"/>
        <v>-15000</v>
      </c>
      <c r="V262" s="32">
        <f t="shared" ref="V262:V330" si="41">Q262+S262+U262</f>
        <v>93100</v>
      </c>
      <c r="W262" s="36" t="s">
        <v>59</v>
      </c>
      <c r="X262" s="35" t="s">
        <v>36</v>
      </c>
      <c r="Y262" s="37" t="s">
        <v>380</v>
      </c>
      <c r="Z262" s="48" t="s">
        <v>380</v>
      </c>
      <c r="AA262" s="40"/>
    </row>
    <row r="263" spans="1:28" ht="23.25" hidden="1" x14ac:dyDescent="0.25">
      <c r="A263" s="320"/>
      <c r="B263" s="321"/>
      <c r="C263" s="323"/>
      <c r="D263" s="324">
        <v>44652</v>
      </c>
      <c r="E263" s="317" t="s">
        <v>892</v>
      </c>
      <c r="F263" s="317" t="s">
        <v>892</v>
      </c>
      <c r="G263" s="325"/>
      <c r="H263" s="26"/>
      <c r="I263" s="326"/>
      <c r="J263" s="327"/>
      <c r="K263" s="328"/>
      <c r="L263" s="329"/>
      <c r="M263" s="330"/>
      <c r="N263" s="331"/>
      <c r="O263" s="332"/>
      <c r="P263" s="333"/>
      <c r="Q263" s="334">
        <v>5378105</v>
      </c>
      <c r="R263" s="335"/>
      <c r="S263" s="336"/>
      <c r="T263" s="335"/>
      <c r="U263" s="337"/>
      <c r="V263" s="338">
        <f t="shared" si="41"/>
        <v>5378105</v>
      </c>
      <c r="W263" s="337"/>
      <c r="X263" s="337" t="s">
        <v>36</v>
      </c>
      <c r="Y263" s="339">
        <v>56590688</v>
      </c>
      <c r="Z263" s="340"/>
      <c r="AA263" s="341"/>
      <c r="AB263" s="1" t="s">
        <v>867</v>
      </c>
    </row>
    <row r="264" spans="1:28" ht="15" hidden="1" x14ac:dyDescent="0.25">
      <c r="A264" s="320"/>
      <c r="B264" s="321"/>
      <c r="C264" s="323"/>
      <c r="D264" s="324">
        <v>44652</v>
      </c>
      <c r="E264" s="317" t="s">
        <v>893</v>
      </c>
      <c r="F264" s="317" t="s">
        <v>893</v>
      </c>
      <c r="G264" s="325"/>
      <c r="H264" s="26"/>
      <c r="I264" s="326"/>
      <c r="J264" s="327"/>
      <c r="K264" s="328"/>
      <c r="L264" s="329"/>
      <c r="M264" s="330"/>
      <c r="N264" s="331"/>
      <c r="O264" s="332"/>
      <c r="P264" s="333"/>
      <c r="Q264" s="334">
        <v>727368</v>
      </c>
      <c r="R264" s="335"/>
      <c r="S264" s="336"/>
      <c r="T264" s="335"/>
      <c r="U264" s="337"/>
      <c r="V264" s="338">
        <f t="shared" si="41"/>
        <v>727368</v>
      </c>
      <c r="W264" s="337"/>
      <c r="X264" s="337" t="s">
        <v>36</v>
      </c>
      <c r="Y264" s="339">
        <v>56590684</v>
      </c>
      <c r="Z264" s="340"/>
      <c r="AA264" s="341"/>
      <c r="AB264" s="1" t="s">
        <v>867</v>
      </c>
    </row>
    <row r="265" spans="1:28" ht="15" hidden="1" x14ac:dyDescent="0.25">
      <c r="A265" s="320"/>
      <c r="B265" s="321"/>
      <c r="C265" s="323"/>
      <c r="D265" s="324">
        <v>44652</v>
      </c>
      <c r="E265" s="317" t="s">
        <v>894</v>
      </c>
      <c r="F265" s="317" t="s">
        <v>894</v>
      </c>
      <c r="G265" s="325"/>
      <c r="H265" s="26"/>
      <c r="I265" s="326"/>
      <c r="J265" s="327"/>
      <c r="K265" s="328"/>
      <c r="L265" s="329"/>
      <c r="M265" s="330"/>
      <c r="N265" s="331"/>
      <c r="O265" s="332"/>
      <c r="P265" s="333"/>
      <c r="Q265" s="334">
        <v>801524</v>
      </c>
      <c r="R265" s="335"/>
      <c r="S265" s="336"/>
      <c r="T265" s="335"/>
      <c r="U265" s="337"/>
      <c r="V265" s="338">
        <f t="shared" si="41"/>
        <v>801524</v>
      </c>
      <c r="W265" s="337"/>
      <c r="X265" s="337" t="s">
        <v>36</v>
      </c>
      <c r="Y265" s="339">
        <v>56590687</v>
      </c>
      <c r="Z265" s="340"/>
      <c r="AA265" s="341"/>
      <c r="AB265" s="1" t="s">
        <v>867</v>
      </c>
    </row>
    <row r="266" spans="1:28" ht="15" hidden="1" x14ac:dyDescent="0.25">
      <c r="A266" s="320"/>
      <c r="B266" s="321"/>
      <c r="C266" s="323"/>
      <c r="D266" s="324">
        <v>44652</v>
      </c>
      <c r="E266" s="317" t="s">
        <v>895</v>
      </c>
      <c r="F266" s="317" t="s">
        <v>895</v>
      </c>
      <c r="G266" s="325"/>
      <c r="H266" s="26"/>
      <c r="I266" s="326"/>
      <c r="J266" s="327"/>
      <c r="K266" s="328"/>
      <c r="L266" s="329"/>
      <c r="M266" s="330"/>
      <c r="N266" s="331"/>
      <c r="O266" s="332"/>
      <c r="P266" s="333"/>
      <c r="Q266" s="334">
        <v>31019.24</v>
      </c>
      <c r="R266" s="335"/>
      <c r="S266" s="336"/>
      <c r="T266" s="335"/>
      <c r="U266" s="337"/>
      <c r="V266" s="338">
        <f t="shared" si="41"/>
        <v>31019.24</v>
      </c>
      <c r="W266" s="337"/>
      <c r="X266" s="337" t="s">
        <v>36</v>
      </c>
      <c r="Y266" s="339"/>
      <c r="Z266" s="340"/>
      <c r="AA266" s="341"/>
      <c r="AB266" s="1" t="s">
        <v>867</v>
      </c>
    </row>
    <row r="267" spans="1:28" ht="15" hidden="1" x14ac:dyDescent="0.25">
      <c r="A267" s="320"/>
      <c r="B267" s="321"/>
      <c r="C267" s="323"/>
      <c r="D267" s="324">
        <v>44652</v>
      </c>
      <c r="E267" s="317" t="s">
        <v>896</v>
      </c>
      <c r="F267" s="317" t="s">
        <v>896</v>
      </c>
      <c r="G267" s="325"/>
      <c r="H267" s="26"/>
      <c r="I267" s="326"/>
      <c r="J267" s="327"/>
      <c r="K267" s="328"/>
      <c r="L267" s="329"/>
      <c r="M267" s="330"/>
      <c r="N267" s="331"/>
      <c r="O267" s="332"/>
      <c r="P267" s="333"/>
      <c r="Q267" s="334">
        <v>1397781</v>
      </c>
      <c r="R267" s="335"/>
      <c r="S267" s="336"/>
      <c r="T267" s="335"/>
      <c r="U267" s="337"/>
      <c r="V267" s="338">
        <f t="shared" si="41"/>
        <v>1397781</v>
      </c>
      <c r="W267" s="337"/>
      <c r="X267" s="337" t="s">
        <v>36</v>
      </c>
      <c r="Y267" s="339"/>
      <c r="Z267" s="340"/>
      <c r="AA267" s="341"/>
      <c r="AB267" s="1" t="s">
        <v>867</v>
      </c>
    </row>
    <row r="268" spans="1:28" ht="15" hidden="1" x14ac:dyDescent="0.25">
      <c r="A268" s="320"/>
      <c r="B268" s="321"/>
      <c r="C268" s="323"/>
      <c r="D268" s="324">
        <v>44652</v>
      </c>
      <c r="E268" s="317" t="s">
        <v>895</v>
      </c>
      <c r="F268" s="317" t="s">
        <v>895</v>
      </c>
      <c r="G268" s="325"/>
      <c r="H268" s="26"/>
      <c r="I268" s="326"/>
      <c r="J268" s="327"/>
      <c r="K268" s="328"/>
      <c r="L268" s="329"/>
      <c r="M268" s="330"/>
      <c r="N268" s="331"/>
      <c r="O268" s="332"/>
      <c r="P268" s="333"/>
      <c r="Q268" s="334">
        <v>37682.730000000003</v>
      </c>
      <c r="R268" s="335"/>
      <c r="S268" s="336"/>
      <c r="T268" s="335"/>
      <c r="U268" s="337"/>
      <c r="V268" s="338">
        <f t="shared" si="41"/>
        <v>37682.730000000003</v>
      </c>
      <c r="W268" s="337"/>
      <c r="X268" s="337" t="s">
        <v>36</v>
      </c>
      <c r="Y268" s="339"/>
      <c r="Z268" s="340"/>
      <c r="AA268" s="341"/>
      <c r="AB268" s="1" t="s">
        <v>867</v>
      </c>
    </row>
    <row r="269" spans="1:28" ht="15" hidden="1" x14ac:dyDescent="0.25">
      <c r="A269" s="320"/>
      <c r="B269" s="321"/>
      <c r="C269" s="323"/>
      <c r="D269" s="324">
        <v>44652</v>
      </c>
      <c r="E269" s="317" t="s">
        <v>896</v>
      </c>
      <c r="F269" s="317" t="s">
        <v>896</v>
      </c>
      <c r="G269" s="325"/>
      <c r="H269" s="26"/>
      <c r="I269" s="326"/>
      <c r="J269" s="327"/>
      <c r="K269" s="328"/>
      <c r="L269" s="329"/>
      <c r="M269" s="330"/>
      <c r="N269" s="331"/>
      <c r="O269" s="332"/>
      <c r="P269" s="333"/>
      <c r="Q269" s="334">
        <v>1698049</v>
      </c>
      <c r="R269" s="335"/>
      <c r="S269" s="336"/>
      <c r="T269" s="335"/>
      <c r="U269" s="337"/>
      <c r="V269" s="338">
        <f t="shared" si="41"/>
        <v>1698049</v>
      </c>
      <c r="W269" s="337"/>
      <c r="X269" s="337" t="s">
        <v>36</v>
      </c>
      <c r="Y269" s="339"/>
      <c r="Z269" s="340"/>
      <c r="AA269" s="341"/>
      <c r="AB269" s="1" t="s">
        <v>867</v>
      </c>
    </row>
    <row r="270" spans="1:28" ht="15" hidden="1" x14ac:dyDescent="0.25">
      <c r="A270" s="320"/>
      <c r="B270" s="321"/>
      <c r="C270" s="323"/>
      <c r="D270" s="324">
        <v>44652</v>
      </c>
      <c r="E270" s="317" t="s">
        <v>895</v>
      </c>
      <c r="F270" s="317" t="s">
        <v>895</v>
      </c>
      <c r="G270" s="325"/>
      <c r="H270" s="26"/>
      <c r="I270" s="326"/>
      <c r="J270" s="327"/>
      <c r="K270" s="328"/>
      <c r="L270" s="329"/>
      <c r="M270" s="330"/>
      <c r="N270" s="331"/>
      <c r="O270" s="332"/>
      <c r="P270" s="333"/>
      <c r="Q270" s="334">
        <v>8707.93</v>
      </c>
      <c r="R270" s="335"/>
      <c r="S270" s="336"/>
      <c r="T270" s="335"/>
      <c r="U270" s="337"/>
      <c r="V270" s="338">
        <f t="shared" si="41"/>
        <v>8707.93</v>
      </c>
      <c r="W270" s="337"/>
      <c r="X270" s="337" t="s">
        <v>36</v>
      </c>
      <c r="Y270" s="339"/>
      <c r="Z270" s="340"/>
      <c r="AA270" s="341"/>
      <c r="AB270" s="1" t="s">
        <v>867</v>
      </c>
    </row>
    <row r="271" spans="1:28" ht="15" hidden="1" x14ac:dyDescent="0.25">
      <c r="A271" s="320"/>
      <c r="B271" s="321"/>
      <c r="C271" s="323"/>
      <c r="D271" s="324">
        <v>44652</v>
      </c>
      <c r="E271" s="317" t="s">
        <v>896</v>
      </c>
      <c r="F271" s="317" t="s">
        <v>896</v>
      </c>
      <c r="G271" s="325"/>
      <c r="H271" s="26"/>
      <c r="I271" s="326"/>
      <c r="J271" s="327"/>
      <c r="K271" s="328"/>
      <c r="L271" s="329"/>
      <c r="M271" s="330"/>
      <c r="N271" s="331"/>
      <c r="O271" s="332"/>
      <c r="P271" s="333"/>
      <c r="Q271" s="334">
        <v>392395</v>
      </c>
      <c r="R271" s="335"/>
      <c r="S271" s="336"/>
      <c r="T271" s="335"/>
      <c r="U271" s="337"/>
      <c r="V271" s="338">
        <f t="shared" si="41"/>
        <v>392395</v>
      </c>
      <c r="W271" s="337"/>
      <c r="X271" s="337" t="s">
        <v>36</v>
      </c>
      <c r="Y271" s="339"/>
      <c r="Z271" s="340"/>
      <c r="AA271" s="341"/>
      <c r="AB271" s="1" t="s">
        <v>867</v>
      </c>
    </row>
    <row r="272" spans="1:28" ht="15" hidden="1" x14ac:dyDescent="0.25">
      <c r="A272" s="320"/>
      <c r="B272" s="321"/>
      <c r="C272" s="323"/>
      <c r="D272" s="324">
        <v>44652</v>
      </c>
      <c r="E272" s="317" t="s">
        <v>895</v>
      </c>
      <c r="F272" s="317" t="s">
        <v>895</v>
      </c>
      <c r="G272" s="325"/>
      <c r="H272" s="26"/>
      <c r="I272" s="326"/>
      <c r="J272" s="327"/>
      <c r="K272" s="328"/>
      <c r="L272" s="329"/>
      <c r="M272" s="330"/>
      <c r="N272" s="331"/>
      <c r="O272" s="332"/>
      <c r="P272" s="333"/>
      <c r="Q272" s="334">
        <v>39240.6</v>
      </c>
      <c r="R272" s="335"/>
      <c r="S272" s="336"/>
      <c r="T272" s="335"/>
      <c r="U272" s="337"/>
      <c r="V272" s="338">
        <f t="shared" si="41"/>
        <v>39240.6</v>
      </c>
      <c r="W272" s="337"/>
      <c r="X272" s="337" t="s">
        <v>36</v>
      </c>
      <c r="Y272" s="339"/>
      <c r="Z272" s="340"/>
      <c r="AA272" s="341"/>
      <c r="AB272" s="1" t="s">
        <v>867</v>
      </c>
    </row>
    <row r="273" spans="1:28" ht="15" hidden="1" x14ac:dyDescent="0.25">
      <c r="A273" s="320"/>
      <c r="B273" s="321"/>
      <c r="C273" s="323"/>
      <c r="D273" s="324">
        <v>44652</v>
      </c>
      <c r="E273" s="317" t="s">
        <v>896</v>
      </c>
      <c r="F273" s="317" t="s">
        <v>896</v>
      </c>
      <c r="G273" s="325"/>
      <c r="H273" s="26"/>
      <c r="I273" s="326"/>
      <c r="J273" s="327"/>
      <c r="K273" s="328"/>
      <c r="L273" s="329"/>
      <c r="M273" s="330"/>
      <c r="N273" s="331"/>
      <c r="O273" s="332"/>
      <c r="P273" s="333"/>
      <c r="Q273" s="334">
        <v>1768250</v>
      </c>
      <c r="R273" s="335"/>
      <c r="S273" s="336"/>
      <c r="T273" s="335"/>
      <c r="U273" s="337"/>
      <c r="V273" s="338">
        <f t="shared" si="41"/>
        <v>1768250</v>
      </c>
      <c r="W273" s="337"/>
      <c r="X273" s="337" t="s">
        <v>36</v>
      </c>
      <c r="Y273" s="339"/>
      <c r="Z273" s="340"/>
      <c r="AA273" s="341"/>
      <c r="AB273" s="1" t="s">
        <v>867</v>
      </c>
    </row>
    <row r="274" spans="1:28" ht="15" hidden="1" x14ac:dyDescent="0.25">
      <c r="A274" s="320"/>
      <c r="B274" s="321"/>
      <c r="C274" s="323"/>
      <c r="D274" s="324">
        <v>44652</v>
      </c>
      <c r="E274" s="317" t="s">
        <v>895</v>
      </c>
      <c r="F274" s="317" t="s">
        <v>895</v>
      </c>
      <c r="G274" s="325"/>
      <c r="H274" s="26"/>
      <c r="I274" s="326"/>
      <c r="J274" s="327"/>
      <c r="K274" s="328"/>
      <c r="L274" s="329"/>
      <c r="M274" s="330"/>
      <c r="N274" s="331"/>
      <c r="O274" s="332"/>
      <c r="P274" s="333"/>
      <c r="Q274" s="334">
        <v>7620.77</v>
      </c>
      <c r="R274" s="335"/>
      <c r="S274" s="336"/>
      <c r="T274" s="335"/>
      <c r="U274" s="337"/>
      <c r="V274" s="338">
        <f t="shared" si="41"/>
        <v>7620.77</v>
      </c>
      <c r="W274" s="337"/>
      <c r="X274" s="337" t="s">
        <v>36</v>
      </c>
      <c r="Y274" s="339"/>
      <c r="Z274" s="340"/>
      <c r="AA274" s="341"/>
      <c r="AB274" s="1" t="s">
        <v>867</v>
      </c>
    </row>
    <row r="275" spans="1:28" ht="15" hidden="1" x14ac:dyDescent="0.25">
      <c r="A275" s="320"/>
      <c r="B275" s="321"/>
      <c r="C275" s="323"/>
      <c r="D275" s="324">
        <v>44652</v>
      </c>
      <c r="E275" s="317" t="s">
        <v>896</v>
      </c>
      <c r="F275" s="317" t="s">
        <v>896</v>
      </c>
      <c r="G275" s="325"/>
      <c r="H275" s="26"/>
      <c r="I275" s="326"/>
      <c r="J275" s="327"/>
      <c r="K275" s="328"/>
      <c r="L275" s="329"/>
      <c r="M275" s="330"/>
      <c r="N275" s="331"/>
      <c r="O275" s="332"/>
      <c r="P275" s="333"/>
      <c r="Q275" s="334">
        <v>343405</v>
      </c>
      <c r="R275" s="335"/>
      <c r="S275" s="336"/>
      <c r="T275" s="335"/>
      <c r="U275" s="337"/>
      <c r="V275" s="338">
        <f t="shared" si="41"/>
        <v>343405</v>
      </c>
      <c r="W275" s="337"/>
      <c r="X275" s="337" t="s">
        <v>36</v>
      </c>
      <c r="Y275" s="339"/>
      <c r="Z275" s="340"/>
      <c r="AA275" s="341"/>
      <c r="AB275" s="1" t="s">
        <v>867</v>
      </c>
    </row>
    <row r="276" spans="1:28" ht="15" hidden="1" x14ac:dyDescent="0.25">
      <c r="A276" s="320"/>
      <c r="B276" s="321"/>
      <c r="C276" s="323"/>
      <c r="D276" s="324">
        <v>44652</v>
      </c>
      <c r="E276" s="317" t="s">
        <v>895</v>
      </c>
      <c r="F276" s="317" t="s">
        <v>895</v>
      </c>
      <c r="G276" s="325"/>
      <c r="H276" s="26"/>
      <c r="I276" s="326"/>
      <c r="J276" s="327"/>
      <c r="K276" s="328"/>
      <c r="L276" s="329"/>
      <c r="M276" s="330"/>
      <c r="N276" s="331"/>
      <c r="O276" s="332"/>
      <c r="P276" s="333"/>
      <c r="Q276" s="334">
        <v>124826.31</v>
      </c>
      <c r="R276" s="335"/>
      <c r="S276" s="336"/>
      <c r="T276" s="335"/>
      <c r="U276" s="337"/>
      <c r="V276" s="338">
        <f t="shared" si="41"/>
        <v>124826.31</v>
      </c>
      <c r="W276" s="337"/>
      <c r="X276" s="337" t="s">
        <v>36</v>
      </c>
      <c r="Y276" s="339"/>
      <c r="Z276" s="340"/>
      <c r="AA276" s="341"/>
      <c r="AB276" s="1" t="s">
        <v>867</v>
      </c>
    </row>
    <row r="277" spans="1:28" ht="15" hidden="1" x14ac:dyDescent="0.25">
      <c r="A277" s="320"/>
      <c r="B277" s="321"/>
      <c r="C277" s="323"/>
      <c r="D277" s="324">
        <v>44652</v>
      </c>
      <c r="E277" s="317" t="s">
        <v>896</v>
      </c>
      <c r="F277" s="317" t="s">
        <v>896</v>
      </c>
      <c r="G277" s="325"/>
      <c r="H277" s="26"/>
      <c r="I277" s="326"/>
      <c r="J277" s="327"/>
      <c r="K277" s="328"/>
      <c r="L277" s="329"/>
      <c r="M277" s="330"/>
      <c r="N277" s="331"/>
      <c r="O277" s="332"/>
      <c r="P277" s="333"/>
      <c r="Q277" s="334">
        <v>5624889</v>
      </c>
      <c r="R277" s="335"/>
      <c r="S277" s="336"/>
      <c r="T277" s="335"/>
      <c r="U277" s="337"/>
      <c r="V277" s="338">
        <f t="shared" si="41"/>
        <v>5624889</v>
      </c>
      <c r="W277" s="337"/>
      <c r="X277" s="337" t="s">
        <v>36</v>
      </c>
      <c r="Y277" s="339"/>
      <c r="Z277" s="340"/>
      <c r="AA277" s="341"/>
      <c r="AB277" s="1" t="s">
        <v>867</v>
      </c>
    </row>
    <row r="278" spans="1:28" ht="15" hidden="1" x14ac:dyDescent="0.25">
      <c r="A278" s="320"/>
      <c r="B278" s="321"/>
      <c r="C278" s="323"/>
      <c r="D278" s="324">
        <v>44655</v>
      </c>
      <c r="E278" s="317" t="s">
        <v>897</v>
      </c>
      <c r="F278" s="317" t="s">
        <v>897</v>
      </c>
      <c r="G278" s="325"/>
      <c r="H278" s="26"/>
      <c r="I278" s="326"/>
      <c r="J278" s="327"/>
      <c r="K278" s="328"/>
      <c r="L278" s="329"/>
      <c r="M278" s="330"/>
      <c r="N278" s="331"/>
      <c r="O278" s="332"/>
      <c r="P278" s="333"/>
      <c r="Q278" s="334">
        <v>57894</v>
      </c>
      <c r="R278" s="335"/>
      <c r="S278" s="336"/>
      <c r="T278" s="335"/>
      <c r="U278" s="337"/>
      <c r="V278" s="338">
        <f t="shared" si="41"/>
        <v>57894</v>
      </c>
      <c r="W278" s="337"/>
      <c r="X278" s="337" t="s">
        <v>36</v>
      </c>
      <c r="Y278" s="339"/>
      <c r="Z278" s="340"/>
      <c r="AA278" s="341"/>
      <c r="AB278" s="1" t="s">
        <v>867</v>
      </c>
    </row>
    <row r="279" spans="1:28" ht="15" hidden="1" x14ac:dyDescent="0.25">
      <c r="A279" s="320"/>
      <c r="B279" s="321"/>
      <c r="C279" s="323"/>
      <c r="D279" s="324">
        <v>44655</v>
      </c>
      <c r="E279" s="317" t="s">
        <v>898</v>
      </c>
      <c r="F279" s="317" t="s">
        <v>898</v>
      </c>
      <c r="G279" s="325"/>
      <c r="H279" s="26"/>
      <c r="I279" s="326"/>
      <c r="J279" s="327"/>
      <c r="K279" s="328"/>
      <c r="L279" s="329"/>
      <c r="M279" s="330"/>
      <c r="N279" s="331"/>
      <c r="O279" s="332"/>
      <c r="P279" s="333"/>
      <c r="Q279" s="334">
        <v>20542</v>
      </c>
      <c r="R279" s="335"/>
      <c r="S279" s="336"/>
      <c r="T279" s="335"/>
      <c r="U279" s="337"/>
      <c r="V279" s="338">
        <f t="shared" si="41"/>
        <v>20542</v>
      </c>
      <c r="W279" s="337"/>
      <c r="X279" s="337" t="s">
        <v>36</v>
      </c>
      <c r="Y279" s="339"/>
      <c r="Z279" s="340"/>
      <c r="AA279" s="341"/>
      <c r="AB279" s="1" t="s">
        <v>867</v>
      </c>
    </row>
    <row r="280" spans="1:28" ht="15" hidden="1" x14ac:dyDescent="0.25">
      <c r="A280" s="320"/>
      <c r="B280" s="321"/>
      <c r="C280" s="323"/>
      <c r="D280" s="324">
        <v>44656</v>
      </c>
      <c r="E280" s="317" t="s">
        <v>899</v>
      </c>
      <c r="F280" s="317" t="s">
        <v>899</v>
      </c>
      <c r="G280" s="325"/>
      <c r="H280" s="26"/>
      <c r="I280" s="326"/>
      <c r="J280" s="327"/>
      <c r="K280" s="328"/>
      <c r="L280" s="329"/>
      <c r="M280" s="330"/>
      <c r="N280" s="331"/>
      <c r="O280" s="332"/>
      <c r="P280" s="333"/>
      <c r="Q280" s="334">
        <v>85057</v>
      </c>
      <c r="R280" s="335"/>
      <c r="S280" s="336"/>
      <c r="T280" s="335"/>
      <c r="U280" s="337"/>
      <c r="V280" s="338">
        <f t="shared" si="41"/>
        <v>85057</v>
      </c>
      <c r="W280" s="337"/>
      <c r="X280" s="337" t="s">
        <v>36</v>
      </c>
      <c r="Y280" s="339">
        <v>56590689</v>
      </c>
      <c r="Z280" s="340"/>
      <c r="AA280" s="341"/>
      <c r="AB280" s="1" t="s">
        <v>867</v>
      </c>
    </row>
    <row r="281" spans="1:28" ht="15" hidden="1" x14ac:dyDescent="0.25">
      <c r="A281" s="320"/>
      <c r="B281" s="321"/>
      <c r="C281" s="323"/>
      <c r="D281" s="324">
        <v>44657</v>
      </c>
      <c r="E281" s="317" t="s">
        <v>837</v>
      </c>
      <c r="F281" s="317" t="s">
        <v>837</v>
      </c>
      <c r="G281" s="325"/>
      <c r="H281" s="26"/>
      <c r="I281" s="326"/>
      <c r="J281" s="327"/>
      <c r="K281" s="328"/>
      <c r="L281" s="329"/>
      <c r="M281" s="330"/>
      <c r="N281" s="331"/>
      <c r="O281" s="332"/>
      <c r="P281" s="333"/>
      <c r="Q281" s="334">
        <v>27935</v>
      </c>
      <c r="R281" s="335"/>
      <c r="S281" s="336"/>
      <c r="T281" s="335"/>
      <c r="U281" s="337"/>
      <c r="V281" s="338">
        <f t="shared" si="41"/>
        <v>27935</v>
      </c>
      <c r="W281" s="337"/>
      <c r="X281" s="337" t="s">
        <v>36</v>
      </c>
      <c r="Y281" s="339">
        <v>56590685</v>
      </c>
      <c r="Z281" s="340"/>
      <c r="AA281" s="341"/>
      <c r="AB281" s="1" t="s">
        <v>867</v>
      </c>
    </row>
    <row r="282" spans="1:28" ht="15" hidden="1" x14ac:dyDescent="0.25">
      <c r="A282" s="320"/>
      <c r="B282" s="321"/>
      <c r="C282" s="323"/>
      <c r="D282" s="324">
        <v>44657</v>
      </c>
      <c r="E282" s="317" t="s">
        <v>900</v>
      </c>
      <c r="F282" s="317" t="s">
        <v>900</v>
      </c>
      <c r="G282" s="325"/>
      <c r="H282" s="26"/>
      <c r="I282" s="326"/>
      <c r="J282" s="327"/>
      <c r="K282" s="328"/>
      <c r="L282" s="329"/>
      <c r="M282" s="330"/>
      <c r="N282" s="331"/>
      <c r="O282" s="332"/>
      <c r="P282" s="333"/>
      <c r="Q282" s="334">
        <v>461306</v>
      </c>
      <c r="R282" s="335"/>
      <c r="S282" s="336"/>
      <c r="T282" s="335"/>
      <c r="U282" s="337"/>
      <c r="V282" s="338">
        <f t="shared" si="41"/>
        <v>461306</v>
      </c>
      <c r="W282" s="337"/>
      <c r="X282" s="337" t="s">
        <v>36</v>
      </c>
      <c r="Y282" s="339">
        <v>56590690</v>
      </c>
      <c r="Z282" s="340"/>
      <c r="AA282" s="341"/>
      <c r="AB282" s="1" t="s">
        <v>867</v>
      </c>
    </row>
    <row r="283" spans="1:28" ht="15" hidden="1" x14ac:dyDescent="0.25">
      <c r="A283" s="320"/>
      <c r="B283" s="321"/>
      <c r="C283" s="323"/>
      <c r="D283" s="324">
        <v>44663</v>
      </c>
      <c r="E283" s="317" t="s">
        <v>842</v>
      </c>
      <c r="F283" s="317" t="s">
        <v>842</v>
      </c>
      <c r="G283" s="325"/>
      <c r="H283" s="26"/>
      <c r="I283" s="326"/>
      <c r="J283" s="327"/>
      <c r="K283" s="328"/>
      <c r="L283" s="329"/>
      <c r="M283" s="330"/>
      <c r="N283" s="331"/>
      <c r="O283" s="332"/>
      <c r="P283" s="333"/>
      <c r="Q283" s="334">
        <v>83954</v>
      </c>
      <c r="R283" s="335"/>
      <c r="S283" s="336"/>
      <c r="T283" s="335"/>
      <c r="U283" s="337"/>
      <c r="V283" s="338">
        <f t="shared" si="41"/>
        <v>83954</v>
      </c>
      <c r="W283" s="337"/>
      <c r="X283" s="337" t="s">
        <v>36</v>
      </c>
      <c r="Y283" s="339">
        <v>56590693</v>
      </c>
      <c r="Z283" s="340"/>
      <c r="AA283" s="341"/>
      <c r="AB283" s="1" t="s">
        <v>867</v>
      </c>
    </row>
    <row r="284" spans="1:28" ht="15" hidden="1" x14ac:dyDescent="0.25">
      <c r="A284" s="320"/>
      <c r="B284" s="321"/>
      <c r="C284" s="323"/>
      <c r="D284" s="324">
        <v>44663</v>
      </c>
      <c r="E284" s="317" t="s">
        <v>901</v>
      </c>
      <c r="F284" s="317" t="s">
        <v>901</v>
      </c>
      <c r="G284" s="325"/>
      <c r="H284" s="26"/>
      <c r="I284" s="326"/>
      <c r="J284" s="327"/>
      <c r="K284" s="328"/>
      <c r="L284" s="329"/>
      <c r="M284" s="330"/>
      <c r="N284" s="331"/>
      <c r="O284" s="332"/>
      <c r="P284" s="333"/>
      <c r="Q284" s="334">
        <v>214494</v>
      </c>
      <c r="R284" s="335"/>
      <c r="S284" s="336"/>
      <c r="T284" s="335"/>
      <c r="U284" s="337"/>
      <c r="V284" s="338">
        <f t="shared" si="41"/>
        <v>214494</v>
      </c>
      <c r="W284" s="337"/>
      <c r="X284" s="337" t="s">
        <v>36</v>
      </c>
      <c r="Y284" s="339">
        <v>56590694</v>
      </c>
      <c r="Z284" s="340"/>
      <c r="AA284" s="341"/>
      <c r="AB284" s="1" t="s">
        <v>867</v>
      </c>
    </row>
    <row r="285" spans="1:28" ht="15" hidden="1" x14ac:dyDescent="0.25">
      <c r="A285" s="320"/>
      <c r="B285" s="321"/>
      <c r="C285" s="323"/>
      <c r="D285" s="324">
        <v>44663</v>
      </c>
      <c r="E285" s="317" t="s">
        <v>902</v>
      </c>
      <c r="F285" s="317" t="s">
        <v>902</v>
      </c>
      <c r="G285" s="325"/>
      <c r="H285" s="26"/>
      <c r="I285" s="326"/>
      <c r="J285" s="327"/>
      <c r="K285" s="328"/>
      <c r="L285" s="329"/>
      <c r="M285" s="330"/>
      <c r="N285" s="331"/>
      <c r="O285" s="332"/>
      <c r="P285" s="333"/>
      <c r="Q285" s="342">
        <v>0</v>
      </c>
      <c r="R285" s="335"/>
      <c r="S285" s="336"/>
      <c r="T285" s="335"/>
      <c r="U285" s="337"/>
      <c r="V285" s="338">
        <f t="shared" si="41"/>
        <v>0</v>
      </c>
      <c r="W285" s="337"/>
      <c r="X285" s="337" t="s">
        <v>36</v>
      </c>
      <c r="Y285" s="339">
        <v>48074268</v>
      </c>
      <c r="Z285" s="340"/>
      <c r="AA285" s="341"/>
      <c r="AB285" s="1" t="s">
        <v>867</v>
      </c>
    </row>
    <row r="286" spans="1:28" ht="15" hidden="1" x14ac:dyDescent="0.25">
      <c r="A286" s="320"/>
      <c r="B286" s="321"/>
      <c r="C286" s="323"/>
      <c r="D286" s="324">
        <v>44663</v>
      </c>
      <c r="E286" s="317" t="s">
        <v>903</v>
      </c>
      <c r="F286" s="317" t="s">
        <v>903</v>
      </c>
      <c r="G286" s="325"/>
      <c r="H286" s="26"/>
      <c r="I286" s="326"/>
      <c r="J286" s="327"/>
      <c r="K286" s="328"/>
      <c r="L286" s="329"/>
      <c r="M286" s="330"/>
      <c r="N286" s="331"/>
      <c r="O286" s="332"/>
      <c r="P286" s="333"/>
      <c r="Q286" s="334">
        <v>91859</v>
      </c>
      <c r="R286" s="335"/>
      <c r="S286" s="336"/>
      <c r="T286" s="335"/>
      <c r="U286" s="337"/>
      <c r="V286" s="338">
        <f t="shared" si="41"/>
        <v>91859</v>
      </c>
      <c r="W286" s="337"/>
      <c r="X286" s="337" t="s">
        <v>36</v>
      </c>
      <c r="Y286" s="339">
        <v>56590691</v>
      </c>
      <c r="Z286" s="340"/>
      <c r="AA286" s="341"/>
      <c r="AB286" s="1" t="s">
        <v>867</v>
      </c>
    </row>
    <row r="287" spans="1:28" ht="15" hidden="1" x14ac:dyDescent="0.25">
      <c r="A287" s="320"/>
      <c r="B287" s="321"/>
      <c r="C287" s="323"/>
      <c r="D287" s="324">
        <v>44665</v>
      </c>
      <c r="E287" s="317" t="s">
        <v>837</v>
      </c>
      <c r="F287" s="317" t="s">
        <v>837</v>
      </c>
      <c r="G287" s="325"/>
      <c r="H287" s="26"/>
      <c r="I287" s="326"/>
      <c r="J287" s="327"/>
      <c r="K287" s="328"/>
      <c r="L287" s="329"/>
      <c r="M287" s="330"/>
      <c r="N287" s="331"/>
      <c r="O287" s="332"/>
      <c r="P287" s="333"/>
      <c r="Q287" s="334">
        <v>100000000</v>
      </c>
      <c r="R287" s="335"/>
      <c r="S287" s="336"/>
      <c r="T287" s="335"/>
      <c r="U287" s="337"/>
      <c r="V287" s="338">
        <f t="shared" si="41"/>
        <v>100000000</v>
      </c>
      <c r="W287" s="337"/>
      <c r="X287" s="337" t="s">
        <v>36</v>
      </c>
      <c r="Y287" s="339">
        <v>56590695</v>
      </c>
      <c r="Z287" s="340"/>
      <c r="AA287" s="341"/>
      <c r="AB287" s="1" t="s">
        <v>867</v>
      </c>
    </row>
    <row r="288" spans="1:28" ht="15" hidden="1" x14ac:dyDescent="0.25">
      <c r="A288" s="320"/>
      <c r="B288" s="321"/>
      <c r="C288" s="323"/>
      <c r="D288" s="324">
        <v>44665</v>
      </c>
      <c r="E288" s="317" t="s">
        <v>837</v>
      </c>
      <c r="F288" s="317" t="s">
        <v>837</v>
      </c>
      <c r="G288" s="325"/>
      <c r="H288" s="26"/>
      <c r="I288" s="326"/>
      <c r="J288" s="327"/>
      <c r="K288" s="328"/>
      <c r="L288" s="329"/>
      <c r="M288" s="330"/>
      <c r="N288" s="331"/>
      <c r="O288" s="332"/>
      <c r="P288" s="333"/>
      <c r="Q288" s="334">
        <v>10302</v>
      </c>
      <c r="R288" s="335"/>
      <c r="S288" s="336"/>
      <c r="T288" s="335"/>
      <c r="U288" s="337"/>
      <c r="V288" s="338">
        <f t="shared" si="41"/>
        <v>10302</v>
      </c>
      <c r="W288" s="337"/>
      <c r="X288" s="337" t="s">
        <v>36</v>
      </c>
      <c r="Y288" s="339">
        <v>56590692</v>
      </c>
      <c r="Z288" s="340"/>
      <c r="AA288" s="341"/>
      <c r="AB288" s="1" t="s">
        <v>867</v>
      </c>
    </row>
    <row r="289" spans="1:28" ht="15" hidden="1" x14ac:dyDescent="0.25">
      <c r="A289" s="320"/>
      <c r="B289" s="321"/>
      <c r="C289" s="323"/>
      <c r="D289" s="324">
        <v>44666</v>
      </c>
      <c r="E289" s="317" t="s">
        <v>904</v>
      </c>
      <c r="F289" s="317" t="s">
        <v>904</v>
      </c>
      <c r="G289" s="325"/>
      <c r="H289" s="26"/>
      <c r="I289" s="326"/>
      <c r="J289" s="327"/>
      <c r="K289" s="328"/>
      <c r="L289" s="329"/>
      <c r="M289" s="330"/>
      <c r="N289" s="331"/>
      <c r="O289" s="332"/>
      <c r="P289" s="333"/>
      <c r="Q289" s="334">
        <v>172150</v>
      </c>
      <c r="R289" s="335"/>
      <c r="S289" s="336"/>
      <c r="T289" s="335"/>
      <c r="U289" s="337"/>
      <c r="V289" s="338">
        <f t="shared" si="41"/>
        <v>172150</v>
      </c>
      <c r="W289" s="337"/>
      <c r="X289" s="337" t="s">
        <v>36</v>
      </c>
      <c r="Y289" s="339">
        <v>56590669</v>
      </c>
      <c r="Z289" s="340"/>
      <c r="AA289" s="341"/>
      <c r="AB289" s="1" t="s">
        <v>867</v>
      </c>
    </row>
    <row r="290" spans="1:28" ht="15" hidden="1" x14ac:dyDescent="0.25">
      <c r="A290" s="320"/>
      <c r="B290" s="321"/>
      <c r="C290" s="323"/>
      <c r="D290" s="324">
        <v>44666</v>
      </c>
      <c r="E290" s="317" t="s">
        <v>905</v>
      </c>
      <c r="F290" s="317" t="s">
        <v>905</v>
      </c>
      <c r="G290" s="325"/>
      <c r="H290" s="26"/>
      <c r="I290" s="326"/>
      <c r="J290" s="327"/>
      <c r="K290" s="328"/>
      <c r="L290" s="329"/>
      <c r="M290" s="330"/>
      <c r="N290" s="331"/>
      <c r="O290" s="332"/>
      <c r="P290" s="333"/>
      <c r="Q290" s="334">
        <v>2685560.19</v>
      </c>
      <c r="R290" s="335"/>
      <c r="S290" s="336"/>
      <c r="T290" s="335"/>
      <c r="U290" s="337"/>
      <c r="V290" s="338">
        <f t="shared" si="41"/>
        <v>2685560.19</v>
      </c>
      <c r="W290" s="337"/>
      <c r="X290" s="337" t="s">
        <v>36</v>
      </c>
      <c r="Y290" s="339"/>
      <c r="Z290" s="340"/>
      <c r="AA290" s="341"/>
      <c r="AB290" s="1" t="s">
        <v>867</v>
      </c>
    </row>
    <row r="291" spans="1:28" ht="23.25" hidden="1" x14ac:dyDescent="0.25">
      <c r="A291" s="320"/>
      <c r="B291" s="321"/>
      <c r="C291" s="323"/>
      <c r="D291" s="324">
        <v>44666</v>
      </c>
      <c r="E291" s="317" t="s">
        <v>906</v>
      </c>
      <c r="F291" s="317" t="s">
        <v>906</v>
      </c>
      <c r="G291" s="325"/>
      <c r="H291" s="26"/>
      <c r="I291" s="326"/>
      <c r="J291" s="327"/>
      <c r="K291" s="328"/>
      <c r="L291" s="329"/>
      <c r="M291" s="330"/>
      <c r="N291" s="331"/>
      <c r="O291" s="332"/>
      <c r="P291" s="333"/>
      <c r="Q291" s="334">
        <v>1000000</v>
      </c>
      <c r="R291" s="335"/>
      <c r="S291" s="336"/>
      <c r="T291" s="335"/>
      <c r="U291" s="337"/>
      <c r="V291" s="338">
        <f t="shared" si="41"/>
        <v>1000000</v>
      </c>
      <c r="W291" s="337"/>
      <c r="X291" s="337" t="s">
        <v>36</v>
      </c>
      <c r="Y291" s="339"/>
      <c r="Z291" s="340"/>
      <c r="AA291" s="341"/>
      <c r="AB291" s="1" t="s">
        <v>867</v>
      </c>
    </row>
    <row r="292" spans="1:28" ht="23.25" hidden="1" x14ac:dyDescent="0.25">
      <c r="A292" s="320"/>
      <c r="B292" s="321"/>
      <c r="C292" s="323"/>
      <c r="D292" s="324">
        <v>44666</v>
      </c>
      <c r="E292" s="317" t="s">
        <v>907</v>
      </c>
      <c r="F292" s="317" t="s">
        <v>907</v>
      </c>
      <c r="G292" s="325"/>
      <c r="H292" s="26"/>
      <c r="I292" s="326"/>
      <c r="J292" s="327"/>
      <c r="K292" s="328"/>
      <c r="L292" s="329"/>
      <c r="M292" s="330"/>
      <c r="N292" s="331"/>
      <c r="O292" s="332"/>
      <c r="P292" s="333"/>
      <c r="Q292" s="334">
        <v>202565</v>
      </c>
      <c r="R292" s="335"/>
      <c r="S292" s="336"/>
      <c r="T292" s="335"/>
      <c r="U292" s="337"/>
      <c r="V292" s="338">
        <f t="shared" si="41"/>
        <v>202565</v>
      </c>
      <c r="W292" s="337"/>
      <c r="X292" s="337" t="s">
        <v>36</v>
      </c>
      <c r="Y292" s="339"/>
      <c r="Z292" s="340"/>
      <c r="AA292" s="341"/>
      <c r="AB292" s="1" t="s">
        <v>867</v>
      </c>
    </row>
    <row r="293" spans="1:28" ht="15" hidden="1" x14ac:dyDescent="0.25">
      <c r="A293" s="320"/>
      <c r="B293" s="321"/>
      <c r="C293" s="323"/>
      <c r="D293" s="324">
        <v>44667</v>
      </c>
      <c r="E293" s="317" t="s">
        <v>837</v>
      </c>
      <c r="F293" s="317" t="s">
        <v>837</v>
      </c>
      <c r="G293" s="325"/>
      <c r="H293" s="26"/>
      <c r="I293" s="326"/>
      <c r="J293" s="327"/>
      <c r="K293" s="328"/>
      <c r="L293" s="329"/>
      <c r="M293" s="330"/>
      <c r="N293" s="331"/>
      <c r="O293" s="332"/>
      <c r="P293" s="333"/>
      <c r="Q293" s="334">
        <v>27604915</v>
      </c>
      <c r="R293" s="335"/>
      <c r="S293" s="336"/>
      <c r="T293" s="335"/>
      <c r="U293" s="337"/>
      <c r="V293" s="338">
        <f t="shared" si="41"/>
        <v>27604915</v>
      </c>
      <c r="W293" s="337"/>
      <c r="X293" s="337" t="s">
        <v>36</v>
      </c>
      <c r="Y293" s="339">
        <v>56590696</v>
      </c>
      <c r="Z293" s="340"/>
      <c r="AA293" s="341"/>
      <c r="AB293" s="1" t="s">
        <v>867</v>
      </c>
    </row>
    <row r="294" spans="1:28" ht="15" hidden="1" x14ac:dyDescent="0.25">
      <c r="A294" s="320"/>
      <c r="B294" s="321"/>
      <c r="C294" s="323"/>
      <c r="D294" s="324">
        <v>44670</v>
      </c>
      <c r="E294" s="317" t="s">
        <v>908</v>
      </c>
      <c r="F294" s="317" t="s">
        <v>908</v>
      </c>
      <c r="G294" s="325"/>
      <c r="H294" s="26"/>
      <c r="I294" s="326"/>
      <c r="J294" s="327"/>
      <c r="K294" s="328"/>
      <c r="L294" s="329"/>
      <c r="M294" s="330"/>
      <c r="N294" s="331"/>
      <c r="O294" s="332"/>
      <c r="P294" s="333"/>
      <c r="Q294" s="334">
        <v>35000</v>
      </c>
      <c r="R294" s="335"/>
      <c r="S294" s="336"/>
      <c r="T294" s="335"/>
      <c r="U294" s="337"/>
      <c r="V294" s="338">
        <f t="shared" si="41"/>
        <v>35000</v>
      </c>
      <c r="W294" s="337"/>
      <c r="X294" s="337" t="s">
        <v>36</v>
      </c>
      <c r="Y294" s="339"/>
      <c r="Z294" s="340"/>
      <c r="AA294" s="341"/>
      <c r="AB294" s="1" t="s">
        <v>867</v>
      </c>
    </row>
    <row r="295" spans="1:28" ht="23.25" hidden="1" x14ac:dyDescent="0.25">
      <c r="A295" s="320"/>
      <c r="B295" s="321"/>
      <c r="C295" s="323"/>
      <c r="D295" s="324">
        <v>44670</v>
      </c>
      <c r="E295" s="317" t="s">
        <v>909</v>
      </c>
      <c r="F295" s="317" t="s">
        <v>909</v>
      </c>
      <c r="G295" s="325"/>
      <c r="H295" s="26"/>
      <c r="I295" s="326"/>
      <c r="J295" s="327"/>
      <c r="K295" s="328"/>
      <c r="L295" s="329"/>
      <c r="M295" s="330"/>
      <c r="N295" s="331"/>
      <c r="O295" s="332"/>
      <c r="P295" s="333"/>
      <c r="Q295" s="334">
        <v>1000000</v>
      </c>
      <c r="R295" s="335"/>
      <c r="S295" s="336"/>
      <c r="T295" s="335"/>
      <c r="U295" s="337"/>
      <c r="V295" s="338">
        <f t="shared" si="41"/>
        <v>1000000</v>
      </c>
      <c r="W295" s="337"/>
      <c r="X295" s="337" t="s">
        <v>36</v>
      </c>
      <c r="Y295" s="339"/>
      <c r="Z295" s="340"/>
      <c r="AA295" s="341"/>
      <c r="AB295" s="1" t="s">
        <v>867</v>
      </c>
    </row>
    <row r="296" spans="1:28" ht="23.25" hidden="1" x14ac:dyDescent="0.25">
      <c r="A296" s="320"/>
      <c r="B296" s="321"/>
      <c r="C296" s="323"/>
      <c r="D296" s="324">
        <v>44670</v>
      </c>
      <c r="E296" s="317" t="s">
        <v>910</v>
      </c>
      <c r="F296" s="317" t="s">
        <v>910</v>
      </c>
      <c r="G296" s="325"/>
      <c r="H296" s="26"/>
      <c r="I296" s="326"/>
      <c r="J296" s="327"/>
      <c r="K296" s="328"/>
      <c r="L296" s="329"/>
      <c r="M296" s="330"/>
      <c r="N296" s="331"/>
      <c r="O296" s="332"/>
      <c r="P296" s="333"/>
      <c r="Q296" s="334">
        <v>1000000</v>
      </c>
      <c r="R296" s="335"/>
      <c r="S296" s="336"/>
      <c r="T296" s="335"/>
      <c r="U296" s="337"/>
      <c r="V296" s="338">
        <f t="shared" si="41"/>
        <v>1000000</v>
      </c>
      <c r="W296" s="337"/>
      <c r="X296" s="337" t="s">
        <v>36</v>
      </c>
      <c r="Y296" s="339"/>
      <c r="Z296" s="340"/>
      <c r="AA296" s="341"/>
      <c r="AB296" s="1" t="s">
        <v>867</v>
      </c>
    </row>
    <row r="297" spans="1:28" ht="23.25" hidden="1" x14ac:dyDescent="0.25">
      <c r="A297" s="320"/>
      <c r="B297" s="321"/>
      <c r="C297" s="323"/>
      <c r="D297" s="324">
        <v>44670</v>
      </c>
      <c r="E297" s="317" t="s">
        <v>911</v>
      </c>
      <c r="F297" s="317" t="s">
        <v>911</v>
      </c>
      <c r="G297" s="325"/>
      <c r="H297" s="26"/>
      <c r="I297" s="326"/>
      <c r="J297" s="327"/>
      <c r="K297" s="328"/>
      <c r="L297" s="329"/>
      <c r="M297" s="330"/>
      <c r="N297" s="331"/>
      <c r="O297" s="332"/>
      <c r="P297" s="333"/>
      <c r="Q297" s="334">
        <v>873825</v>
      </c>
      <c r="R297" s="335"/>
      <c r="S297" s="336"/>
      <c r="T297" s="335"/>
      <c r="U297" s="337"/>
      <c r="V297" s="338">
        <f t="shared" si="41"/>
        <v>873825</v>
      </c>
      <c r="W297" s="337"/>
      <c r="X297" s="337" t="s">
        <v>36</v>
      </c>
      <c r="Y297" s="339"/>
      <c r="Z297" s="340"/>
      <c r="AA297" s="341"/>
      <c r="AB297" s="1" t="s">
        <v>867</v>
      </c>
    </row>
    <row r="298" spans="1:28" ht="23.25" hidden="1" x14ac:dyDescent="0.25">
      <c r="A298" s="320"/>
      <c r="B298" s="321"/>
      <c r="C298" s="323"/>
      <c r="D298" s="324">
        <v>44670</v>
      </c>
      <c r="E298" s="317" t="s">
        <v>912</v>
      </c>
      <c r="F298" s="317" t="s">
        <v>912</v>
      </c>
      <c r="G298" s="325"/>
      <c r="H298" s="26"/>
      <c r="I298" s="326"/>
      <c r="J298" s="327"/>
      <c r="K298" s="328"/>
      <c r="L298" s="329"/>
      <c r="M298" s="330"/>
      <c r="N298" s="331"/>
      <c r="O298" s="332"/>
      <c r="P298" s="333"/>
      <c r="Q298" s="334">
        <v>60635</v>
      </c>
      <c r="R298" s="335"/>
      <c r="S298" s="336"/>
      <c r="T298" s="335"/>
      <c r="U298" s="337"/>
      <c r="V298" s="338">
        <f t="shared" si="41"/>
        <v>60635</v>
      </c>
      <c r="W298" s="337"/>
      <c r="X298" s="337" t="s">
        <v>36</v>
      </c>
      <c r="Y298" s="339"/>
      <c r="Z298" s="340"/>
      <c r="AA298" s="341"/>
      <c r="AB298" s="1" t="s">
        <v>867</v>
      </c>
    </row>
    <row r="299" spans="1:28" ht="15" hidden="1" x14ac:dyDescent="0.25">
      <c r="A299" s="320"/>
      <c r="B299" s="321"/>
      <c r="C299" s="323"/>
      <c r="D299" s="324">
        <v>44671</v>
      </c>
      <c r="E299" s="317" t="s">
        <v>913</v>
      </c>
      <c r="F299" s="317" t="s">
        <v>913</v>
      </c>
      <c r="G299" s="325"/>
      <c r="H299" s="26"/>
      <c r="I299" s="326"/>
      <c r="J299" s="327"/>
      <c r="K299" s="328"/>
      <c r="L299" s="329"/>
      <c r="M299" s="330"/>
      <c r="N299" s="331"/>
      <c r="O299" s="332"/>
      <c r="P299" s="333"/>
      <c r="Q299" s="334">
        <v>532441</v>
      </c>
      <c r="R299" s="335"/>
      <c r="S299" s="336"/>
      <c r="T299" s="335"/>
      <c r="U299" s="337"/>
      <c r="V299" s="338">
        <f t="shared" si="41"/>
        <v>532441</v>
      </c>
      <c r="W299" s="337"/>
      <c r="X299" s="337" t="s">
        <v>36</v>
      </c>
      <c r="Y299" s="339">
        <v>56590661</v>
      </c>
      <c r="Z299" s="340"/>
      <c r="AA299" s="341"/>
      <c r="AB299" s="1" t="s">
        <v>867</v>
      </c>
    </row>
    <row r="300" spans="1:28" ht="15" hidden="1" x14ac:dyDescent="0.25">
      <c r="A300" s="320"/>
      <c r="B300" s="321"/>
      <c r="C300" s="323"/>
      <c r="D300" s="324">
        <v>44671</v>
      </c>
      <c r="E300" s="317" t="s">
        <v>914</v>
      </c>
      <c r="F300" s="317" t="s">
        <v>914</v>
      </c>
      <c r="G300" s="325"/>
      <c r="H300" s="26"/>
      <c r="I300" s="326"/>
      <c r="J300" s="327"/>
      <c r="K300" s="328"/>
      <c r="L300" s="329"/>
      <c r="M300" s="330"/>
      <c r="N300" s="331"/>
      <c r="O300" s="332"/>
      <c r="P300" s="333"/>
      <c r="Q300" s="334">
        <v>19780</v>
      </c>
      <c r="R300" s="335"/>
      <c r="S300" s="336"/>
      <c r="T300" s="335"/>
      <c r="U300" s="337"/>
      <c r="V300" s="338">
        <f t="shared" si="41"/>
        <v>19780</v>
      </c>
      <c r="W300" s="337"/>
      <c r="X300" s="337" t="s">
        <v>36</v>
      </c>
      <c r="Y300" s="339">
        <v>53540898</v>
      </c>
      <c r="Z300" s="340"/>
      <c r="AA300" s="341"/>
      <c r="AB300" s="1" t="s">
        <v>867</v>
      </c>
    </row>
    <row r="301" spans="1:28" ht="15" hidden="1" x14ac:dyDescent="0.25">
      <c r="A301" s="320"/>
      <c r="B301" s="321"/>
      <c r="C301" s="323"/>
      <c r="D301" s="324">
        <v>44672</v>
      </c>
      <c r="E301" s="317" t="s">
        <v>893</v>
      </c>
      <c r="F301" s="317" t="s">
        <v>893</v>
      </c>
      <c r="G301" s="325"/>
      <c r="H301" s="26"/>
      <c r="I301" s="326"/>
      <c r="J301" s="327"/>
      <c r="K301" s="328"/>
      <c r="L301" s="329"/>
      <c r="M301" s="330"/>
      <c r="N301" s="331"/>
      <c r="O301" s="332"/>
      <c r="P301" s="333"/>
      <c r="Q301" s="334">
        <v>3821206</v>
      </c>
      <c r="R301" s="335"/>
      <c r="S301" s="336"/>
      <c r="T301" s="335"/>
      <c r="U301" s="337"/>
      <c r="V301" s="338">
        <f t="shared" si="41"/>
        <v>3821206</v>
      </c>
      <c r="W301" s="337"/>
      <c r="X301" s="337" t="s">
        <v>36</v>
      </c>
      <c r="Y301" s="339">
        <v>56590700</v>
      </c>
      <c r="Z301" s="340"/>
      <c r="AA301" s="341"/>
      <c r="AB301" s="1" t="s">
        <v>867</v>
      </c>
    </row>
    <row r="302" spans="1:28" ht="15" hidden="1" x14ac:dyDescent="0.25">
      <c r="A302" s="320"/>
      <c r="B302" s="321"/>
      <c r="C302" s="323"/>
      <c r="D302" s="324">
        <v>44672</v>
      </c>
      <c r="E302" s="317" t="s">
        <v>915</v>
      </c>
      <c r="F302" s="317" t="s">
        <v>915</v>
      </c>
      <c r="G302" s="325"/>
      <c r="H302" s="26"/>
      <c r="I302" s="326"/>
      <c r="J302" s="327"/>
      <c r="K302" s="328"/>
      <c r="L302" s="329"/>
      <c r="M302" s="330"/>
      <c r="N302" s="331"/>
      <c r="O302" s="332"/>
      <c r="P302" s="333"/>
      <c r="Q302" s="334">
        <v>32147</v>
      </c>
      <c r="R302" s="335"/>
      <c r="S302" s="336"/>
      <c r="T302" s="335"/>
      <c r="U302" s="337"/>
      <c r="V302" s="338">
        <f t="shared" si="41"/>
        <v>32147</v>
      </c>
      <c r="W302" s="337"/>
      <c r="X302" s="337" t="s">
        <v>36</v>
      </c>
      <c r="Y302" s="339">
        <v>56590697</v>
      </c>
      <c r="Z302" s="340"/>
      <c r="AA302" s="341"/>
      <c r="AB302" s="1" t="s">
        <v>867</v>
      </c>
    </row>
    <row r="303" spans="1:28" ht="15" hidden="1" x14ac:dyDescent="0.25">
      <c r="A303" s="320"/>
      <c r="B303" s="321"/>
      <c r="C303" s="323"/>
      <c r="D303" s="324">
        <v>44673</v>
      </c>
      <c r="E303" s="317" t="s">
        <v>837</v>
      </c>
      <c r="F303" s="317" t="s">
        <v>837</v>
      </c>
      <c r="G303" s="325"/>
      <c r="H303" s="26"/>
      <c r="I303" s="326"/>
      <c r="J303" s="327"/>
      <c r="K303" s="328"/>
      <c r="L303" s="329"/>
      <c r="M303" s="330"/>
      <c r="N303" s="331"/>
      <c r="O303" s="332"/>
      <c r="P303" s="333"/>
      <c r="Q303" s="334">
        <v>28641</v>
      </c>
      <c r="R303" s="335"/>
      <c r="S303" s="336"/>
      <c r="T303" s="335"/>
      <c r="U303" s="337"/>
      <c r="V303" s="338">
        <f t="shared" si="41"/>
        <v>28641</v>
      </c>
      <c r="W303" s="337"/>
      <c r="X303" s="337" t="s">
        <v>36</v>
      </c>
      <c r="Y303" s="339">
        <v>56590702</v>
      </c>
      <c r="Z303" s="340"/>
      <c r="AA303" s="341"/>
      <c r="AB303" s="1" t="s">
        <v>867</v>
      </c>
    </row>
    <row r="304" spans="1:28" ht="15" hidden="1" x14ac:dyDescent="0.25">
      <c r="A304" s="320"/>
      <c r="B304" s="321"/>
      <c r="C304" s="323"/>
      <c r="D304" s="324">
        <v>44674</v>
      </c>
      <c r="E304" s="317" t="s">
        <v>916</v>
      </c>
      <c r="F304" s="317" t="s">
        <v>916</v>
      </c>
      <c r="G304" s="325"/>
      <c r="H304" s="26"/>
      <c r="I304" s="326"/>
      <c r="J304" s="327"/>
      <c r="K304" s="328"/>
      <c r="L304" s="329"/>
      <c r="M304" s="330"/>
      <c r="N304" s="331"/>
      <c r="O304" s="332"/>
      <c r="P304" s="333"/>
      <c r="Q304" s="334">
        <v>6322</v>
      </c>
      <c r="R304" s="335"/>
      <c r="S304" s="336"/>
      <c r="T304" s="335"/>
      <c r="U304" s="337"/>
      <c r="V304" s="338">
        <f t="shared" si="41"/>
        <v>6322</v>
      </c>
      <c r="W304" s="337"/>
      <c r="X304" s="337" t="s">
        <v>36</v>
      </c>
      <c r="Y304" s="339">
        <v>56590671</v>
      </c>
      <c r="Z304" s="340"/>
      <c r="AA304" s="341"/>
      <c r="AB304" s="1" t="s">
        <v>867</v>
      </c>
    </row>
    <row r="305" spans="1:28" ht="15" hidden="1" x14ac:dyDescent="0.25">
      <c r="A305" s="320"/>
      <c r="B305" s="321"/>
      <c r="C305" s="323"/>
      <c r="D305" s="324">
        <v>44676</v>
      </c>
      <c r="E305" s="317" t="s">
        <v>842</v>
      </c>
      <c r="F305" s="317" t="s">
        <v>842</v>
      </c>
      <c r="G305" s="325"/>
      <c r="H305" s="26"/>
      <c r="I305" s="326"/>
      <c r="J305" s="327"/>
      <c r="K305" s="328"/>
      <c r="L305" s="329"/>
      <c r="M305" s="330"/>
      <c r="N305" s="331"/>
      <c r="O305" s="332"/>
      <c r="P305" s="333"/>
      <c r="Q305" s="334">
        <v>33000</v>
      </c>
      <c r="R305" s="335"/>
      <c r="S305" s="336"/>
      <c r="T305" s="335"/>
      <c r="U305" s="337"/>
      <c r="V305" s="338">
        <f t="shared" si="41"/>
        <v>33000</v>
      </c>
      <c r="W305" s="337"/>
      <c r="X305" s="337" t="s">
        <v>36</v>
      </c>
      <c r="Y305" s="339">
        <v>56590704</v>
      </c>
      <c r="Z305" s="340"/>
      <c r="AA305" s="341"/>
      <c r="AB305" s="1" t="s">
        <v>867</v>
      </c>
    </row>
    <row r="306" spans="1:28" ht="15" hidden="1" x14ac:dyDescent="0.25">
      <c r="A306" s="320"/>
      <c r="B306" s="321"/>
      <c r="C306" s="323"/>
      <c r="D306" s="324">
        <v>44676</v>
      </c>
      <c r="E306" s="317" t="s">
        <v>842</v>
      </c>
      <c r="F306" s="317" t="s">
        <v>842</v>
      </c>
      <c r="G306" s="325"/>
      <c r="H306" s="26"/>
      <c r="I306" s="326"/>
      <c r="J306" s="327"/>
      <c r="K306" s="328"/>
      <c r="L306" s="329"/>
      <c r="M306" s="330"/>
      <c r="N306" s="331"/>
      <c r="O306" s="332"/>
      <c r="P306" s="333"/>
      <c r="Q306" s="334">
        <v>9072</v>
      </c>
      <c r="R306" s="335"/>
      <c r="S306" s="336"/>
      <c r="T306" s="335"/>
      <c r="U306" s="337"/>
      <c r="V306" s="338">
        <f t="shared" si="41"/>
        <v>9072</v>
      </c>
      <c r="W306" s="337"/>
      <c r="X306" s="337" t="s">
        <v>36</v>
      </c>
      <c r="Y306" s="339">
        <v>56590703</v>
      </c>
      <c r="Z306" s="340"/>
      <c r="AA306" s="341"/>
      <c r="AB306" s="1" t="s">
        <v>867</v>
      </c>
    </row>
    <row r="307" spans="1:28" ht="15" hidden="1" x14ac:dyDescent="0.25">
      <c r="A307" s="320"/>
      <c r="B307" s="321"/>
      <c r="C307" s="323"/>
      <c r="D307" s="324">
        <v>44676</v>
      </c>
      <c r="E307" s="317" t="s">
        <v>917</v>
      </c>
      <c r="F307" s="317" t="s">
        <v>917</v>
      </c>
      <c r="G307" s="325"/>
      <c r="H307" s="26"/>
      <c r="I307" s="326"/>
      <c r="J307" s="327"/>
      <c r="K307" s="328"/>
      <c r="L307" s="329"/>
      <c r="M307" s="330"/>
      <c r="N307" s="331"/>
      <c r="O307" s="332"/>
      <c r="P307" s="333"/>
      <c r="Q307" s="334">
        <v>94182.77</v>
      </c>
      <c r="R307" s="335"/>
      <c r="S307" s="336"/>
      <c r="T307" s="335"/>
      <c r="U307" s="337"/>
      <c r="V307" s="338">
        <f t="shared" si="41"/>
        <v>94182.77</v>
      </c>
      <c r="W307" s="337"/>
      <c r="X307" s="337" t="s">
        <v>36</v>
      </c>
      <c r="Y307" s="339"/>
      <c r="Z307" s="340"/>
      <c r="AA307" s="341"/>
      <c r="AB307" s="1" t="s">
        <v>867</v>
      </c>
    </row>
    <row r="308" spans="1:28" ht="15" hidden="1" x14ac:dyDescent="0.25">
      <c r="A308" s="320"/>
      <c r="B308" s="321"/>
      <c r="C308" s="323"/>
      <c r="D308" s="324">
        <v>44676</v>
      </c>
      <c r="E308" s="317" t="s">
        <v>918</v>
      </c>
      <c r="F308" s="317" t="s">
        <v>918</v>
      </c>
      <c r="G308" s="325"/>
      <c r="H308" s="26"/>
      <c r="I308" s="326"/>
      <c r="J308" s="327"/>
      <c r="K308" s="328"/>
      <c r="L308" s="329"/>
      <c r="M308" s="330"/>
      <c r="N308" s="331"/>
      <c r="O308" s="332"/>
      <c r="P308" s="333"/>
      <c r="Q308" s="334">
        <v>304292.67</v>
      </c>
      <c r="R308" s="335"/>
      <c r="S308" s="336"/>
      <c r="T308" s="335"/>
      <c r="U308" s="337"/>
      <c r="V308" s="338">
        <f t="shared" si="41"/>
        <v>304292.67</v>
      </c>
      <c r="W308" s="337"/>
      <c r="X308" s="337" t="s">
        <v>36</v>
      </c>
      <c r="Y308" s="339"/>
      <c r="Z308" s="340"/>
      <c r="AA308" s="341"/>
      <c r="AB308" s="1" t="s">
        <v>867</v>
      </c>
    </row>
    <row r="309" spans="1:28" ht="23.25" hidden="1" x14ac:dyDescent="0.25">
      <c r="A309" s="320"/>
      <c r="B309" s="321"/>
      <c r="C309" s="323"/>
      <c r="D309" s="324">
        <v>44678</v>
      </c>
      <c r="E309" s="317" t="s">
        <v>919</v>
      </c>
      <c r="F309" s="317" t="s">
        <v>919</v>
      </c>
      <c r="G309" s="325"/>
      <c r="H309" s="26"/>
      <c r="I309" s="326"/>
      <c r="J309" s="327"/>
      <c r="K309" s="328"/>
      <c r="L309" s="329"/>
      <c r="M309" s="330"/>
      <c r="N309" s="331"/>
      <c r="O309" s="332"/>
      <c r="P309" s="333"/>
      <c r="Q309" s="334">
        <v>3324077</v>
      </c>
      <c r="R309" s="335"/>
      <c r="S309" s="336"/>
      <c r="T309" s="335"/>
      <c r="U309" s="337"/>
      <c r="V309" s="338">
        <f t="shared" si="41"/>
        <v>3324077</v>
      </c>
      <c r="W309" s="337"/>
      <c r="X309" s="337" t="s">
        <v>36</v>
      </c>
      <c r="Y309" s="339">
        <v>56590710</v>
      </c>
      <c r="Z309" s="340"/>
      <c r="AA309" s="341"/>
      <c r="AB309" s="1" t="s">
        <v>867</v>
      </c>
    </row>
    <row r="310" spans="1:28" ht="15" hidden="1" x14ac:dyDescent="0.25">
      <c r="A310" s="320"/>
      <c r="B310" s="321"/>
      <c r="C310" s="323"/>
      <c r="D310" s="324">
        <v>44678</v>
      </c>
      <c r="E310" s="317" t="s">
        <v>920</v>
      </c>
      <c r="F310" s="317" t="s">
        <v>920</v>
      </c>
      <c r="G310" s="325"/>
      <c r="H310" s="26"/>
      <c r="I310" s="326"/>
      <c r="J310" s="327"/>
      <c r="K310" s="328"/>
      <c r="L310" s="329"/>
      <c r="M310" s="330"/>
      <c r="N310" s="331"/>
      <c r="O310" s="332"/>
      <c r="P310" s="333"/>
      <c r="Q310" s="334">
        <v>144715</v>
      </c>
      <c r="R310" s="335"/>
      <c r="S310" s="336"/>
      <c r="T310" s="335"/>
      <c r="U310" s="337"/>
      <c r="V310" s="338">
        <f t="shared" si="41"/>
        <v>144715</v>
      </c>
      <c r="W310" s="337"/>
      <c r="X310" s="337" t="s">
        <v>36</v>
      </c>
      <c r="Y310" s="339"/>
      <c r="Z310" s="340"/>
      <c r="AA310" s="341"/>
      <c r="AB310" s="1" t="s">
        <v>867</v>
      </c>
    </row>
    <row r="311" spans="1:28" ht="23.25" hidden="1" x14ac:dyDescent="0.25">
      <c r="A311" s="320"/>
      <c r="B311" s="321"/>
      <c r="C311" s="323"/>
      <c r="D311" s="324">
        <v>44678</v>
      </c>
      <c r="E311" s="317" t="s">
        <v>921</v>
      </c>
      <c r="F311" s="317" t="s">
        <v>921</v>
      </c>
      <c r="G311" s="325"/>
      <c r="H311" s="26"/>
      <c r="I311" s="326"/>
      <c r="J311" s="327"/>
      <c r="K311" s="328"/>
      <c r="L311" s="329"/>
      <c r="M311" s="330"/>
      <c r="N311" s="331"/>
      <c r="O311" s="332"/>
      <c r="P311" s="333"/>
      <c r="Q311" s="334">
        <v>966401</v>
      </c>
      <c r="R311" s="335"/>
      <c r="S311" s="336"/>
      <c r="T311" s="335"/>
      <c r="U311" s="337"/>
      <c r="V311" s="338">
        <f t="shared" si="41"/>
        <v>966401</v>
      </c>
      <c r="W311" s="337"/>
      <c r="X311" s="337" t="s">
        <v>36</v>
      </c>
      <c r="Y311" s="339"/>
      <c r="Z311" s="340"/>
      <c r="AA311" s="341"/>
      <c r="AB311" s="1" t="s">
        <v>867</v>
      </c>
    </row>
    <row r="312" spans="1:28" ht="15" hidden="1" x14ac:dyDescent="0.25">
      <c r="A312" s="320"/>
      <c r="B312" s="321"/>
      <c r="C312" s="323"/>
      <c r="D312" s="324">
        <v>44679</v>
      </c>
      <c r="E312" s="317" t="s">
        <v>922</v>
      </c>
      <c r="F312" s="317" t="s">
        <v>922</v>
      </c>
      <c r="G312" s="325"/>
      <c r="H312" s="26"/>
      <c r="I312" s="326"/>
      <c r="J312" s="327"/>
      <c r="K312" s="328"/>
      <c r="L312" s="329"/>
      <c r="M312" s="330"/>
      <c r="N312" s="331"/>
      <c r="O312" s="332"/>
      <c r="P312" s="333"/>
      <c r="Q312" s="334">
        <v>27078</v>
      </c>
      <c r="R312" s="335"/>
      <c r="S312" s="336"/>
      <c r="T312" s="335"/>
      <c r="U312" s="337"/>
      <c r="V312" s="338">
        <f t="shared" si="41"/>
        <v>27078</v>
      </c>
      <c r="W312" s="337"/>
      <c r="X312" s="337" t="s">
        <v>36</v>
      </c>
      <c r="Y312" s="339"/>
      <c r="Z312" s="340"/>
      <c r="AA312" s="341"/>
      <c r="AB312" s="1" t="s">
        <v>867</v>
      </c>
    </row>
    <row r="313" spans="1:28" ht="23.25" hidden="1" x14ac:dyDescent="0.25">
      <c r="A313" s="320"/>
      <c r="B313" s="321"/>
      <c r="C313" s="323"/>
      <c r="D313" s="324">
        <v>44679</v>
      </c>
      <c r="E313" s="317" t="s">
        <v>923</v>
      </c>
      <c r="F313" s="317" t="s">
        <v>923</v>
      </c>
      <c r="G313" s="325"/>
      <c r="H313" s="26"/>
      <c r="I313" s="326"/>
      <c r="J313" s="327"/>
      <c r="K313" s="328"/>
      <c r="L313" s="329"/>
      <c r="M313" s="330"/>
      <c r="N313" s="331"/>
      <c r="O313" s="332"/>
      <c r="P313" s="333"/>
      <c r="Q313" s="334">
        <v>25770</v>
      </c>
      <c r="R313" s="335"/>
      <c r="S313" s="336"/>
      <c r="T313" s="335"/>
      <c r="U313" s="337"/>
      <c r="V313" s="338">
        <f t="shared" si="41"/>
        <v>25770</v>
      </c>
      <c r="W313" s="337"/>
      <c r="X313" s="337" t="s">
        <v>36</v>
      </c>
      <c r="Y313" s="339"/>
      <c r="Z313" s="340"/>
      <c r="AA313" s="341"/>
      <c r="AB313" s="1" t="s">
        <v>867</v>
      </c>
    </row>
    <row r="314" spans="1:28" ht="15" hidden="1" x14ac:dyDescent="0.25">
      <c r="A314" s="320"/>
      <c r="B314" s="321"/>
      <c r="C314" s="323"/>
      <c r="D314" s="324">
        <v>44679</v>
      </c>
      <c r="E314" s="317" t="s">
        <v>924</v>
      </c>
      <c r="F314" s="317" t="s">
        <v>924</v>
      </c>
      <c r="G314" s="325"/>
      <c r="H314" s="26"/>
      <c r="I314" s="326"/>
      <c r="J314" s="327"/>
      <c r="K314" s="328"/>
      <c r="L314" s="329"/>
      <c r="M314" s="330"/>
      <c r="N314" s="331"/>
      <c r="O314" s="332"/>
      <c r="P314" s="333"/>
      <c r="Q314" s="334">
        <v>10032</v>
      </c>
      <c r="R314" s="335"/>
      <c r="S314" s="336"/>
      <c r="T314" s="335"/>
      <c r="U314" s="337"/>
      <c r="V314" s="338">
        <f t="shared" si="41"/>
        <v>10032</v>
      </c>
      <c r="W314" s="337"/>
      <c r="X314" s="337" t="s">
        <v>36</v>
      </c>
      <c r="Y314" s="339"/>
      <c r="Z314" s="340"/>
      <c r="AA314" s="341"/>
      <c r="AB314" s="1" t="s">
        <v>867</v>
      </c>
    </row>
    <row r="315" spans="1:28" ht="15" hidden="1" x14ac:dyDescent="0.25">
      <c r="A315" s="320"/>
      <c r="B315" s="321"/>
      <c r="C315" s="323"/>
      <c r="D315" s="324">
        <v>44679</v>
      </c>
      <c r="E315" s="317" t="s">
        <v>925</v>
      </c>
      <c r="F315" s="317" t="s">
        <v>925</v>
      </c>
      <c r="G315" s="325"/>
      <c r="H315" s="26"/>
      <c r="I315" s="326"/>
      <c r="J315" s="327"/>
      <c r="K315" s="328"/>
      <c r="L315" s="329"/>
      <c r="M315" s="330"/>
      <c r="N315" s="331"/>
      <c r="O315" s="332"/>
      <c r="P315" s="333"/>
      <c r="Q315" s="334">
        <v>2806</v>
      </c>
      <c r="R315" s="335"/>
      <c r="S315" s="336"/>
      <c r="T315" s="335"/>
      <c r="U315" s="337"/>
      <c r="V315" s="338">
        <f t="shared" si="41"/>
        <v>2806</v>
      </c>
      <c r="W315" s="337"/>
      <c r="X315" s="337" t="s">
        <v>36</v>
      </c>
      <c r="Y315" s="339"/>
      <c r="Z315" s="340"/>
      <c r="AA315" s="341"/>
      <c r="AB315" s="1" t="s">
        <v>867</v>
      </c>
    </row>
    <row r="316" spans="1:28" ht="15" hidden="1" x14ac:dyDescent="0.25">
      <c r="A316" s="320"/>
      <c r="B316" s="321"/>
      <c r="C316" s="323"/>
      <c r="D316" s="324">
        <v>44679</v>
      </c>
      <c r="E316" s="317" t="s">
        <v>926</v>
      </c>
      <c r="F316" s="317" t="s">
        <v>926</v>
      </c>
      <c r="G316" s="325"/>
      <c r="H316" s="26"/>
      <c r="I316" s="326"/>
      <c r="J316" s="327"/>
      <c r="K316" s="328"/>
      <c r="L316" s="329"/>
      <c r="M316" s="330"/>
      <c r="N316" s="331"/>
      <c r="O316" s="332"/>
      <c r="P316" s="333"/>
      <c r="Q316" s="334">
        <v>9609</v>
      </c>
      <c r="R316" s="335"/>
      <c r="S316" s="336"/>
      <c r="T316" s="335"/>
      <c r="U316" s="337"/>
      <c r="V316" s="338">
        <f t="shared" si="41"/>
        <v>9609</v>
      </c>
      <c r="W316" s="337"/>
      <c r="X316" s="337" t="s">
        <v>36</v>
      </c>
      <c r="Y316" s="339"/>
      <c r="Z316" s="340"/>
      <c r="AA316" s="341"/>
      <c r="AB316" s="1" t="s">
        <v>867</v>
      </c>
    </row>
    <row r="317" spans="1:28" ht="15" hidden="1" x14ac:dyDescent="0.25">
      <c r="A317" s="320"/>
      <c r="B317" s="321"/>
      <c r="C317" s="323"/>
      <c r="D317" s="324">
        <v>44679</v>
      </c>
      <c r="E317" s="317" t="s">
        <v>927</v>
      </c>
      <c r="F317" s="317" t="s">
        <v>927</v>
      </c>
      <c r="G317" s="325"/>
      <c r="H317" s="26"/>
      <c r="I317" s="326"/>
      <c r="J317" s="327"/>
      <c r="K317" s="328"/>
      <c r="L317" s="329"/>
      <c r="M317" s="330"/>
      <c r="N317" s="331"/>
      <c r="O317" s="332"/>
      <c r="P317" s="333"/>
      <c r="Q317" s="334">
        <v>2179</v>
      </c>
      <c r="R317" s="335"/>
      <c r="S317" s="336"/>
      <c r="T317" s="335"/>
      <c r="U317" s="337"/>
      <c r="V317" s="338">
        <f t="shared" si="41"/>
        <v>2179</v>
      </c>
      <c r="W317" s="337"/>
      <c r="X317" s="337" t="s">
        <v>36</v>
      </c>
      <c r="Y317" s="339"/>
      <c r="Z317" s="340"/>
      <c r="AA317" s="341"/>
      <c r="AB317" s="1" t="s">
        <v>867</v>
      </c>
    </row>
    <row r="318" spans="1:28" ht="23.25" hidden="1" x14ac:dyDescent="0.25">
      <c r="A318" s="320"/>
      <c r="B318" s="321"/>
      <c r="C318" s="323"/>
      <c r="D318" s="324">
        <v>44679</v>
      </c>
      <c r="E318" s="317" t="s">
        <v>928</v>
      </c>
      <c r="F318" s="317" t="s">
        <v>928</v>
      </c>
      <c r="G318" s="325"/>
      <c r="H318" s="26"/>
      <c r="I318" s="326"/>
      <c r="J318" s="327"/>
      <c r="K318" s="328"/>
      <c r="L318" s="329"/>
      <c r="M318" s="330"/>
      <c r="N318" s="331"/>
      <c r="O318" s="332"/>
      <c r="P318" s="333"/>
      <c r="Q318" s="334">
        <v>12051</v>
      </c>
      <c r="R318" s="335"/>
      <c r="S318" s="336"/>
      <c r="T318" s="335"/>
      <c r="U318" s="337"/>
      <c r="V318" s="338">
        <f t="shared" si="41"/>
        <v>12051</v>
      </c>
      <c r="W318" s="337"/>
      <c r="X318" s="337" t="s">
        <v>36</v>
      </c>
      <c r="Y318" s="339"/>
      <c r="Z318" s="340"/>
      <c r="AA318" s="341"/>
      <c r="AB318" s="1" t="s">
        <v>867</v>
      </c>
    </row>
    <row r="319" spans="1:28" ht="15" hidden="1" x14ac:dyDescent="0.25">
      <c r="A319" s="320"/>
      <c r="B319" s="321"/>
      <c r="C319" s="323"/>
      <c r="D319" s="324">
        <v>44679</v>
      </c>
      <c r="E319" s="317" t="s">
        <v>929</v>
      </c>
      <c r="F319" s="317" t="s">
        <v>929</v>
      </c>
      <c r="G319" s="325"/>
      <c r="H319" s="26"/>
      <c r="I319" s="326"/>
      <c r="J319" s="327"/>
      <c r="K319" s="328"/>
      <c r="L319" s="329"/>
      <c r="M319" s="330"/>
      <c r="N319" s="331"/>
      <c r="O319" s="332"/>
      <c r="P319" s="333"/>
      <c r="Q319" s="334">
        <v>11455</v>
      </c>
      <c r="R319" s="335"/>
      <c r="S319" s="336"/>
      <c r="T319" s="335"/>
      <c r="U319" s="337"/>
      <c r="V319" s="338">
        <f t="shared" si="41"/>
        <v>11455</v>
      </c>
      <c r="W319" s="337"/>
      <c r="X319" s="337" t="s">
        <v>36</v>
      </c>
      <c r="Y319" s="339"/>
      <c r="Z319" s="340"/>
      <c r="AA319" s="341"/>
      <c r="AB319" s="1" t="s">
        <v>867</v>
      </c>
    </row>
    <row r="320" spans="1:28" ht="15" hidden="1" x14ac:dyDescent="0.25">
      <c r="A320" s="320"/>
      <c r="B320" s="321"/>
      <c r="C320" s="323"/>
      <c r="D320" s="324">
        <v>44679</v>
      </c>
      <c r="E320" s="317" t="s">
        <v>930</v>
      </c>
      <c r="F320" s="317" t="s">
        <v>930</v>
      </c>
      <c r="G320" s="325"/>
      <c r="H320" s="26"/>
      <c r="I320" s="326"/>
      <c r="J320" s="327"/>
      <c r="K320" s="328"/>
      <c r="L320" s="329"/>
      <c r="M320" s="330"/>
      <c r="N320" s="331"/>
      <c r="O320" s="332"/>
      <c r="P320" s="333"/>
      <c r="Q320" s="334">
        <v>48187</v>
      </c>
      <c r="R320" s="335"/>
      <c r="S320" s="336"/>
      <c r="T320" s="335"/>
      <c r="U320" s="337"/>
      <c r="V320" s="338">
        <f t="shared" si="41"/>
        <v>48187</v>
      </c>
      <c r="W320" s="337"/>
      <c r="X320" s="337" t="s">
        <v>36</v>
      </c>
      <c r="Y320" s="339"/>
      <c r="Z320" s="340"/>
      <c r="AA320" s="341"/>
      <c r="AB320" s="1" t="s">
        <v>867</v>
      </c>
    </row>
    <row r="321" spans="1:28" ht="15" hidden="1" x14ac:dyDescent="0.25">
      <c r="A321" s="320"/>
      <c r="B321" s="321"/>
      <c r="C321" s="323"/>
      <c r="D321" s="324">
        <v>44680</v>
      </c>
      <c r="E321" s="317" t="s">
        <v>837</v>
      </c>
      <c r="F321" s="317" t="s">
        <v>837</v>
      </c>
      <c r="G321" s="325"/>
      <c r="H321" s="26"/>
      <c r="I321" s="326"/>
      <c r="J321" s="327"/>
      <c r="K321" s="328"/>
      <c r="L321" s="329"/>
      <c r="M321" s="330"/>
      <c r="N321" s="331"/>
      <c r="O321" s="332"/>
      <c r="P321" s="333"/>
      <c r="Q321" s="334">
        <v>63480</v>
      </c>
      <c r="R321" s="335"/>
      <c r="S321" s="336"/>
      <c r="T321" s="335"/>
      <c r="U321" s="337"/>
      <c r="V321" s="338">
        <f t="shared" si="41"/>
        <v>63480</v>
      </c>
      <c r="W321" s="337"/>
      <c r="X321" s="337" t="s">
        <v>36</v>
      </c>
      <c r="Y321" s="339">
        <v>56590698</v>
      </c>
      <c r="Z321" s="340"/>
      <c r="AA321" s="341"/>
      <c r="AB321" s="1" t="s">
        <v>867</v>
      </c>
    </row>
    <row r="322" spans="1:28" ht="15" hidden="1" x14ac:dyDescent="0.25">
      <c r="A322" s="320"/>
      <c r="B322" s="321"/>
      <c r="C322" s="323"/>
      <c r="D322" s="324">
        <v>44680</v>
      </c>
      <c r="E322" s="317" t="s">
        <v>837</v>
      </c>
      <c r="F322" s="317" t="s">
        <v>837</v>
      </c>
      <c r="G322" s="325"/>
      <c r="H322" s="26"/>
      <c r="I322" s="326"/>
      <c r="J322" s="327"/>
      <c r="K322" s="328"/>
      <c r="L322" s="329"/>
      <c r="M322" s="330"/>
      <c r="N322" s="331"/>
      <c r="O322" s="332"/>
      <c r="P322" s="333"/>
      <c r="Q322" s="334">
        <v>115515</v>
      </c>
      <c r="R322" s="335"/>
      <c r="S322" s="336"/>
      <c r="T322" s="335"/>
      <c r="U322" s="337"/>
      <c r="V322" s="338">
        <f t="shared" si="41"/>
        <v>115515</v>
      </c>
      <c r="W322" s="337"/>
      <c r="X322" s="337" t="s">
        <v>36</v>
      </c>
      <c r="Y322" s="339">
        <v>56590699</v>
      </c>
      <c r="Z322" s="340"/>
      <c r="AA322" s="341"/>
      <c r="AB322" s="1" t="s">
        <v>867</v>
      </c>
    </row>
    <row r="323" spans="1:28" ht="15" hidden="1" x14ac:dyDescent="0.25">
      <c r="A323" s="320"/>
      <c r="B323" s="321"/>
      <c r="C323" s="323"/>
      <c r="D323" s="324">
        <v>44680</v>
      </c>
      <c r="E323" s="317" t="s">
        <v>931</v>
      </c>
      <c r="F323" s="317" t="s">
        <v>931</v>
      </c>
      <c r="G323" s="325"/>
      <c r="H323" s="26"/>
      <c r="I323" s="326"/>
      <c r="J323" s="327"/>
      <c r="K323" s="328"/>
      <c r="L323" s="329"/>
      <c r="M323" s="330"/>
      <c r="N323" s="331"/>
      <c r="O323" s="332"/>
      <c r="P323" s="333"/>
      <c r="Q323" s="334">
        <v>5467392</v>
      </c>
      <c r="R323" s="335"/>
      <c r="S323" s="336"/>
      <c r="T323" s="335"/>
      <c r="U323" s="337"/>
      <c r="V323" s="338">
        <f t="shared" si="41"/>
        <v>5467392</v>
      </c>
      <c r="W323" s="337"/>
      <c r="X323" s="337" t="s">
        <v>36</v>
      </c>
      <c r="Y323" s="339">
        <v>56590712</v>
      </c>
      <c r="Z323" s="340"/>
      <c r="AA323" s="341"/>
      <c r="AB323" s="1" t="s">
        <v>867</v>
      </c>
    </row>
    <row r="324" spans="1:28" ht="15" hidden="1" x14ac:dyDescent="0.25">
      <c r="A324" s="320"/>
      <c r="B324" s="321"/>
      <c r="C324" s="323"/>
      <c r="D324" s="324">
        <v>44680</v>
      </c>
      <c r="E324" s="317" t="s">
        <v>893</v>
      </c>
      <c r="F324" s="317" t="s">
        <v>893</v>
      </c>
      <c r="G324" s="325"/>
      <c r="H324" s="26"/>
      <c r="I324" s="326"/>
      <c r="J324" s="327"/>
      <c r="K324" s="328"/>
      <c r="L324" s="329"/>
      <c r="M324" s="330"/>
      <c r="N324" s="331"/>
      <c r="O324" s="332"/>
      <c r="P324" s="333"/>
      <c r="Q324" s="334">
        <v>795842</v>
      </c>
      <c r="R324" s="335"/>
      <c r="S324" s="336"/>
      <c r="T324" s="335"/>
      <c r="U324" s="337"/>
      <c r="V324" s="338">
        <f t="shared" si="41"/>
        <v>795842</v>
      </c>
      <c r="W324" s="337"/>
      <c r="X324" s="337" t="s">
        <v>36</v>
      </c>
      <c r="Y324" s="339">
        <v>56590713</v>
      </c>
      <c r="Z324" s="340"/>
      <c r="AA324" s="341"/>
      <c r="AB324" s="1" t="s">
        <v>867</v>
      </c>
    </row>
    <row r="325" spans="1:28" ht="15" hidden="1" x14ac:dyDescent="0.25">
      <c r="A325" s="320"/>
      <c r="B325" s="321"/>
      <c r="C325" s="323"/>
      <c r="D325" s="324">
        <v>44680</v>
      </c>
      <c r="E325" s="317" t="s">
        <v>932</v>
      </c>
      <c r="F325" s="317" t="s">
        <v>932</v>
      </c>
      <c r="G325" s="325"/>
      <c r="H325" s="26"/>
      <c r="I325" s="326"/>
      <c r="J325" s="327"/>
      <c r="K325" s="328"/>
      <c r="L325" s="329"/>
      <c r="M325" s="330"/>
      <c r="N325" s="331"/>
      <c r="O325" s="332"/>
      <c r="P325" s="333"/>
      <c r="Q325" s="334">
        <v>8065291</v>
      </c>
      <c r="R325" s="335"/>
      <c r="S325" s="336"/>
      <c r="T325" s="335"/>
      <c r="U325" s="337"/>
      <c r="V325" s="338">
        <f t="shared" si="41"/>
        <v>8065291</v>
      </c>
      <c r="W325" s="337"/>
      <c r="X325" s="337" t="s">
        <v>36</v>
      </c>
      <c r="Y325" s="339">
        <v>56590715</v>
      </c>
      <c r="Z325" s="340"/>
      <c r="AA325" s="341"/>
      <c r="AB325" s="1" t="s">
        <v>867</v>
      </c>
    </row>
    <row r="326" spans="1:28" hidden="1" x14ac:dyDescent="0.2">
      <c r="A326" s="20">
        <v>184</v>
      </c>
      <c r="B326" s="21">
        <v>44673</v>
      </c>
      <c r="C326" s="22">
        <v>44652</v>
      </c>
      <c r="D326" s="246">
        <v>44694</v>
      </c>
      <c r="E326" s="23" t="s">
        <v>31</v>
      </c>
      <c r="F326" s="43" t="s">
        <v>403</v>
      </c>
      <c r="G326" s="76" t="s">
        <v>33</v>
      </c>
      <c r="H326" s="26" t="s">
        <v>34</v>
      </c>
      <c r="I326" s="24" t="s">
        <v>33</v>
      </c>
      <c r="J326" s="76" t="s">
        <v>239</v>
      </c>
      <c r="K326" s="103"/>
      <c r="L326" s="78">
        <v>82353</v>
      </c>
      <c r="M326" s="79">
        <v>208659</v>
      </c>
      <c r="N326" s="80">
        <v>0</v>
      </c>
      <c r="O326" s="31">
        <f t="shared" si="38"/>
        <v>0</v>
      </c>
      <c r="P326" s="31">
        <v>0</v>
      </c>
      <c r="Q326" s="32">
        <f t="shared" si="35"/>
        <v>208659</v>
      </c>
      <c r="R326" s="81"/>
      <c r="S326" s="34">
        <f>-Q326*R326</f>
        <v>0</v>
      </c>
      <c r="T326" s="81"/>
      <c r="U326" s="35">
        <f>-O326*T326</f>
        <v>0</v>
      </c>
      <c r="V326" s="32">
        <f t="shared" si="41"/>
        <v>208659</v>
      </c>
      <c r="W326" s="36" t="s">
        <v>59</v>
      </c>
      <c r="X326" s="35" t="s">
        <v>36</v>
      </c>
      <c r="Y326" s="37" t="s">
        <v>380</v>
      </c>
      <c r="Z326" s="48" t="s">
        <v>380</v>
      </c>
      <c r="AA326" s="37"/>
    </row>
    <row r="327" spans="1:28" hidden="1" x14ac:dyDescent="0.2">
      <c r="A327" s="20">
        <v>208</v>
      </c>
      <c r="B327" s="131">
        <v>44703</v>
      </c>
      <c r="C327" s="22">
        <v>44687</v>
      </c>
      <c r="D327" s="246">
        <v>44704</v>
      </c>
      <c r="E327" s="157" t="s">
        <v>461</v>
      </c>
      <c r="F327" s="157" t="s">
        <v>491</v>
      </c>
      <c r="G327" s="24" t="s">
        <v>33</v>
      </c>
      <c r="H327" s="6"/>
      <c r="I327" s="24" t="s">
        <v>33</v>
      </c>
      <c r="J327" s="26" t="s">
        <v>239</v>
      </c>
      <c r="K327" s="159">
        <v>44680</v>
      </c>
      <c r="L327" s="114">
        <v>1477</v>
      </c>
      <c r="M327" s="160">
        <v>166321</v>
      </c>
      <c r="N327" s="161">
        <v>0</v>
      </c>
      <c r="O327" s="31">
        <f t="shared" si="38"/>
        <v>0</v>
      </c>
      <c r="P327" s="31">
        <v>0</v>
      </c>
      <c r="Q327" s="35">
        <f t="shared" si="35"/>
        <v>166321</v>
      </c>
      <c r="R327" s="165">
        <v>4.4999999999999998E-2</v>
      </c>
      <c r="S327" s="34">
        <f>Q327*-4.5%</f>
        <v>-7484.4449999999997</v>
      </c>
      <c r="T327" s="343"/>
      <c r="U327" s="35">
        <f>O327*-20%</f>
        <v>0</v>
      </c>
      <c r="V327" s="32">
        <f t="shared" si="41"/>
        <v>158836.55499999999</v>
      </c>
      <c r="W327" s="220" t="s">
        <v>59</v>
      </c>
      <c r="X327" s="35" t="s">
        <v>36</v>
      </c>
      <c r="Y327" s="234" t="s">
        <v>33</v>
      </c>
      <c r="Z327" s="233" t="s">
        <v>33</v>
      </c>
      <c r="AA327" s="148">
        <v>0</v>
      </c>
    </row>
    <row r="328" spans="1:28" x14ac:dyDescent="0.2">
      <c r="A328" s="20">
        <v>126</v>
      </c>
      <c r="B328" s="21">
        <v>44621</v>
      </c>
      <c r="C328" s="97">
        <v>44638</v>
      </c>
      <c r="D328" s="246">
        <v>44707</v>
      </c>
      <c r="E328" s="43" t="s">
        <v>340</v>
      </c>
      <c r="F328" s="43" t="s">
        <v>341</v>
      </c>
      <c r="G328" s="76" t="s">
        <v>33</v>
      </c>
      <c r="H328" s="26" t="s">
        <v>34</v>
      </c>
      <c r="I328" s="24" t="s">
        <v>33</v>
      </c>
      <c r="J328" s="76">
        <v>303415</v>
      </c>
      <c r="K328" s="103">
        <v>44615</v>
      </c>
      <c r="L328" s="78">
        <v>1395</v>
      </c>
      <c r="M328" s="79">
        <v>38500</v>
      </c>
      <c r="N328" s="80">
        <v>0</v>
      </c>
      <c r="O328" s="31">
        <f t="shared" si="38"/>
        <v>0</v>
      </c>
      <c r="P328" s="31">
        <v>0</v>
      </c>
      <c r="Q328" s="32">
        <f t="shared" si="35"/>
        <v>38500</v>
      </c>
      <c r="R328" s="81">
        <v>0</v>
      </c>
      <c r="S328" s="34">
        <f>-Q328*R328</f>
        <v>0</v>
      </c>
      <c r="T328" s="81"/>
      <c r="U328" s="35">
        <v>0</v>
      </c>
      <c r="V328" s="32">
        <f t="shared" si="41"/>
        <v>38500</v>
      </c>
      <c r="W328" s="100" t="s">
        <v>35</v>
      </c>
      <c r="X328" s="35" t="s">
        <v>102</v>
      </c>
      <c r="Y328" s="37" t="s">
        <v>342</v>
      </c>
      <c r="Z328" s="37" t="s">
        <v>33</v>
      </c>
      <c r="AA328" s="37"/>
    </row>
    <row r="329" spans="1:28" hidden="1" x14ac:dyDescent="0.2">
      <c r="A329" s="20">
        <v>209</v>
      </c>
      <c r="B329" s="131">
        <v>44703</v>
      </c>
      <c r="C329" s="22">
        <v>44708</v>
      </c>
      <c r="D329" s="246">
        <v>44711</v>
      </c>
      <c r="E329" s="23" t="s">
        <v>492</v>
      </c>
      <c r="F329" s="23" t="s">
        <v>493</v>
      </c>
      <c r="G329" s="24" t="s">
        <v>33</v>
      </c>
      <c r="H329" s="6"/>
      <c r="I329" s="24" t="s">
        <v>33</v>
      </c>
      <c r="J329" s="24">
        <v>303552</v>
      </c>
      <c r="K329" s="27">
        <v>44526</v>
      </c>
      <c r="L329" s="74">
        <v>138</v>
      </c>
      <c r="M329" s="29">
        <v>141920</v>
      </c>
      <c r="N329" s="132">
        <v>0</v>
      </c>
      <c r="O329" s="31">
        <f t="shared" si="38"/>
        <v>0</v>
      </c>
      <c r="P329" s="31">
        <v>0</v>
      </c>
      <c r="Q329" s="35">
        <f t="shared" si="35"/>
        <v>141920</v>
      </c>
      <c r="R329" s="109">
        <v>7.4999999999999997E-2</v>
      </c>
      <c r="S329" s="34">
        <v>-10692</v>
      </c>
      <c r="T329" s="110"/>
      <c r="U329" s="35">
        <v>-7920</v>
      </c>
      <c r="V329" s="32">
        <f t="shared" si="41"/>
        <v>123308</v>
      </c>
      <c r="W329" s="37" t="s">
        <v>59</v>
      </c>
      <c r="X329" s="35" t="s">
        <v>36</v>
      </c>
      <c r="Y329" s="234" t="s">
        <v>33</v>
      </c>
      <c r="Z329" s="152" t="s">
        <v>33</v>
      </c>
      <c r="AA329" s="148">
        <v>0</v>
      </c>
    </row>
    <row r="330" spans="1:28" hidden="1" x14ac:dyDescent="0.2">
      <c r="A330" s="20">
        <v>210</v>
      </c>
      <c r="B330" s="131">
        <v>44703</v>
      </c>
      <c r="C330" s="22">
        <v>44711</v>
      </c>
      <c r="D330" s="246">
        <v>44711</v>
      </c>
      <c r="E330" s="23" t="s">
        <v>494</v>
      </c>
      <c r="F330" s="23" t="s">
        <v>495</v>
      </c>
      <c r="G330" s="24" t="s">
        <v>33</v>
      </c>
      <c r="H330" s="6"/>
      <c r="I330" s="24" t="s">
        <v>33</v>
      </c>
      <c r="J330" s="24">
        <v>303555</v>
      </c>
      <c r="K330" s="27">
        <v>44705</v>
      </c>
      <c r="L330" s="26" t="s">
        <v>496</v>
      </c>
      <c r="M330" s="29">
        <v>361313.4</v>
      </c>
      <c r="N330" s="132">
        <v>0</v>
      </c>
      <c r="O330" s="31">
        <f t="shared" si="38"/>
        <v>0</v>
      </c>
      <c r="P330" s="31">
        <v>0</v>
      </c>
      <c r="Q330" s="35">
        <f t="shared" si="35"/>
        <v>361313.4</v>
      </c>
      <c r="R330" s="109">
        <v>0.08</v>
      </c>
      <c r="S330" s="34">
        <f>Q330*-8%</f>
        <v>-28905.072000000004</v>
      </c>
      <c r="T330" s="110"/>
      <c r="U330" s="35">
        <f>O330*-T330</f>
        <v>0</v>
      </c>
      <c r="V330" s="32">
        <f t="shared" si="41"/>
        <v>332408.32800000004</v>
      </c>
      <c r="W330" s="37" t="s">
        <v>59</v>
      </c>
      <c r="X330" s="35" t="s">
        <v>36</v>
      </c>
      <c r="Y330" s="37"/>
      <c r="Z330" s="152" t="s">
        <v>33</v>
      </c>
      <c r="AA330" s="148">
        <v>0</v>
      </c>
    </row>
    <row r="331" spans="1:28" hidden="1" x14ac:dyDescent="0.2">
      <c r="A331" s="20">
        <v>215</v>
      </c>
      <c r="B331" s="131">
        <v>44703</v>
      </c>
      <c r="C331" s="22">
        <v>44711</v>
      </c>
      <c r="D331" s="246">
        <v>44711</v>
      </c>
      <c r="E331" s="23" t="s">
        <v>97</v>
      </c>
      <c r="F331" s="23" t="s">
        <v>501</v>
      </c>
      <c r="G331" s="20" t="s">
        <v>33</v>
      </c>
      <c r="H331" s="6"/>
      <c r="I331" s="20" t="s">
        <v>33</v>
      </c>
      <c r="J331" s="78">
        <v>303557</v>
      </c>
      <c r="K331" s="27">
        <v>44681</v>
      </c>
      <c r="L331" s="20" t="s">
        <v>33</v>
      </c>
      <c r="M331" s="38">
        <v>166453</v>
      </c>
      <c r="N331" s="132">
        <v>0</v>
      </c>
      <c r="O331" s="31">
        <f t="shared" si="38"/>
        <v>0</v>
      </c>
      <c r="P331" s="31">
        <v>0</v>
      </c>
      <c r="Q331" s="35">
        <f t="shared" si="35"/>
        <v>166453</v>
      </c>
      <c r="R331" s="109"/>
      <c r="S331" s="34">
        <f>Q331*-R331</f>
        <v>0</v>
      </c>
      <c r="T331" s="110"/>
      <c r="U331" s="35">
        <f>O331*-T331</f>
        <v>0</v>
      </c>
      <c r="V331" s="32">
        <v>166453</v>
      </c>
      <c r="W331" s="35" t="s">
        <v>59</v>
      </c>
      <c r="X331" s="35" t="s">
        <v>36</v>
      </c>
      <c r="Y331" s="37" t="s">
        <v>33</v>
      </c>
      <c r="Z331" s="152" t="s">
        <v>33</v>
      </c>
      <c r="AA331" s="138">
        <f>V331+V332</f>
        <v>338170</v>
      </c>
    </row>
    <row r="332" spans="1:28" hidden="1" x14ac:dyDescent="0.2">
      <c r="A332" s="20">
        <v>216</v>
      </c>
      <c r="B332" s="131">
        <v>44703</v>
      </c>
      <c r="C332" s="22">
        <v>44711</v>
      </c>
      <c r="D332" s="246">
        <v>44711</v>
      </c>
      <c r="E332" s="23" t="s">
        <v>97</v>
      </c>
      <c r="F332" s="23" t="s">
        <v>501</v>
      </c>
      <c r="G332" s="20" t="s">
        <v>33</v>
      </c>
      <c r="H332" s="6"/>
      <c r="I332" s="20" t="s">
        <v>33</v>
      </c>
      <c r="J332" s="78">
        <v>303557</v>
      </c>
      <c r="K332" s="27">
        <v>44650</v>
      </c>
      <c r="L332" s="20" t="s">
        <v>33</v>
      </c>
      <c r="M332" s="38">
        <v>171717</v>
      </c>
      <c r="N332" s="132">
        <v>0</v>
      </c>
      <c r="O332" s="31">
        <f t="shared" si="38"/>
        <v>0</v>
      </c>
      <c r="P332" s="31">
        <v>0</v>
      </c>
      <c r="Q332" s="35">
        <f t="shared" si="35"/>
        <v>171717</v>
      </c>
      <c r="R332" s="109"/>
      <c r="S332" s="34">
        <v>0</v>
      </c>
      <c r="T332" s="110"/>
      <c r="U332" s="35">
        <f>O332*-T332</f>
        <v>0</v>
      </c>
      <c r="V332" s="32">
        <f t="shared" ref="V332:V526" si="42">Q332+S332+U332</f>
        <v>171717</v>
      </c>
      <c r="W332" s="35" t="s">
        <v>59</v>
      </c>
      <c r="X332" s="35" t="s">
        <v>36</v>
      </c>
      <c r="Y332" s="37" t="s">
        <v>33</v>
      </c>
      <c r="Z332" s="152" t="s">
        <v>33</v>
      </c>
      <c r="AA332" s="138"/>
    </row>
    <row r="333" spans="1:28" ht="15" hidden="1" x14ac:dyDescent="0.25">
      <c r="A333" s="344"/>
      <c r="B333" s="345"/>
      <c r="C333" s="346"/>
      <c r="D333" s="347">
        <v>44693</v>
      </c>
      <c r="E333" s="348" t="s">
        <v>837</v>
      </c>
      <c r="F333" s="348" t="s">
        <v>837</v>
      </c>
      <c r="G333" s="344"/>
      <c r="H333" s="6"/>
      <c r="I333" s="344"/>
      <c r="J333" s="349"/>
      <c r="K333" s="350"/>
      <c r="L333" s="344"/>
      <c r="M333" s="351"/>
      <c r="N333" s="352"/>
      <c r="O333" s="353"/>
      <c r="P333" s="353"/>
      <c r="Q333" s="354">
        <v>3715694</v>
      </c>
      <c r="R333" s="355"/>
      <c r="S333" s="356"/>
      <c r="T333" s="357"/>
      <c r="U333" s="358"/>
      <c r="V333" s="359">
        <f t="shared" si="42"/>
        <v>3715694</v>
      </c>
      <c r="W333" s="358"/>
      <c r="X333" s="358" t="s">
        <v>36</v>
      </c>
      <c r="Y333" s="360">
        <v>56590711</v>
      </c>
      <c r="Z333" s="361"/>
      <c r="AA333" s="362"/>
      <c r="AB333" s="1" t="s">
        <v>867</v>
      </c>
    </row>
    <row r="334" spans="1:28" ht="15" hidden="1" x14ac:dyDescent="0.25">
      <c r="A334" s="344"/>
      <c r="B334" s="345"/>
      <c r="C334" s="346"/>
      <c r="D334" s="347">
        <v>44693</v>
      </c>
      <c r="E334" s="348" t="s">
        <v>933</v>
      </c>
      <c r="F334" s="348" t="s">
        <v>933</v>
      </c>
      <c r="G334" s="344"/>
      <c r="H334" s="6"/>
      <c r="I334" s="344"/>
      <c r="J334" s="349"/>
      <c r="K334" s="350"/>
      <c r="L334" s="344"/>
      <c r="M334" s="351"/>
      <c r="N334" s="352"/>
      <c r="O334" s="353"/>
      <c r="P334" s="353"/>
      <c r="Q334" s="354">
        <v>66667</v>
      </c>
      <c r="R334" s="355"/>
      <c r="S334" s="356"/>
      <c r="T334" s="357"/>
      <c r="U334" s="358"/>
      <c r="V334" s="359">
        <f t="shared" si="42"/>
        <v>66667</v>
      </c>
      <c r="W334" s="358"/>
      <c r="X334" s="358" t="s">
        <v>36</v>
      </c>
      <c r="Y334" s="360"/>
      <c r="Z334" s="361"/>
      <c r="AA334" s="362"/>
      <c r="AB334" s="1" t="s">
        <v>867</v>
      </c>
    </row>
    <row r="335" spans="1:28" ht="15" hidden="1" x14ac:dyDescent="0.25">
      <c r="A335" s="344"/>
      <c r="B335" s="345"/>
      <c r="C335" s="346"/>
      <c r="D335" s="347">
        <v>44693</v>
      </c>
      <c r="E335" s="348" t="s">
        <v>901</v>
      </c>
      <c r="F335" s="348" t="s">
        <v>901</v>
      </c>
      <c r="G335" s="344"/>
      <c r="H335" s="6"/>
      <c r="I335" s="344"/>
      <c r="J335" s="349"/>
      <c r="K335" s="350"/>
      <c r="L335" s="344"/>
      <c r="M335" s="351"/>
      <c r="N335" s="352"/>
      <c r="O335" s="353"/>
      <c r="P335" s="353"/>
      <c r="Q335" s="354">
        <v>300424</v>
      </c>
      <c r="R335" s="355"/>
      <c r="S335" s="356"/>
      <c r="T335" s="357"/>
      <c r="U335" s="358"/>
      <c r="V335" s="359">
        <f t="shared" si="42"/>
        <v>300424</v>
      </c>
      <c r="W335" s="358"/>
      <c r="X335" s="358" t="s">
        <v>36</v>
      </c>
      <c r="Y335" s="360">
        <v>56590716</v>
      </c>
      <c r="Z335" s="361"/>
      <c r="AA335" s="362"/>
      <c r="AB335" s="1" t="s">
        <v>867</v>
      </c>
    </row>
    <row r="336" spans="1:28" ht="15" hidden="1" x14ac:dyDescent="0.25">
      <c r="A336" s="344"/>
      <c r="B336" s="345"/>
      <c r="C336" s="346"/>
      <c r="D336" s="347">
        <v>44694</v>
      </c>
      <c r="E336" s="348" t="s">
        <v>837</v>
      </c>
      <c r="F336" s="348" t="s">
        <v>837</v>
      </c>
      <c r="G336" s="344"/>
      <c r="H336" s="6"/>
      <c r="I336" s="344"/>
      <c r="J336" s="349"/>
      <c r="K336" s="350"/>
      <c r="L336" s="344"/>
      <c r="M336" s="351"/>
      <c r="N336" s="352"/>
      <c r="O336" s="353"/>
      <c r="P336" s="353"/>
      <c r="Q336" s="354">
        <v>24960</v>
      </c>
      <c r="R336" s="355"/>
      <c r="S336" s="356"/>
      <c r="T336" s="357"/>
      <c r="U336" s="358"/>
      <c r="V336" s="359">
        <f t="shared" si="42"/>
        <v>24960</v>
      </c>
      <c r="W336" s="358"/>
      <c r="X336" s="358" t="s">
        <v>36</v>
      </c>
      <c r="Y336" s="360">
        <v>56590717</v>
      </c>
      <c r="Z336" s="361"/>
      <c r="AA336" s="362"/>
      <c r="AB336" s="1" t="s">
        <v>867</v>
      </c>
    </row>
    <row r="337" spans="1:28" ht="15" hidden="1" x14ac:dyDescent="0.25">
      <c r="A337" s="344"/>
      <c r="B337" s="345"/>
      <c r="C337" s="346"/>
      <c r="D337" s="347">
        <v>44694</v>
      </c>
      <c r="E337" s="348" t="s">
        <v>844</v>
      </c>
      <c r="F337" s="348" t="s">
        <v>844</v>
      </c>
      <c r="G337" s="344"/>
      <c r="H337" s="6"/>
      <c r="I337" s="344"/>
      <c r="J337" s="349"/>
      <c r="K337" s="350"/>
      <c r="L337" s="344"/>
      <c r="M337" s="351"/>
      <c r="N337" s="352"/>
      <c r="O337" s="353"/>
      <c r="P337" s="353"/>
      <c r="Q337" s="354">
        <v>828528</v>
      </c>
      <c r="R337" s="355"/>
      <c r="S337" s="356"/>
      <c r="T337" s="357"/>
      <c r="U337" s="358"/>
      <c r="V337" s="359">
        <f t="shared" si="42"/>
        <v>828528</v>
      </c>
      <c r="W337" s="358"/>
      <c r="X337" s="358" t="s">
        <v>36</v>
      </c>
      <c r="Y337" s="360">
        <v>56590714</v>
      </c>
      <c r="Z337" s="361"/>
      <c r="AA337" s="362"/>
      <c r="AB337" s="1" t="s">
        <v>867</v>
      </c>
    </row>
    <row r="338" spans="1:28" ht="15" hidden="1" x14ac:dyDescent="0.25">
      <c r="A338" s="344"/>
      <c r="B338" s="345"/>
      <c r="C338" s="346"/>
      <c r="D338" s="347">
        <v>44697</v>
      </c>
      <c r="E338" s="348" t="s">
        <v>837</v>
      </c>
      <c r="F338" s="348" t="s">
        <v>837</v>
      </c>
      <c r="G338" s="344"/>
      <c r="H338" s="6"/>
      <c r="I338" s="344"/>
      <c r="J338" s="349"/>
      <c r="K338" s="350"/>
      <c r="L338" s="344"/>
      <c r="M338" s="351"/>
      <c r="N338" s="352"/>
      <c r="O338" s="353"/>
      <c r="P338" s="353"/>
      <c r="Q338" s="354">
        <v>10301</v>
      </c>
      <c r="R338" s="355"/>
      <c r="S338" s="356"/>
      <c r="T338" s="357"/>
      <c r="U338" s="358"/>
      <c r="V338" s="359">
        <f t="shared" si="42"/>
        <v>10301</v>
      </c>
      <c r="W338" s="358"/>
      <c r="X338" s="358" t="s">
        <v>36</v>
      </c>
      <c r="Y338" s="360">
        <v>56590719</v>
      </c>
      <c r="Z338" s="361"/>
      <c r="AA338" s="362"/>
      <c r="AB338" s="1" t="s">
        <v>867</v>
      </c>
    </row>
    <row r="339" spans="1:28" ht="15" hidden="1" x14ac:dyDescent="0.25">
      <c r="A339" s="344"/>
      <c r="B339" s="345"/>
      <c r="C339" s="346"/>
      <c r="D339" s="347">
        <v>44698</v>
      </c>
      <c r="E339" s="348" t="s">
        <v>934</v>
      </c>
      <c r="F339" s="348" t="s">
        <v>934</v>
      </c>
      <c r="G339" s="344"/>
      <c r="H339" s="6"/>
      <c r="I339" s="344"/>
      <c r="J339" s="349"/>
      <c r="K339" s="350"/>
      <c r="L339" s="344"/>
      <c r="M339" s="351"/>
      <c r="N339" s="352"/>
      <c r="O339" s="353"/>
      <c r="P339" s="353"/>
      <c r="Q339" s="354">
        <v>5730</v>
      </c>
      <c r="R339" s="355"/>
      <c r="S339" s="356"/>
      <c r="T339" s="357"/>
      <c r="U339" s="358"/>
      <c r="V339" s="359">
        <f t="shared" si="42"/>
        <v>5730</v>
      </c>
      <c r="W339" s="358"/>
      <c r="X339" s="358" t="s">
        <v>36</v>
      </c>
      <c r="Y339" s="360">
        <v>56590725</v>
      </c>
      <c r="Z339" s="361"/>
      <c r="AA339" s="362"/>
      <c r="AB339" s="1" t="s">
        <v>867</v>
      </c>
    </row>
    <row r="340" spans="1:28" ht="15" hidden="1" x14ac:dyDescent="0.25">
      <c r="A340" s="344"/>
      <c r="B340" s="345"/>
      <c r="C340" s="346"/>
      <c r="D340" s="347">
        <v>44699</v>
      </c>
      <c r="E340" s="348" t="s">
        <v>837</v>
      </c>
      <c r="F340" s="348" t="s">
        <v>837</v>
      </c>
      <c r="G340" s="344"/>
      <c r="H340" s="6"/>
      <c r="I340" s="344"/>
      <c r="J340" s="349"/>
      <c r="K340" s="350"/>
      <c r="L340" s="344"/>
      <c r="M340" s="351"/>
      <c r="N340" s="352"/>
      <c r="O340" s="353"/>
      <c r="P340" s="353"/>
      <c r="Q340" s="354">
        <v>3442</v>
      </c>
      <c r="R340" s="355"/>
      <c r="S340" s="356"/>
      <c r="T340" s="357"/>
      <c r="U340" s="358"/>
      <c r="V340" s="359">
        <f t="shared" si="42"/>
        <v>3442</v>
      </c>
      <c r="W340" s="358"/>
      <c r="X340" s="358" t="s">
        <v>36</v>
      </c>
      <c r="Y340" s="360">
        <v>56590723</v>
      </c>
      <c r="Z340" s="361"/>
      <c r="AA340" s="362"/>
      <c r="AB340" s="1" t="s">
        <v>867</v>
      </c>
    </row>
    <row r="341" spans="1:28" ht="15" hidden="1" x14ac:dyDescent="0.25">
      <c r="A341" s="344"/>
      <c r="B341" s="345"/>
      <c r="C341" s="346"/>
      <c r="D341" s="347">
        <v>44699</v>
      </c>
      <c r="E341" s="348" t="s">
        <v>837</v>
      </c>
      <c r="F341" s="348" t="s">
        <v>837</v>
      </c>
      <c r="G341" s="344"/>
      <c r="H341" s="6"/>
      <c r="I341" s="344"/>
      <c r="J341" s="349"/>
      <c r="K341" s="350"/>
      <c r="L341" s="344"/>
      <c r="M341" s="351"/>
      <c r="N341" s="352"/>
      <c r="O341" s="353"/>
      <c r="P341" s="353"/>
      <c r="Q341" s="354">
        <v>141103</v>
      </c>
      <c r="R341" s="355"/>
      <c r="S341" s="356"/>
      <c r="T341" s="357"/>
      <c r="U341" s="358"/>
      <c r="V341" s="359">
        <f t="shared" si="42"/>
        <v>141103</v>
      </c>
      <c r="W341" s="358"/>
      <c r="X341" s="358" t="s">
        <v>36</v>
      </c>
      <c r="Y341" s="360">
        <v>56590724</v>
      </c>
      <c r="Z341" s="361"/>
      <c r="AA341" s="362"/>
      <c r="AB341" s="1" t="s">
        <v>867</v>
      </c>
    </row>
    <row r="342" spans="1:28" ht="15" hidden="1" x14ac:dyDescent="0.25">
      <c r="A342" s="344"/>
      <c r="B342" s="345"/>
      <c r="C342" s="346"/>
      <c r="D342" s="347">
        <v>44699</v>
      </c>
      <c r="E342" s="348" t="s">
        <v>837</v>
      </c>
      <c r="F342" s="348" t="s">
        <v>837</v>
      </c>
      <c r="G342" s="344"/>
      <c r="H342" s="6"/>
      <c r="I342" s="344"/>
      <c r="J342" s="349"/>
      <c r="K342" s="350"/>
      <c r="L342" s="344"/>
      <c r="M342" s="351"/>
      <c r="N342" s="352"/>
      <c r="O342" s="353"/>
      <c r="P342" s="353"/>
      <c r="Q342" s="354">
        <v>4969</v>
      </c>
      <c r="R342" s="355"/>
      <c r="S342" s="356"/>
      <c r="T342" s="357"/>
      <c r="U342" s="358"/>
      <c r="V342" s="359">
        <f t="shared" si="42"/>
        <v>4969</v>
      </c>
      <c r="W342" s="358"/>
      <c r="X342" s="358" t="s">
        <v>36</v>
      </c>
      <c r="Y342" s="360">
        <v>56590721</v>
      </c>
      <c r="Z342" s="361"/>
      <c r="AA342" s="362"/>
      <c r="AB342" s="1" t="s">
        <v>867</v>
      </c>
    </row>
    <row r="343" spans="1:28" ht="15" hidden="1" x14ac:dyDescent="0.25">
      <c r="A343" s="344"/>
      <c r="B343" s="345"/>
      <c r="C343" s="346"/>
      <c r="D343" s="347">
        <v>44701</v>
      </c>
      <c r="E343" s="348" t="s">
        <v>935</v>
      </c>
      <c r="F343" s="348" t="s">
        <v>935</v>
      </c>
      <c r="G343" s="344"/>
      <c r="H343" s="6"/>
      <c r="I343" s="344"/>
      <c r="J343" s="349"/>
      <c r="K343" s="350"/>
      <c r="L343" s="344"/>
      <c r="M343" s="351"/>
      <c r="N343" s="352"/>
      <c r="O343" s="353"/>
      <c r="P343" s="353"/>
      <c r="Q343" s="354">
        <v>18060</v>
      </c>
      <c r="R343" s="355"/>
      <c r="S343" s="356"/>
      <c r="T343" s="357"/>
      <c r="U343" s="358"/>
      <c r="V343" s="359">
        <f t="shared" si="42"/>
        <v>18060</v>
      </c>
      <c r="W343" s="358"/>
      <c r="X343" s="358" t="s">
        <v>36</v>
      </c>
      <c r="Y343" s="360">
        <v>56590728</v>
      </c>
      <c r="Z343" s="361"/>
      <c r="AA343" s="362"/>
      <c r="AB343" s="1" t="s">
        <v>867</v>
      </c>
    </row>
    <row r="344" spans="1:28" ht="15" hidden="1" x14ac:dyDescent="0.25">
      <c r="A344" s="344"/>
      <c r="B344" s="345"/>
      <c r="C344" s="346"/>
      <c r="D344" s="347">
        <v>44704</v>
      </c>
      <c r="E344" s="348" t="s">
        <v>893</v>
      </c>
      <c r="F344" s="348" t="s">
        <v>893</v>
      </c>
      <c r="G344" s="344"/>
      <c r="H344" s="6"/>
      <c r="I344" s="344"/>
      <c r="J344" s="349"/>
      <c r="K344" s="350"/>
      <c r="L344" s="344"/>
      <c r="M344" s="351"/>
      <c r="N344" s="352"/>
      <c r="O344" s="353"/>
      <c r="P344" s="353"/>
      <c r="Q344" s="354">
        <v>3447418</v>
      </c>
      <c r="R344" s="355"/>
      <c r="S344" s="356"/>
      <c r="T344" s="357"/>
      <c r="U344" s="358"/>
      <c r="V344" s="359">
        <f t="shared" si="42"/>
        <v>3447418</v>
      </c>
      <c r="W344" s="358"/>
      <c r="X344" s="358" t="s">
        <v>36</v>
      </c>
      <c r="Y344" s="360">
        <v>56590726</v>
      </c>
      <c r="Z344" s="361"/>
      <c r="AA344" s="362"/>
      <c r="AB344" s="1" t="s">
        <v>867</v>
      </c>
    </row>
    <row r="345" spans="1:28" ht="15" hidden="1" x14ac:dyDescent="0.25">
      <c r="A345" s="344"/>
      <c r="B345" s="345"/>
      <c r="C345" s="346"/>
      <c r="D345" s="347">
        <v>44704</v>
      </c>
      <c r="E345" s="348" t="s">
        <v>842</v>
      </c>
      <c r="F345" s="348" t="s">
        <v>842</v>
      </c>
      <c r="G345" s="344"/>
      <c r="H345" s="6"/>
      <c r="I345" s="344"/>
      <c r="J345" s="349"/>
      <c r="K345" s="350"/>
      <c r="L345" s="344"/>
      <c r="M345" s="351"/>
      <c r="N345" s="352"/>
      <c r="O345" s="353"/>
      <c r="P345" s="353"/>
      <c r="Q345" s="354">
        <v>9072</v>
      </c>
      <c r="R345" s="355"/>
      <c r="S345" s="356"/>
      <c r="T345" s="357"/>
      <c r="U345" s="358"/>
      <c r="V345" s="359">
        <f t="shared" si="42"/>
        <v>9072</v>
      </c>
      <c r="W345" s="358"/>
      <c r="X345" s="358" t="s">
        <v>36</v>
      </c>
      <c r="Y345" s="360">
        <v>56590727</v>
      </c>
      <c r="Z345" s="361"/>
      <c r="AA345" s="362"/>
      <c r="AB345" s="1" t="s">
        <v>867</v>
      </c>
    </row>
    <row r="346" spans="1:28" ht="23.25" hidden="1" x14ac:dyDescent="0.25">
      <c r="A346" s="344"/>
      <c r="B346" s="345"/>
      <c r="C346" s="346"/>
      <c r="D346" s="347">
        <v>44704</v>
      </c>
      <c r="E346" s="348" t="s">
        <v>936</v>
      </c>
      <c r="F346" s="348" t="s">
        <v>936</v>
      </c>
      <c r="G346" s="344"/>
      <c r="H346" s="6"/>
      <c r="I346" s="344"/>
      <c r="J346" s="349"/>
      <c r="K346" s="350"/>
      <c r="L346" s="344"/>
      <c r="M346" s="351"/>
      <c r="N346" s="352"/>
      <c r="O346" s="353"/>
      <c r="P346" s="353"/>
      <c r="Q346" s="354">
        <v>500000</v>
      </c>
      <c r="R346" s="355"/>
      <c r="S346" s="356"/>
      <c r="T346" s="357"/>
      <c r="U346" s="358"/>
      <c r="V346" s="359">
        <f t="shared" si="42"/>
        <v>500000</v>
      </c>
      <c r="W346" s="358"/>
      <c r="X346" s="358" t="s">
        <v>36</v>
      </c>
      <c r="Y346" s="360"/>
      <c r="Z346" s="361"/>
      <c r="AA346" s="362"/>
      <c r="AB346" s="1" t="s">
        <v>867</v>
      </c>
    </row>
    <row r="347" spans="1:28" ht="15" hidden="1" x14ac:dyDescent="0.25">
      <c r="A347" s="344"/>
      <c r="B347" s="345"/>
      <c r="C347" s="346"/>
      <c r="D347" s="347">
        <v>44704</v>
      </c>
      <c r="E347" s="348" t="s">
        <v>937</v>
      </c>
      <c r="F347" s="348" t="s">
        <v>937</v>
      </c>
      <c r="G347" s="344"/>
      <c r="H347" s="6"/>
      <c r="I347" s="344"/>
      <c r="J347" s="349"/>
      <c r="K347" s="350"/>
      <c r="L347" s="344"/>
      <c r="M347" s="351"/>
      <c r="N347" s="352"/>
      <c r="O347" s="353"/>
      <c r="P347" s="353"/>
      <c r="Q347" s="354">
        <v>21748</v>
      </c>
      <c r="R347" s="355"/>
      <c r="S347" s="356"/>
      <c r="T347" s="357"/>
      <c r="U347" s="358"/>
      <c r="V347" s="359">
        <f t="shared" si="42"/>
        <v>21748</v>
      </c>
      <c r="W347" s="358"/>
      <c r="X347" s="358" t="s">
        <v>36</v>
      </c>
      <c r="Y347" s="360"/>
      <c r="Z347" s="361"/>
      <c r="AA347" s="362"/>
      <c r="AB347" s="1" t="s">
        <v>867</v>
      </c>
    </row>
    <row r="348" spans="1:28" ht="15" hidden="1" x14ac:dyDescent="0.25">
      <c r="A348" s="344"/>
      <c r="B348" s="345"/>
      <c r="C348" s="346"/>
      <c r="D348" s="347">
        <v>44704</v>
      </c>
      <c r="E348" s="348" t="s">
        <v>938</v>
      </c>
      <c r="F348" s="348" t="s">
        <v>938</v>
      </c>
      <c r="G348" s="344"/>
      <c r="H348" s="6"/>
      <c r="I348" s="344"/>
      <c r="J348" s="349"/>
      <c r="K348" s="350"/>
      <c r="L348" s="344"/>
      <c r="M348" s="351"/>
      <c r="N348" s="352"/>
      <c r="O348" s="353"/>
      <c r="P348" s="353"/>
      <c r="Q348" s="354">
        <v>11650</v>
      </c>
      <c r="R348" s="355"/>
      <c r="S348" s="356"/>
      <c r="T348" s="357"/>
      <c r="U348" s="358"/>
      <c r="V348" s="359">
        <f t="shared" si="42"/>
        <v>11650</v>
      </c>
      <c r="W348" s="358"/>
      <c r="X348" s="358" t="s">
        <v>36</v>
      </c>
      <c r="Y348" s="360"/>
      <c r="Z348" s="361"/>
      <c r="AA348" s="362"/>
      <c r="AB348" s="1" t="s">
        <v>867</v>
      </c>
    </row>
    <row r="349" spans="1:28" ht="15" hidden="1" x14ac:dyDescent="0.25">
      <c r="A349" s="344"/>
      <c r="B349" s="345"/>
      <c r="C349" s="346"/>
      <c r="D349" s="347">
        <v>44704</v>
      </c>
      <c r="E349" s="348" t="s">
        <v>939</v>
      </c>
      <c r="F349" s="348" t="s">
        <v>939</v>
      </c>
      <c r="G349" s="344"/>
      <c r="H349" s="6"/>
      <c r="I349" s="344"/>
      <c r="J349" s="349"/>
      <c r="K349" s="350"/>
      <c r="L349" s="344"/>
      <c r="M349" s="351"/>
      <c r="N349" s="352"/>
      <c r="O349" s="353"/>
      <c r="P349" s="353"/>
      <c r="Q349" s="354">
        <v>41594</v>
      </c>
      <c r="R349" s="355"/>
      <c r="S349" s="356"/>
      <c r="T349" s="357"/>
      <c r="U349" s="358"/>
      <c r="V349" s="359">
        <f t="shared" si="42"/>
        <v>41594</v>
      </c>
      <c r="W349" s="358"/>
      <c r="X349" s="358" t="s">
        <v>36</v>
      </c>
      <c r="Y349" s="360"/>
      <c r="Z349" s="361"/>
      <c r="AA349" s="362"/>
      <c r="AB349" s="1" t="s">
        <v>867</v>
      </c>
    </row>
    <row r="350" spans="1:28" ht="15" hidden="1" x14ac:dyDescent="0.25">
      <c r="A350" s="344"/>
      <c r="B350" s="345"/>
      <c r="C350" s="346"/>
      <c r="D350" s="347">
        <v>44704</v>
      </c>
      <c r="E350" s="348" t="s">
        <v>940</v>
      </c>
      <c r="F350" s="348" t="s">
        <v>940</v>
      </c>
      <c r="G350" s="344"/>
      <c r="H350" s="6"/>
      <c r="I350" s="344"/>
      <c r="J350" s="349"/>
      <c r="K350" s="350"/>
      <c r="L350" s="344"/>
      <c r="M350" s="351"/>
      <c r="N350" s="352"/>
      <c r="O350" s="353"/>
      <c r="P350" s="353"/>
      <c r="Q350" s="354">
        <v>6078</v>
      </c>
      <c r="R350" s="355"/>
      <c r="S350" s="356"/>
      <c r="T350" s="357"/>
      <c r="U350" s="358"/>
      <c r="V350" s="359">
        <f t="shared" si="42"/>
        <v>6078</v>
      </c>
      <c r="W350" s="358"/>
      <c r="X350" s="358" t="s">
        <v>36</v>
      </c>
      <c r="Y350" s="360"/>
      <c r="Z350" s="361"/>
      <c r="AA350" s="362"/>
      <c r="AB350" s="1" t="s">
        <v>867</v>
      </c>
    </row>
    <row r="351" spans="1:28" ht="15" hidden="1" x14ac:dyDescent="0.25">
      <c r="A351" s="344"/>
      <c r="B351" s="345"/>
      <c r="C351" s="346"/>
      <c r="D351" s="347">
        <v>44704</v>
      </c>
      <c r="E351" s="348" t="s">
        <v>941</v>
      </c>
      <c r="F351" s="348" t="s">
        <v>941</v>
      </c>
      <c r="G351" s="344"/>
      <c r="H351" s="6"/>
      <c r="I351" s="344"/>
      <c r="J351" s="349"/>
      <c r="K351" s="350"/>
      <c r="L351" s="344"/>
      <c r="M351" s="351"/>
      <c r="N351" s="352"/>
      <c r="O351" s="353"/>
      <c r="P351" s="353"/>
      <c r="Q351" s="354">
        <v>21862</v>
      </c>
      <c r="R351" s="355"/>
      <c r="S351" s="356"/>
      <c r="T351" s="357"/>
      <c r="U351" s="358"/>
      <c r="V351" s="359">
        <f t="shared" si="42"/>
        <v>21862</v>
      </c>
      <c r="W351" s="358"/>
      <c r="X351" s="358" t="s">
        <v>36</v>
      </c>
      <c r="Y351" s="360"/>
      <c r="Z351" s="361"/>
      <c r="AA351" s="362"/>
      <c r="AB351" s="1" t="s">
        <v>867</v>
      </c>
    </row>
    <row r="352" spans="1:28" ht="15" hidden="1" x14ac:dyDescent="0.25">
      <c r="A352" s="344"/>
      <c r="B352" s="345"/>
      <c r="C352" s="346"/>
      <c r="D352" s="347">
        <v>44704</v>
      </c>
      <c r="E352" s="348" t="s">
        <v>942</v>
      </c>
      <c r="F352" s="348" t="s">
        <v>942</v>
      </c>
      <c r="G352" s="344"/>
      <c r="H352" s="6"/>
      <c r="I352" s="344"/>
      <c r="J352" s="349"/>
      <c r="K352" s="350"/>
      <c r="L352" s="344"/>
      <c r="M352" s="351"/>
      <c r="N352" s="352"/>
      <c r="O352" s="353"/>
      <c r="P352" s="353"/>
      <c r="Q352" s="354">
        <v>17127</v>
      </c>
      <c r="R352" s="355"/>
      <c r="S352" s="356"/>
      <c r="T352" s="357"/>
      <c r="U352" s="358"/>
      <c r="V352" s="359">
        <f t="shared" si="42"/>
        <v>17127</v>
      </c>
      <c r="W352" s="358"/>
      <c r="X352" s="358" t="s">
        <v>36</v>
      </c>
      <c r="Y352" s="360"/>
      <c r="Z352" s="361"/>
      <c r="AA352" s="362"/>
      <c r="AB352" s="1" t="s">
        <v>867</v>
      </c>
    </row>
    <row r="353" spans="1:28" ht="15" hidden="1" x14ac:dyDescent="0.25">
      <c r="A353" s="344"/>
      <c r="B353" s="345"/>
      <c r="C353" s="346"/>
      <c r="D353" s="347">
        <v>44704</v>
      </c>
      <c r="E353" s="348" t="s">
        <v>943</v>
      </c>
      <c r="F353" s="348" t="s">
        <v>943</v>
      </c>
      <c r="G353" s="344"/>
      <c r="H353" s="6"/>
      <c r="I353" s="344"/>
      <c r="J353" s="349"/>
      <c r="K353" s="350"/>
      <c r="L353" s="344"/>
      <c r="M353" s="351"/>
      <c r="N353" s="352"/>
      <c r="O353" s="353"/>
      <c r="P353" s="353"/>
      <c r="Q353" s="354">
        <v>36518</v>
      </c>
      <c r="R353" s="355"/>
      <c r="S353" s="356"/>
      <c r="T353" s="357"/>
      <c r="U353" s="358"/>
      <c r="V353" s="359">
        <f t="shared" si="42"/>
        <v>36518</v>
      </c>
      <c r="W353" s="358"/>
      <c r="X353" s="358" t="s">
        <v>36</v>
      </c>
      <c r="Y353" s="360"/>
      <c r="Z353" s="361"/>
      <c r="AA353" s="362"/>
      <c r="AB353" s="1" t="s">
        <v>867</v>
      </c>
    </row>
    <row r="354" spans="1:28" ht="15" hidden="1" x14ac:dyDescent="0.25">
      <c r="A354" s="344"/>
      <c r="B354" s="345"/>
      <c r="C354" s="346"/>
      <c r="D354" s="347">
        <v>44704</v>
      </c>
      <c r="E354" s="348" t="s">
        <v>944</v>
      </c>
      <c r="F354" s="348" t="s">
        <v>944</v>
      </c>
      <c r="G354" s="344"/>
      <c r="H354" s="6"/>
      <c r="I354" s="344"/>
      <c r="J354" s="349"/>
      <c r="K354" s="350"/>
      <c r="L354" s="344"/>
      <c r="M354" s="351"/>
      <c r="N354" s="352"/>
      <c r="O354" s="353"/>
      <c r="P354" s="353"/>
      <c r="Q354" s="354">
        <v>17762</v>
      </c>
      <c r="R354" s="355"/>
      <c r="S354" s="356"/>
      <c r="T354" s="357"/>
      <c r="U354" s="358"/>
      <c r="V354" s="359">
        <f t="shared" si="42"/>
        <v>17762</v>
      </c>
      <c r="W354" s="358"/>
      <c r="X354" s="358" t="s">
        <v>36</v>
      </c>
      <c r="Y354" s="360"/>
      <c r="Z354" s="361"/>
      <c r="AA354" s="362"/>
      <c r="AB354" s="1" t="s">
        <v>867</v>
      </c>
    </row>
    <row r="355" spans="1:28" ht="23.25" hidden="1" x14ac:dyDescent="0.25">
      <c r="A355" s="344"/>
      <c r="B355" s="345"/>
      <c r="C355" s="346"/>
      <c r="D355" s="347">
        <v>44704</v>
      </c>
      <c r="E355" s="348" t="s">
        <v>945</v>
      </c>
      <c r="F355" s="348" t="s">
        <v>945</v>
      </c>
      <c r="G355" s="344"/>
      <c r="H355" s="6"/>
      <c r="I355" s="344"/>
      <c r="J355" s="349"/>
      <c r="K355" s="350"/>
      <c r="L355" s="344"/>
      <c r="M355" s="351"/>
      <c r="N355" s="352"/>
      <c r="O355" s="353"/>
      <c r="P355" s="353"/>
      <c r="Q355" s="354">
        <v>271034</v>
      </c>
      <c r="R355" s="355"/>
      <c r="S355" s="356"/>
      <c r="T355" s="357"/>
      <c r="U355" s="358"/>
      <c r="V355" s="359">
        <f t="shared" si="42"/>
        <v>271034</v>
      </c>
      <c r="W355" s="358"/>
      <c r="X355" s="358" t="s">
        <v>36</v>
      </c>
      <c r="Y355" s="360"/>
      <c r="Z355" s="361"/>
      <c r="AA355" s="362"/>
      <c r="AB355" s="1" t="s">
        <v>867</v>
      </c>
    </row>
    <row r="356" spans="1:28" ht="15" hidden="1" x14ac:dyDescent="0.25">
      <c r="A356" s="344"/>
      <c r="B356" s="345"/>
      <c r="C356" s="346"/>
      <c r="D356" s="347">
        <v>44704</v>
      </c>
      <c r="E356" s="348" t="s">
        <v>946</v>
      </c>
      <c r="F356" s="348" t="s">
        <v>946</v>
      </c>
      <c r="G356" s="344"/>
      <c r="H356" s="6"/>
      <c r="I356" s="344"/>
      <c r="J356" s="349"/>
      <c r="K356" s="350"/>
      <c r="L356" s="344"/>
      <c r="M356" s="351"/>
      <c r="N356" s="352"/>
      <c r="O356" s="353"/>
      <c r="P356" s="353"/>
      <c r="Q356" s="354">
        <v>118800</v>
      </c>
      <c r="R356" s="355"/>
      <c r="S356" s="356"/>
      <c r="T356" s="357"/>
      <c r="U356" s="358"/>
      <c r="V356" s="359">
        <f t="shared" si="42"/>
        <v>118800</v>
      </c>
      <c r="W356" s="358"/>
      <c r="X356" s="358" t="s">
        <v>36</v>
      </c>
      <c r="Y356" s="360"/>
      <c r="Z356" s="361"/>
      <c r="AA356" s="362"/>
      <c r="AB356" s="1" t="s">
        <v>867</v>
      </c>
    </row>
    <row r="357" spans="1:28" ht="15" hidden="1" x14ac:dyDescent="0.25">
      <c r="A357" s="344"/>
      <c r="B357" s="345"/>
      <c r="C357" s="346"/>
      <c r="D357" s="347">
        <v>44704</v>
      </c>
      <c r="E357" s="348" t="s">
        <v>947</v>
      </c>
      <c r="F357" s="348" t="s">
        <v>947</v>
      </c>
      <c r="G357" s="344"/>
      <c r="H357" s="6"/>
      <c r="I357" s="344"/>
      <c r="J357" s="349"/>
      <c r="K357" s="350"/>
      <c r="L357" s="344"/>
      <c r="M357" s="351"/>
      <c r="N357" s="352"/>
      <c r="O357" s="353"/>
      <c r="P357" s="353"/>
      <c r="Q357" s="354">
        <v>32000</v>
      </c>
      <c r="R357" s="355"/>
      <c r="S357" s="356"/>
      <c r="T357" s="357"/>
      <c r="U357" s="358"/>
      <c r="V357" s="359">
        <f t="shared" si="42"/>
        <v>32000</v>
      </c>
      <c r="W357" s="358"/>
      <c r="X357" s="358" t="s">
        <v>36</v>
      </c>
      <c r="Y357" s="360"/>
      <c r="Z357" s="361"/>
      <c r="AA357" s="362"/>
      <c r="AB357" s="1" t="s">
        <v>867</v>
      </c>
    </row>
    <row r="358" spans="1:28" ht="15" hidden="1" x14ac:dyDescent="0.25">
      <c r="A358" s="344"/>
      <c r="B358" s="345"/>
      <c r="C358" s="346"/>
      <c r="D358" s="347">
        <v>44704</v>
      </c>
      <c r="E358" s="348" t="s">
        <v>948</v>
      </c>
      <c r="F358" s="348" t="s">
        <v>948</v>
      </c>
      <c r="G358" s="344"/>
      <c r="H358" s="6"/>
      <c r="I358" s="344"/>
      <c r="J358" s="349"/>
      <c r="K358" s="350"/>
      <c r="L358" s="344"/>
      <c r="M358" s="351"/>
      <c r="N358" s="352"/>
      <c r="O358" s="353"/>
      <c r="P358" s="353"/>
      <c r="Q358" s="354">
        <v>11500</v>
      </c>
      <c r="R358" s="355"/>
      <c r="S358" s="356"/>
      <c r="T358" s="357"/>
      <c r="U358" s="358"/>
      <c r="V358" s="359">
        <f t="shared" si="42"/>
        <v>11500</v>
      </c>
      <c r="W358" s="358"/>
      <c r="X358" s="358" t="s">
        <v>36</v>
      </c>
      <c r="Y358" s="360"/>
      <c r="Z358" s="361"/>
      <c r="AA358" s="362"/>
      <c r="AB358" s="1" t="s">
        <v>867</v>
      </c>
    </row>
    <row r="359" spans="1:28" ht="15" hidden="1" x14ac:dyDescent="0.25">
      <c r="A359" s="344"/>
      <c r="B359" s="345"/>
      <c r="C359" s="346"/>
      <c r="D359" s="347">
        <v>44707</v>
      </c>
      <c r="E359" s="348" t="s">
        <v>842</v>
      </c>
      <c r="F359" s="348" t="s">
        <v>842</v>
      </c>
      <c r="G359" s="344"/>
      <c r="H359" s="6"/>
      <c r="I359" s="344"/>
      <c r="J359" s="349"/>
      <c r="K359" s="350"/>
      <c r="L359" s="344"/>
      <c r="M359" s="351"/>
      <c r="N359" s="352"/>
      <c r="O359" s="353"/>
      <c r="P359" s="353"/>
      <c r="Q359" s="354">
        <v>38500</v>
      </c>
      <c r="R359" s="355"/>
      <c r="S359" s="356"/>
      <c r="T359" s="357"/>
      <c r="U359" s="358"/>
      <c r="V359" s="359">
        <f t="shared" si="42"/>
        <v>38500</v>
      </c>
      <c r="W359" s="358"/>
      <c r="X359" s="358" t="s">
        <v>36</v>
      </c>
      <c r="Y359" s="360">
        <v>56590732</v>
      </c>
      <c r="Z359" s="361"/>
      <c r="AA359" s="362"/>
      <c r="AB359" s="1" t="s">
        <v>867</v>
      </c>
    </row>
    <row r="360" spans="1:28" ht="15" hidden="1" x14ac:dyDescent="0.25">
      <c r="A360" s="344"/>
      <c r="B360" s="345"/>
      <c r="C360" s="346"/>
      <c r="D360" s="347">
        <v>44708</v>
      </c>
      <c r="E360" s="348" t="s">
        <v>837</v>
      </c>
      <c r="F360" s="348" t="s">
        <v>837</v>
      </c>
      <c r="G360" s="344"/>
      <c r="H360" s="6"/>
      <c r="I360" s="344"/>
      <c r="J360" s="349"/>
      <c r="K360" s="350"/>
      <c r="L360" s="344"/>
      <c r="M360" s="351"/>
      <c r="N360" s="352"/>
      <c r="O360" s="353"/>
      <c r="P360" s="353"/>
      <c r="Q360" s="354">
        <v>81016</v>
      </c>
      <c r="R360" s="355"/>
      <c r="S360" s="356"/>
      <c r="T360" s="357"/>
      <c r="U360" s="358"/>
      <c r="V360" s="359">
        <f t="shared" si="42"/>
        <v>81016</v>
      </c>
      <c r="W360" s="358"/>
      <c r="X360" s="358" t="s">
        <v>36</v>
      </c>
      <c r="Y360" s="360">
        <v>56590730</v>
      </c>
      <c r="Z360" s="361"/>
      <c r="AA360" s="362"/>
      <c r="AB360" s="1" t="s">
        <v>867</v>
      </c>
    </row>
    <row r="361" spans="1:28" ht="15" hidden="1" x14ac:dyDescent="0.25">
      <c r="A361" s="344"/>
      <c r="B361" s="345"/>
      <c r="C361" s="346"/>
      <c r="D361" s="347">
        <v>44708</v>
      </c>
      <c r="E361" s="348" t="s">
        <v>949</v>
      </c>
      <c r="F361" s="348" t="s">
        <v>949</v>
      </c>
      <c r="G361" s="344"/>
      <c r="H361" s="6"/>
      <c r="I361" s="344"/>
      <c r="J361" s="349"/>
      <c r="K361" s="350"/>
      <c r="L361" s="344"/>
      <c r="M361" s="351"/>
      <c r="N361" s="352"/>
      <c r="O361" s="353"/>
      <c r="P361" s="353"/>
      <c r="Q361" s="354">
        <v>10000000</v>
      </c>
      <c r="R361" s="355"/>
      <c r="S361" s="356"/>
      <c r="T361" s="357"/>
      <c r="U361" s="358"/>
      <c r="V361" s="359">
        <f t="shared" si="42"/>
        <v>10000000</v>
      </c>
      <c r="W361" s="358"/>
      <c r="X361" s="358" t="s">
        <v>36</v>
      </c>
      <c r="Y361" s="360">
        <v>56590740</v>
      </c>
      <c r="Z361" s="361"/>
      <c r="AA361" s="362"/>
      <c r="AB361" s="1" t="s">
        <v>867</v>
      </c>
    </row>
    <row r="362" spans="1:28" ht="15" hidden="1" x14ac:dyDescent="0.25">
      <c r="A362" s="344"/>
      <c r="B362" s="345"/>
      <c r="C362" s="346"/>
      <c r="D362" s="347">
        <v>44711</v>
      </c>
      <c r="E362" s="348" t="s">
        <v>837</v>
      </c>
      <c r="F362" s="348" t="s">
        <v>837</v>
      </c>
      <c r="G362" s="344"/>
      <c r="H362" s="6"/>
      <c r="I362" s="344"/>
      <c r="J362" s="349"/>
      <c r="K362" s="350"/>
      <c r="L362" s="344"/>
      <c r="M362" s="351"/>
      <c r="N362" s="352"/>
      <c r="O362" s="353"/>
      <c r="P362" s="353"/>
      <c r="Q362" s="354">
        <v>250000</v>
      </c>
      <c r="R362" s="355"/>
      <c r="S362" s="356"/>
      <c r="T362" s="357"/>
      <c r="U362" s="358"/>
      <c r="V362" s="359">
        <f t="shared" si="42"/>
        <v>250000</v>
      </c>
      <c r="W362" s="358"/>
      <c r="X362" s="358" t="s">
        <v>36</v>
      </c>
      <c r="Y362" s="360">
        <v>56590736</v>
      </c>
      <c r="Z362" s="361"/>
      <c r="AA362" s="362"/>
      <c r="AB362" s="1" t="s">
        <v>867</v>
      </c>
    </row>
    <row r="363" spans="1:28" ht="15" hidden="1" x14ac:dyDescent="0.25">
      <c r="A363" s="344"/>
      <c r="B363" s="345"/>
      <c r="C363" s="346"/>
      <c r="D363" s="347">
        <v>44712</v>
      </c>
      <c r="E363" s="348" t="s">
        <v>837</v>
      </c>
      <c r="F363" s="348" t="s">
        <v>837</v>
      </c>
      <c r="G363" s="344"/>
      <c r="H363" s="6"/>
      <c r="I363" s="344"/>
      <c r="J363" s="349"/>
      <c r="K363" s="350"/>
      <c r="L363" s="344"/>
      <c r="M363" s="351"/>
      <c r="N363" s="352"/>
      <c r="O363" s="353"/>
      <c r="P363" s="353"/>
      <c r="Q363" s="354">
        <v>2344</v>
      </c>
      <c r="R363" s="355"/>
      <c r="S363" s="356"/>
      <c r="T363" s="357"/>
      <c r="U363" s="358"/>
      <c r="V363" s="359">
        <f t="shared" si="42"/>
        <v>2344</v>
      </c>
      <c r="W363" s="358"/>
      <c r="X363" s="358" t="s">
        <v>36</v>
      </c>
      <c r="Y363" s="360">
        <v>56590731</v>
      </c>
      <c r="Z363" s="361"/>
      <c r="AA363" s="362"/>
      <c r="AB363" s="1" t="s">
        <v>867</v>
      </c>
    </row>
    <row r="364" spans="1:28" ht="15" hidden="1" x14ac:dyDescent="0.25">
      <c r="A364" s="344"/>
      <c r="B364" s="345"/>
      <c r="C364" s="346"/>
      <c r="D364" s="347">
        <v>44712</v>
      </c>
      <c r="E364" s="348" t="s">
        <v>837</v>
      </c>
      <c r="F364" s="348" t="s">
        <v>837</v>
      </c>
      <c r="G364" s="344"/>
      <c r="H364" s="6"/>
      <c r="I364" s="344"/>
      <c r="J364" s="349"/>
      <c r="K364" s="350"/>
      <c r="L364" s="344"/>
      <c r="M364" s="351"/>
      <c r="N364" s="352"/>
      <c r="O364" s="353"/>
      <c r="P364" s="353"/>
      <c r="Q364" s="354">
        <v>17910</v>
      </c>
      <c r="R364" s="355"/>
      <c r="S364" s="356"/>
      <c r="T364" s="357"/>
      <c r="U364" s="358"/>
      <c r="V364" s="359">
        <f t="shared" si="42"/>
        <v>17910</v>
      </c>
      <c r="W364" s="358"/>
      <c r="X364" s="358" t="s">
        <v>36</v>
      </c>
      <c r="Y364" s="360">
        <v>56590735</v>
      </c>
      <c r="Z364" s="361"/>
      <c r="AA364" s="362"/>
      <c r="AB364" s="1" t="s">
        <v>867</v>
      </c>
    </row>
    <row r="365" spans="1:28" ht="15" hidden="1" x14ac:dyDescent="0.25">
      <c r="A365" s="344"/>
      <c r="B365" s="345"/>
      <c r="C365" s="346"/>
      <c r="D365" s="347">
        <v>44712</v>
      </c>
      <c r="E365" s="348" t="s">
        <v>917</v>
      </c>
      <c r="F365" s="348" t="s">
        <v>917</v>
      </c>
      <c r="G365" s="344"/>
      <c r="H365" s="6"/>
      <c r="I365" s="344"/>
      <c r="J365" s="349"/>
      <c r="K365" s="350"/>
      <c r="L365" s="344"/>
      <c r="M365" s="351"/>
      <c r="N365" s="352"/>
      <c r="O365" s="353"/>
      <c r="P365" s="353"/>
      <c r="Q365" s="354">
        <v>97990.93</v>
      </c>
      <c r="R365" s="355"/>
      <c r="S365" s="356"/>
      <c r="T365" s="357"/>
      <c r="U365" s="358"/>
      <c r="V365" s="359">
        <f t="shared" si="42"/>
        <v>97990.93</v>
      </c>
      <c r="W365" s="358"/>
      <c r="X365" s="358" t="s">
        <v>36</v>
      </c>
      <c r="Y365" s="360"/>
      <c r="Z365" s="361"/>
      <c r="AA365" s="362"/>
      <c r="AB365" s="1" t="s">
        <v>867</v>
      </c>
    </row>
    <row r="366" spans="1:28" ht="15" hidden="1" x14ac:dyDescent="0.25">
      <c r="A366" s="344"/>
      <c r="B366" s="345"/>
      <c r="C366" s="346"/>
      <c r="D366" s="347">
        <v>44712</v>
      </c>
      <c r="E366" s="348" t="s">
        <v>918</v>
      </c>
      <c r="F366" s="348" t="s">
        <v>918</v>
      </c>
      <c r="G366" s="344"/>
      <c r="H366" s="6"/>
      <c r="I366" s="344"/>
      <c r="J366" s="349"/>
      <c r="K366" s="350"/>
      <c r="L366" s="344"/>
      <c r="M366" s="351"/>
      <c r="N366" s="352"/>
      <c r="O366" s="353"/>
      <c r="P366" s="353"/>
      <c r="Q366" s="354">
        <v>308020.56</v>
      </c>
      <c r="R366" s="355"/>
      <c r="S366" s="356"/>
      <c r="T366" s="357"/>
      <c r="U366" s="358"/>
      <c r="V366" s="359">
        <f t="shared" si="42"/>
        <v>308020.56</v>
      </c>
      <c r="W366" s="358"/>
      <c r="X366" s="358" t="s">
        <v>36</v>
      </c>
      <c r="Y366" s="360"/>
      <c r="Z366" s="361"/>
      <c r="AA366" s="362"/>
      <c r="AB366" s="1" t="s">
        <v>867</v>
      </c>
    </row>
    <row r="367" spans="1:28" ht="15" hidden="1" x14ac:dyDescent="0.25">
      <c r="A367" s="344"/>
      <c r="B367" s="345"/>
      <c r="C367" s="346"/>
      <c r="D367" s="347">
        <v>44712</v>
      </c>
      <c r="E367" s="348" t="s">
        <v>950</v>
      </c>
      <c r="F367" s="348" t="s">
        <v>950</v>
      </c>
      <c r="G367" s="344"/>
      <c r="H367" s="6"/>
      <c r="I367" s="344"/>
      <c r="J367" s="349"/>
      <c r="K367" s="350"/>
      <c r="L367" s="344"/>
      <c r="M367" s="351"/>
      <c r="N367" s="352"/>
      <c r="O367" s="353"/>
      <c r="P367" s="353"/>
      <c r="Q367" s="354">
        <v>807022</v>
      </c>
      <c r="R367" s="355"/>
      <c r="S367" s="356"/>
      <c r="T367" s="357"/>
      <c r="U367" s="358"/>
      <c r="V367" s="359">
        <f t="shared" si="42"/>
        <v>807022</v>
      </c>
      <c r="W367" s="358"/>
      <c r="X367" s="358" t="s">
        <v>36</v>
      </c>
      <c r="Y367" s="360"/>
      <c r="Z367" s="361"/>
      <c r="AA367" s="362"/>
      <c r="AB367" s="1" t="s">
        <v>867</v>
      </c>
    </row>
    <row r="368" spans="1:28" ht="15" hidden="1" x14ac:dyDescent="0.25">
      <c r="A368" s="344"/>
      <c r="B368" s="345"/>
      <c r="C368" s="346"/>
      <c r="D368" s="347">
        <v>44712</v>
      </c>
      <c r="E368" s="348" t="s">
        <v>951</v>
      </c>
      <c r="F368" s="348" t="s">
        <v>951</v>
      </c>
      <c r="G368" s="344"/>
      <c r="H368" s="6"/>
      <c r="I368" s="344"/>
      <c r="J368" s="349"/>
      <c r="K368" s="350"/>
      <c r="L368" s="344"/>
      <c r="M368" s="351"/>
      <c r="N368" s="352"/>
      <c r="O368" s="353"/>
      <c r="P368" s="353"/>
      <c r="Q368" s="354">
        <v>900000</v>
      </c>
      <c r="R368" s="355"/>
      <c r="S368" s="356"/>
      <c r="T368" s="357"/>
      <c r="U368" s="358"/>
      <c r="V368" s="359">
        <f t="shared" si="42"/>
        <v>900000</v>
      </c>
      <c r="W368" s="358"/>
      <c r="X368" s="358" t="s">
        <v>36</v>
      </c>
      <c r="Y368" s="360"/>
      <c r="Z368" s="361"/>
      <c r="AA368" s="362"/>
      <c r="AB368" s="1" t="s">
        <v>867</v>
      </c>
    </row>
    <row r="369" spans="1:28" ht="15" hidden="1" x14ac:dyDescent="0.25">
      <c r="A369" s="344"/>
      <c r="B369" s="345"/>
      <c r="C369" s="346"/>
      <c r="D369" s="347">
        <v>44712</v>
      </c>
      <c r="E369" s="348" t="s">
        <v>952</v>
      </c>
      <c r="F369" s="348" t="s">
        <v>952</v>
      </c>
      <c r="G369" s="344"/>
      <c r="H369" s="6"/>
      <c r="I369" s="344"/>
      <c r="J369" s="349"/>
      <c r="K369" s="350"/>
      <c r="L369" s="344"/>
      <c r="M369" s="351"/>
      <c r="N369" s="352"/>
      <c r="O369" s="353"/>
      <c r="P369" s="353"/>
      <c r="Q369" s="354">
        <v>900000</v>
      </c>
      <c r="R369" s="355"/>
      <c r="S369" s="356"/>
      <c r="T369" s="357"/>
      <c r="U369" s="358"/>
      <c r="V369" s="359">
        <f t="shared" si="42"/>
        <v>900000</v>
      </c>
      <c r="W369" s="358"/>
      <c r="X369" s="358" t="s">
        <v>36</v>
      </c>
      <c r="Y369" s="360"/>
      <c r="Z369" s="361"/>
      <c r="AA369" s="362"/>
      <c r="AB369" s="1" t="s">
        <v>867</v>
      </c>
    </row>
    <row r="370" spans="1:28" hidden="1" x14ac:dyDescent="0.2">
      <c r="A370" s="20">
        <v>221</v>
      </c>
      <c r="B370" s="131">
        <v>44703</v>
      </c>
      <c r="C370" s="22">
        <v>44711</v>
      </c>
      <c r="D370" s="246">
        <v>44715</v>
      </c>
      <c r="E370" s="23" t="s">
        <v>513</v>
      </c>
      <c r="F370" s="23" t="s">
        <v>514</v>
      </c>
      <c r="G370" s="20" t="s">
        <v>515</v>
      </c>
      <c r="H370" s="6"/>
      <c r="I370" s="20" t="s">
        <v>516</v>
      </c>
      <c r="J370" s="78">
        <v>303553</v>
      </c>
      <c r="K370" s="103">
        <v>44553</v>
      </c>
      <c r="L370" s="20">
        <v>2292</v>
      </c>
      <c r="M370" s="38">
        <v>1326043</v>
      </c>
      <c r="N370" s="132">
        <v>0.17</v>
      </c>
      <c r="O370" s="31">
        <f t="shared" si="38"/>
        <v>225427.31000000003</v>
      </c>
      <c r="P370" s="31">
        <v>0</v>
      </c>
      <c r="Q370" s="35">
        <f t="shared" si="35"/>
        <v>1551470.31</v>
      </c>
      <c r="R370" s="109"/>
      <c r="S370" s="34"/>
      <c r="T370" s="110"/>
      <c r="U370" s="35"/>
      <c r="V370" s="32">
        <f t="shared" si="42"/>
        <v>1551470.31</v>
      </c>
      <c r="W370" s="181" t="s">
        <v>35</v>
      </c>
      <c r="X370" s="181" t="s">
        <v>36</v>
      </c>
      <c r="Y370" s="47">
        <v>56590745</v>
      </c>
      <c r="Z370" s="152" t="s">
        <v>33</v>
      </c>
      <c r="AA370" s="138">
        <f>V370+V371</f>
        <v>3125000.9699999997</v>
      </c>
    </row>
    <row r="371" spans="1:28" hidden="1" x14ac:dyDescent="0.2">
      <c r="A371" s="20">
        <v>222</v>
      </c>
      <c r="B371" s="131">
        <v>44703</v>
      </c>
      <c r="C371" s="22">
        <v>44711</v>
      </c>
      <c r="D371" s="246">
        <v>44715</v>
      </c>
      <c r="E371" s="23" t="s">
        <v>513</v>
      </c>
      <c r="F371" s="23" t="s">
        <v>514</v>
      </c>
      <c r="G371" s="20" t="s">
        <v>515</v>
      </c>
      <c r="H371" s="6"/>
      <c r="I371" s="20" t="s">
        <v>516</v>
      </c>
      <c r="J371" s="78">
        <v>303553</v>
      </c>
      <c r="K371" s="103">
        <v>44553</v>
      </c>
      <c r="L371" s="20" t="s">
        <v>33</v>
      </c>
      <c r="M371" s="38">
        <v>1344898</v>
      </c>
      <c r="N371" s="132">
        <v>0.17</v>
      </c>
      <c r="O371" s="31">
        <f t="shared" si="38"/>
        <v>228632.66</v>
      </c>
      <c r="P371" s="31">
        <v>0</v>
      </c>
      <c r="Q371" s="35">
        <f t="shared" si="35"/>
        <v>1573530.66</v>
      </c>
      <c r="R371" s="109"/>
      <c r="S371" s="34"/>
      <c r="T371" s="110"/>
      <c r="U371" s="35"/>
      <c r="V371" s="32">
        <f t="shared" si="42"/>
        <v>1573530.66</v>
      </c>
      <c r="W371" s="181" t="s">
        <v>35</v>
      </c>
      <c r="X371" s="181" t="s">
        <v>36</v>
      </c>
      <c r="Y371" s="47">
        <v>56590745</v>
      </c>
      <c r="Z371" s="152" t="s">
        <v>33</v>
      </c>
      <c r="AA371" s="138"/>
    </row>
    <row r="372" spans="1:28" ht="15" hidden="1" x14ac:dyDescent="0.25">
      <c r="A372" s="344"/>
      <c r="B372" s="345"/>
      <c r="C372" s="346"/>
      <c r="D372" s="347">
        <v>44566</v>
      </c>
      <c r="E372" s="348" t="s">
        <v>1091</v>
      </c>
      <c r="F372" s="348" t="s">
        <v>1091</v>
      </c>
      <c r="G372" s="344"/>
      <c r="H372" s="6"/>
      <c r="I372" s="344"/>
      <c r="J372" s="349"/>
      <c r="K372" s="387"/>
      <c r="L372" s="344"/>
      <c r="M372" s="351"/>
      <c r="N372" s="352"/>
      <c r="O372" s="353"/>
      <c r="P372" s="353"/>
      <c r="Q372" s="354">
        <v>6051</v>
      </c>
      <c r="R372" s="355"/>
      <c r="S372" s="356"/>
      <c r="T372" s="357"/>
      <c r="U372" s="358"/>
      <c r="V372" s="359">
        <f t="shared" si="42"/>
        <v>6051</v>
      </c>
      <c r="W372" s="369"/>
      <c r="X372" s="358" t="s">
        <v>222</v>
      </c>
      <c r="Y372" s="405">
        <v>54303410</v>
      </c>
      <c r="Z372" s="361"/>
      <c r="AA372" s="362"/>
      <c r="AB372" s="1" t="s">
        <v>867</v>
      </c>
    </row>
    <row r="373" spans="1:28" ht="15" hidden="1" x14ac:dyDescent="0.25">
      <c r="A373" s="344"/>
      <c r="B373" s="345"/>
      <c r="C373" s="346"/>
      <c r="D373" s="347">
        <v>44579</v>
      </c>
      <c r="E373" s="348" t="s">
        <v>1092</v>
      </c>
      <c r="F373" s="348" t="s">
        <v>1092</v>
      </c>
      <c r="G373" s="344"/>
      <c r="H373" s="6"/>
      <c r="I373" s="344"/>
      <c r="J373" s="349"/>
      <c r="K373" s="387"/>
      <c r="L373" s="344"/>
      <c r="M373" s="351"/>
      <c r="N373" s="352"/>
      <c r="O373" s="353"/>
      <c r="P373" s="353"/>
      <c r="Q373" s="354">
        <v>97950.56</v>
      </c>
      <c r="R373" s="355"/>
      <c r="S373" s="356"/>
      <c r="T373" s="357"/>
      <c r="U373" s="358"/>
      <c r="V373" s="359">
        <f t="shared" si="42"/>
        <v>97950.56</v>
      </c>
      <c r="W373" s="369"/>
      <c r="X373" s="358" t="s">
        <v>222</v>
      </c>
      <c r="Y373" s="405"/>
      <c r="Z373" s="361"/>
      <c r="AA373" s="362"/>
      <c r="AB373" s="1" t="s">
        <v>867</v>
      </c>
    </row>
    <row r="374" spans="1:28" ht="15" hidden="1" x14ac:dyDescent="0.25">
      <c r="A374" s="344"/>
      <c r="B374" s="345"/>
      <c r="C374" s="346"/>
      <c r="D374" s="347">
        <v>44579</v>
      </c>
      <c r="E374" s="348" t="s">
        <v>1093</v>
      </c>
      <c r="F374" s="348" t="s">
        <v>1093</v>
      </c>
      <c r="G374" s="344"/>
      <c r="H374" s="6"/>
      <c r="I374" s="344"/>
      <c r="J374" s="349"/>
      <c r="K374" s="387"/>
      <c r="L374" s="344"/>
      <c r="M374" s="351"/>
      <c r="N374" s="352"/>
      <c r="O374" s="353"/>
      <c r="P374" s="353"/>
      <c r="Q374" s="354">
        <v>297713.03000000003</v>
      </c>
      <c r="R374" s="355"/>
      <c r="S374" s="356"/>
      <c r="T374" s="357"/>
      <c r="U374" s="358"/>
      <c r="V374" s="359">
        <f t="shared" si="42"/>
        <v>297713.03000000003</v>
      </c>
      <c r="W374" s="369"/>
      <c r="X374" s="358" t="s">
        <v>222</v>
      </c>
      <c r="Y374" s="405"/>
      <c r="Z374" s="361"/>
      <c r="AA374" s="362"/>
      <c r="AB374" s="1" t="s">
        <v>867</v>
      </c>
    </row>
    <row r="375" spans="1:28" ht="15" hidden="1" x14ac:dyDescent="0.25">
      <c r="A375" s="344"/>
      <c r="B375" s="345"/>
      <c r="C375" s="346"/>
      <c r="D375" s="401">
        <v>44592</v>
      </c>
      <c r="E375" s="400" t="s">
        <v>1094</v>
      </c>
      <c r="F375" s="400" t="s">
        <v>1094</v>
      </c>
      <c r="G375" s="344"/>
      <c r="H375" s="6"/>
      <c r="I375" s="344"/>
      <c r="J375" s="407"/>
      <c r="K375" s="387"/>
      <c r="L375" s="344"/>
      <c r="M375" s="351"/>
      <c r="N375" s="352"/>
      <c r="O375" s="353"/>
      <c r="P375" s="353"/>
      <c r="Q375" s="408">
        <v>947.12</v>
      </c>
      <c r="R375" s="355"/>
      <c r="S375" s="356"/>
      <c r="T375" s="357"/>
      <c r="U375" s="358"/>
      <c r="V375" s="359">
        <f t="shared" si="42"/>
        <v>947.12</v>
      </c>
      <c r="W375" s="404"/>
      <c r="X375" s="358" t="s">
        <v>222</v>
      </c>
      <c r="Y375" s="405"/>
      <c r="Z375" s="361"/>
      <c r="AA375" s="362"/>
    </row>
    <row r="376" spans="1:28" hidden="1" x14ac:dyDescent="0.2">
      <c r="A376" s="20">
        <v>74</v>
      </c>
      <c r="B376" s="21">
        <v>44614</v>
      </c>
      <c r="C376" s="22">
        <v>44718</v>
      </c>
      <c r="D376" s="246">
        <v>44610</v>
      </c>
      <c r="E376" s="23" t="s">
        <v>75</v>
      </c>
      <c r="F376" s="23" t="s">
        <v>221</v>
      </c>
      <c r="G376" s="24" t="s">
        <v>33</v>
      </c>
      <c r="H376" s="6"/>
      <c r="I376" s="24" t="s">
        <v>33</v>
      </c>
      <c r="J376" s="53">
        <v>303394</v>
      </c>
      <c r="K376" s="27" t="s">
        <v>33</v>
      </c>
      <c r="L376" s="26" t="s">
        <v>33</v>
      </c>
      <c r="M376" s="38">
        <v>395569</v>
      </c>
      <c r="N376" s="30">
        <v>0</v>
      </c>
      <c r="O376" s="31">
        <f t="shared" ref="O376" si="43">M376*N376</f>
        <v>0</v>
      </c>
      <c r="P376" s="31">
        <v>0</v>
      </c>
      <c r="Q376" s="32">
        <f t="shared" ref="Q376" si="44">M376+O376+P376</f>
        <v>395569</v>
      </c>
      <c r="R376" s="33">
        <v>0</v>
      </c>
      <c r="S376" s="34">
        <f t="shared" ref="S376" si="45">-Q376*R376</f>
        <v>0</v>
      </c>
      <c r="T376" s="33"/>
      <c r="U376" s="35">
        <f t="shared" ref="U376" si="46">-O376*T376</f>
        <v>0</v>
      </c>
      <c r="V376" s="32">
        <f t="shared" si="42"/>
        <v>395569</v>
      </c>
      <c r="W376" s="36" t="s">
        <v>35</v>
      </c>
      <c r="X376" s="35" t="s">
        <v>222</v>
      </c>
      <c r="Y376" s="37" t="s">
        <v>33</v>
      </c>
      <c r="Z376" s="37" t="s">
        <v>33</v>
      </c>
      <c r="AA376" s="37"/>
    </row>
    <row r="377" spans="1:28" ht="15" hidden="1" x14ac:dyDescent="0.25">
      <c r="A377" s="344"/>
      <c r="B377" s="363"/>
      <c r="C377" s="346"/>
      <c r="D377" s="347">
        <v>44594</v>
      </c>
      <c r="E377" s="348" t="s">
        <v>868</v>
      </c>
      <c r="F377" s="348" t="s">
        <v>868</v>
      </c>
      <c r="G377" s="366"/>
      <c r="H377" s="6"/>
      <c r="I377" s="366"/>
      <c r="J377" s="344"/>
      <c r="K377" s="350"/>
      <c r="L377" s="365"/>
      <c r="M377" s="351"/>
      <c r="N377" s="410"/>
      <c r="O377" s="353"/>
      <c r="P377" s="353"/>
      <c r="Q377" s="389">
        <v>289.79000000000002</v>
      </c>
      <c r="R377" s="368"/>
      <c r="S377" s="356"/>
      <c r="T377" s="368"/>
      <c r="U377" s="358"/>
      <c r="V377" s="359">
        <f t="shared" si="42"/>
        <v>289.79000000000002</v>
      </c>
      <c r="W377" s="358"/>
      <c r="X377" s="358" t="s">
        <v>222</v>
      </c>
      <c r="Y377" s="392"/>
      <c r="Z377" s="392"/>
      <c r="AA377" s="392"/>
      <c r="AB377" s="1" t="s">
        <v>867</v>
      </c>
    </row>
    <row r="378" spans="1:28" ht="15" hidden="1" x14ac:dyDescent="0.25">
      <c r="A378" s="344"/>
      <c r="B378" s="363"/>
      <c r="C378" s="346"/>
      <c r="D378" s="347">
        <v>44594</v>
      </c>
      <c r="E378" s="348" t="s">
        <v>869</v>
      </c>
      <c r="F378" s="348" t="s">
        <v>869</v>
      </c>
      <c r="G378" s="366"/>
      <c r="H378" s="6"/>
      <c r="I378" s="366"/>
      <c r="J378" s="344"/>
      <c r="K378" s="350"/>
      <c r="L378" s="365"/>
      <c r="M378" s="351"/>
      <c r="N378" s="410"/>
      <c r="O378" s="353"/>
      <c r="P378" s="353"/>
      <c r="Q378" s="354">
        <v>2229.16</v>
      </c>
      <c r="R378" s="368"/>
      <c r="S378" s="356"/>
      <c r="T378" s="368"/>
      <c r="U378" s="358"/>
      <c r="V378" s="359">
        <f t="shared" si="42"/>
        <v>2229.16</v>
      </c>
      <c r="W378" s="358"/>
      <c r="X378" s="358" t="s">
        <v>222</v>
      </c>
      <c r="Y378" s="392"/>
      <c r="Z378" s="392"/>
      <c r="AA378" s="392"/>
      <c r="AB378" s="1" t="s">
        <v>867</v>
      </c>
    </row>
    <row r="379" spans="1:28" ht="15" hidden="1" x14ac:dyDescent="0.25">
      <c r="A379" s="344"/>
      <c r="B379" s="363"/>
      <c r="C379" s="346"/>
      <c r="D379" s="347">
        <v>44624</v>
      </c>
      <c r="E379" s="348" t="s">
        <v>1094</v>
      </c>
      <c r="F379" s="348" t="s">
        <v>1094</v>
      </c>
      <c r="G379" s="366"/>
      <c r="H379" s="6"/>
      <c r="I379" s="366"/>
      <c r="J379" s="344"/>
      <c r="K379" s="350"/>
      <c r="L379" s="365"/>
      <c r="M379" s="351"/>
      <c r="N379" s="410"/>
      <c r="O379" s="353"/>
      <c r="P379" s="353"/>
      <c r="Q379" s="389">
        <v>504</v>
      </c>
      <c r="R379" s="368"/>
      <c r="S379" s="356"/>
      <c r="T379" s="368"/>
      <c r="U379" s="358"/>
      <c r="V379" s="359">
        <f t="shared" si="42"/>
        <v>504</v>
      </c>
      <c r="W379" s="358"/>
      <c r="X379" s="358" t="s">
        <v>222</v>
      </c>
      <c r="Y379" s="392"/>
      <c r="Z379" s="392"/>
      <c r="AA379" s="392"/>
      <c r="AB379" s="1" t="s">
        <v>867</v>
      </c>
    </row>
    <row r="380" spans="1:28" ht="23.25" hidden="1" x14ac:dyDescent="0.25">
      <c r="A380" s="344"/>
      <c r="B380" s="363"/>
      <c r="C380" s="346"/>
      <c r="D380" s="347">
        <v>44635</v>
      </c>
      <c r="E380" s="348" t="s">
        <v>1095</v>
      </c>
      <c r="F380" s="348" t="s">
        <v>1095</v>
      </c>
      <c r="G380" s="366"/>
      <c r="H380" s="6"/>
      <c r="I380" s="366"/>
      <c r="J380" s="344"/>
      <c r="K380" s="350"/>
      <c r="L380" s="365"/>
      <c r="M380" s="351"/>
      <c r="N380" s="410"/>
      <c r="O380" s="353"/>
      <c r="P380" s="353"/>
      <c r="Q380" s="354">
        <v>54700</v>
      </c>
      <c r="R380" s="368"/>
      <c r="S380" s="356"/>
      <c r="T380" s="368"/>
      <c r="U380" s="358"/>
      <c r="V380" s="359">
        <f t="shared" si="42"/>
        <v>54700</v>
      </c>
      <c r="W380" s="358"/>
      <c r="X380" s="358" t="s">
        <v>222</v>
      </c>
      <c r="Y380" s="392"/>
      <c r="Z380" s="392"/>
      <c r="AA380" s="392"/>
      <c r="AB380" s="1" t="s">
        <v>867</v>
      </c>
    </row>
    <row r="381" spans="1:28" ht="15" hidden="1" x14ac:dyDescent="0.25">
      <c r="A381" s="344"/>
      <c r="B381" s="363"/>
      <c r="C381" s="346"/>
      <c r="D381" s="347">
        <v>44636</v>
      </c>
      <c r="E381" s="348" t="s">
        <v>949</v>
      </c>
      <c r="F381" s="348" t="s">
        <v>949</v>
      </c>
      <c r="G381" s="366"/>
      <c r="H381" s="6"/>
      <c r="I381" s="366"/>
      <c r="J381" s="344"/>
      <c r="K381" s="350"/>
      <c r="L381" s="365"/>
      <c r="M381" s="351"/>
      <c r="N381" s="410"/>
      <c r="O381" s="353"/>
      <c r="P381" s="353"/>
      <c r="Q381" s="354">
        <v>3760000</v>
      </c>
      <c r="R381" s="368"/>
      <c r="S381" s="356"/>
      <c r="T381" s="368"/>
      <c r="U381" s="358"/>
      <c r="V381" s="359">
        <f t="shared" si="42"/>
        <v>3760000</v>
      </c>
      <c r="W381" s="358"/>
      <c r="X381" s="358" t="s">
        <v>222</v>
      </c>
      <c r="Y381" s="392"/>
      <c r="Z381" s="392"/>
      <c r="AA381" s="392"/>
      <c r="AB381" s="1" t="s">
        <v>867</v>
      </c>
    </row>
    <row r="382" spans="1:28" ht="23.25" hidden="1" x14ac:dyDescent="0.25">
      <c r="A382" s="344"/>
      <c r="B382" s="363"/>
      <c r="C382" s="346"/>
      <c r="D382" s="347">
        <v>44638</v>
      </c>
      <c r="E382" s="348" t="s">
        <v>1095</v>
      </c>
      <c r="F382" s="348" t="s">
        <v>1095</v>
      </c>
      <c r="G382" s="366"/>
      <c r="H382" s="6"/>
      <c r="I382" s="366"/>
      <c r="J382" s="344"/>
      <c r="K382" s="350"/>
      <c r="L382" s="365"/>
      <c r="M382" s="351"/>
      <c r="N382" s="410"/>
      <c r="O382" s="353"/>
      <c r="P382" s="353"/>
      <c r="Q382" s="389">
        <v>200</v>
      </c>
      <c r="R382" s="368"/>
      <c r="S382" s="356"/>
      <c r="T382" s="368"/>
      <c r="U382" s="358"/>
      <c r="V382" s="359">
        <f t="shared" si="42"/>
        <v>200</v>
      </c>
      <c r="W382" s="358"/>
      <c r="X382" s="358" t="s">
        <v>222</v>
      </c>
      <c r="Y382" s="392"/>
      <c r="Z382" s="392"/>
      <c r="AA382" s="392"/>
      <c r="AB382" s="1" t="s">
        <v>867</v>
      </c>
    </row>
    <row r="383" spans="1:28" ht="15" hidden="1" x14ac:dyDescent="0.25">
      <c r="A383" s="409"/>
      <c r="B383" s="414"/>
      <c r="C383" s="415"/>
      <c r="D383" s="401">
        <v>44681</v>
      </c>
      <c r="E383" s="402" t="s">
        <v>1094</v>
      </c>
      <c r="F383" s="402" t="s">
        <v>1094</v>
      </c>
      <c r="G383" s="374"/>
      <c r="H383" s="6"/>
      <c r="I383" s="374"/>
      <c r="J383" s="409"/>
      <c r="K383" s="416"/>
      <c r="L383" s="372"/>
      <c r="M383" s="417"/>
      <c r="N383" s="418"/>
      <c r="O383" s="419"/>
      <c r="P383" s="419"/>
      <c r="Q383" s="411">
        <v>273.22000000000003</v>
      </c>
      <c r="R383" s="420"/>
      <c r="S383" s="421"/>
      <c r="T383" s="420"/>
      <c r="U383" s="406"/>
      <c r="V383" s="422">
        <f t="shared" si="42"/>
        <v>273.22000000000003</v>
      </c>
      <c r="W383" s="423"/>
      <c r="X383" s="406" t="s">
        <v>222</v>
      </c>
      <c r="Y383" s="413"/>
      <c r="Z383" s="413"/>
      <c r="AA383" s="413"/>
      <c r="AB383" s="1" t="s">
        <v>867</v>
      </c>
    </row>
    <row r="384" spans="1:28" ht="15" hidden="1" x14ac:dyDescent="0.25">
      <c r="A384" s="344"/>
      <c r="B384" s="363"/>
      <c r="C384" s="346"/>
      <c r="D384" s="347">
        <v>44712</v>
      </c>
      <c r="E384" s="348" t="s">
        <v>1094</v>
      </c>
      <c r="F384" s="348" t="s">
        <v>1094</v>
      </c>
      <c r="G384" s="366"/>
      <c r="H384" s="6"/>
      <c r="I384" s="366"/>
      <c r="J384" s="344"/>
      <c r="K384" s="350"/>
      <c r="L384" s="365"/>
      <c r="M384" s="351"/>
      <c r="N384" s="410"/>
      <c r="O384" s="353"/>
      <c r="P384" s="353"/>
      <c r="Q384" s="354">
        <v>2565.0300000000002</v>
      </c>
      <c r="R384" s="368"/>
      <c r="S384" s="356"/>
      <c r="T384" s="368"/>
      <c r="U384" s="358"/>
      <c r="V384" s="359">
        <f t="shared" si="42"/>
        <v>2565.0300000000002</v>
      </c>
      <c r="W384" s="358"/>
      <c r="X384" s="358" t="s">
        <v>222</v>
      </c>
      <c r="Y384" s="360"/>
      <c r="Z384" s="392"/>
      <c r="AA384" s="392"/>
      <c r="AB384" s="1" t="s">
        <v>867</v>
      </c>
    </row>
    <row r="385" spans="1:28" ht="15" hidden="1" x14ac:dyDescent="0.25">
      <c r="A385" s="344"/>
      <c r="B385" s="363"/>
      <c r="C385" s="346"/>
      <c r="D385" s="347">
        <v>44713</v>
      </c>
      <c r="E385" s="348" t="s">
        <v>893</v>
      </c>
      <c r="F385" s="348" t="s">
        <v>893</v>
      </c>
      <c r="G385" s="366"/>
      <c r="H385" s="6"/>
      <c r="I385" s="366"/>
      <c r="J385" s="344"/>
      <c r="K385" s="350"/>
      <c r="L385" s="365"/>
      <c r="M385" s="351"/>
      <c r="N385" s="410"/>
      <c r="O385" s="353"/>
      <c r="P385" s="353"/>
      <c r="Q385" s="354">
        <v>795842</v>
      </c>
      <c r="R385" s="368"/>
      <c r="S385" s="356"/>
      <c r="T385" s="368"/>
      <c r="U385" s="358"/>
      <c r="V385" s="359">
        <f t="shared" si="42"/>
        <v>795842</v>
      </c>
      <c r="W385" s="358"/>
      <c r="X385" s="358" t="s">
        <v>222</v>
      </c>
      <c r="Y385" s="360">
        <v>54303401</v>
      </c>
      <c r="Z385" s="392"/>
      <c r="AA385" s="392"/>
      <c r="AB385" s="1" t="s">
        <v>867</v>
      </c>
    </row>
    <row r="386" spans="1:28" ht="23.25" hidden="1" x14ac:dyDescent="0.25">
      <c r="A386" s="344"/>
      <c r="B386" s="363"/>
      <c r="C386" s="346"/>
      <c r="D386" s="347">
        <v>44713</v>
      </c>
      <c r="E386" s="348" t="s">
        <v>1096</v>
      </c>
      <c r="F386" s="348" t="s">
        <v>1096</v>
      </c>
      <c r="G386" s="366"/>
      <c r="H386" s="6"/>
      <c r="I386" s="366"/>
      <c r="J386" s="344"/>
      <c r="K386" s="350"/>
      <c r="L386" s="365"/>
      <c r="M386" s="351"/>
      <c r="N386" s="410"/>
      <c r="O386" s="353"/>
      <c r="P386" s="353"/>
      <c r="Q386" s="354">
        <v>5321231</v>
      </c>
      <c r="R386" s="368"/>
      <c r="S386" s="356"/>
      <c r="T386" s="368"/>
      <c r="U386" s="358"/>
      <c r="V386" s="359">
        <f t="shared" si="42"/>
        <v>5321231</v>
      </c>
      <c r="W386" s="358"/>
      <c r="X386" s="358" t="s">
        <v>222</v>
      </c>
      <c r="Y386" s="360">
        <v>54303418</v>
      </c>
      <c r="Z386" s="392"/>
      <c r="AA386" s="392"/>
      <c r="AB386" s="1" t="s">
        <v>867</v>
      </c>
    </row>
    <row r="387" spans="1:28" ht="15" hidden="1" x14ac:dyDescent="0.25">
      <c r="A387" s="344"/>
      <c r="B387" s="363"/>
      <c r="C387" s="346"/>
      <c r="D387" s="347">
        <v>44715</v>
      </c>
      <c r="E387" s="348" t="s">
        <v>1091</v>
      </c>
      <c r="F387" s="348" t="s">
        <v>1091</v>
      </c>
      <c r="G387" s="366"/>
      <c r="H387" s="6"/>
      <c r="I387" s="366"/>
      <c r="J387" s="344"/>
      <c r="K387" s="350"/>
      <c r="L387" s="365"/>
      <c r="M387" s="351"/>
      <c r="N387" s="410"/>
      <c r="O387" s="353"/>
      <c r="P387" s="353"/>
      <c r="Q387" s="354">
        <v>93203</v>
      </c>
      <c r="R387" s="368"/>
      <c r="S387" s="356"/>
      <c r="T387" s="368"/>
      <c r="U387" s="358"/>
      <c r="V387" s="359">
        <f t="shared" si="42"/>
        <v>93203</v>
      </c>
      <c r="W387" s="358"/>
      <c r="X387" s="358" t="s">
        <v>222</v>
      </c>
      <c r="Y387" s="360">
        <v>54303425</v>
      </c>
      <c r="Z387" s="392"/>
      <c r="AA387" s="392"/>
      <c r="AB387" s="1" t="s">
        <v>867</v>
      </c>
    </row>
    <row r="388" spans="1:28" ht="15" hidden="1" x14ac:dyDescent="0.25">
      <c r="A388" s="344"/>
      <c r="B388" s="363"/>
      <c r="C388" s="346"/>
      <c r="D388" s="347">
        <v>44720</v>
      </c>
      <c r="E388" s="348" t="s">
        <v>842</v>
      </c>
      <c r="F388" s="348" t="s">
        <v>842</v>
      </c>
      <c r="G388" s="366"/>
      <c r="H388" s="6"/>
      <c r="I388" s="366"/>
      <c r="J388" s="344"/>
      <c r="K388" s="350"/>
      <c r="L388" s="365"/>
      <c r="M388" s="351"/>
      <c r="N388" s="410"/>
      <c r="O388" s="353"/>
      <c r="P388" s="353"/>
      <c r="Q388" s="354">
        <v>170864</v>
      </c>
      <c r="R388" s="368"/>
      <c r="S388" s="356"/>
      <c r="T388" s="368"/>
      <c r="U388" s="358"/>
      <c r="V388" s="359">
        <f t="shared" si="42"/>
        <v>170864</v>
      </c>
      <c r="W388" s="358"/>
      <c r="X388" s="358" t="s">
        <v>222</v>
      </c>
      <c r="Y388" s="360">
        <v>54303431</v>
      </c>
      <c r="Z388" s="392"/>
      <c r="AA388" s="392"/>
      <c r="AB388" s="1" t="s">
        <v>867</v>
      </c>
    </row>
    <row r="389" spans="1:28" ht="15" hidden="1" x14ac:dyDescent="0.25">
      <c r="A389" s="344"/>
      <c r="B389" s="363"/>
      <c r="C389" s="346"/>
      <c r="D389" s="347">
        <v>44720</v>
      </c>
      <c r="E389" s="348" t="s">
        <v>838</v>
      </c>
      <c r="F389" s="348" t="s">
        <v>838</v>
      </c>
      <c r="G389" s="366"/>
      <c r="H389" s="6"/>
      <c r="I389" s="366"/>
      <c r="J389" s="344"/>
      <c r="K389" s="350"/>
      <c r="L389" s="365"/>
      <c r="M389" s="351"/>
      <c r="N389" s="410"/>
      <c r="O389" s="353"/>
      <c r="P389" s="353"/>
      <c r="Q389" s="354">
        <v>966401</v>
      </c>
      <c r="R389" s="368"/>
      <c r="S389" s="356"/>
      <c r="T389" s="368"/>
      <c r="U389" s="358"/>
      <c r="V389" s="359">
        <f t="shared" si="42"/>
        <v>966401</v>
      </c>
      <c r="W389" s="358"/>
      <c r="X389" s="358" t="s">
        <v>222</v>
      </c>
      <c r="Y389" s="360">
        <v>54303430</v>
      </c>
      <c r="Z389" s="392"/>
      <c r="AA389" s="392"/>
      <c r="AB389" s="1" t="s">
        <v>867</v>
      </c>
    </row>
    <row r="390" spans="1:28" ht="15" hidden="1" x14ac:dyDescent="0.25">
      <c r="A390" s="344"/>
      <c r="B390" s="363"/>
      <c r="C390" s="346"/>
      <c r="D390" s="347">
        <v>44720</v>
      </c>
      <c r="E390" s="348" t="s">
        <v>1097</v>
      </c>
      <c r="F390" s="348" t="s">
        <v>1097</v>
      </c>
      <c r="G390" s="366"/>
      <c r="H390" s="6"/>
      <c r="I390" s="366"/>
      <c r="J390" s="344"/>
      <c r="K390" s="350"/>
      <c r="L390" s="365"/>
      <c r="M390" s="351"/>
      <c r="N390" s="410"/>
      <c r="O390" s="353"/>
      <c r="P390" s="353"/>
      <c r="Q390" s="354">
        <v>66595</v>
      </c>
      <c r="R390" s="368"/>
      <c r="S390" s="356"/>
      <c r="T390" s="368"/>
      <c r="U390" s="358"/>
      <c r="V390" s="359">
        <f t="shared" si="42"/>
        <v>66595</v>
      </c>
      <c r="W390" s="358"/>
      <c r="X390" s="358" t="s">
        <v>222</v>
      </c>
      <c r="Y390" s="360">
        <v>54303429</v>
      </c>
      <c r="Z390" s="392"/>
      <c r="AA390" s="392"/>
      <c r="AB390" s="1" t="s">
        <v>867</v>
      </c>
    </row>
    <row r="391" spans="1:28" ht="15" hidden="1" x14ac:dyDescent="0.25">
      <c r="A391" s="344"/>
      <c r="B391" s="363"/>
      <c r="C391" s="346"/>
      <c r="D391" s="347">
        <v>44721</v>
      </c>
      <c r="E391" s="348" t="s">
        <v>1091</v>
      </c>
      <c r="F391" s="348" t="s">
        <v>1091</v>
      </c>
      <c r="G391" s="366"/>
      <c r="H391" s="6"/>
      <c r="I391" s="366"/>
      <c r="J391" s="344"/>
      <c r="K391" s="350"/>
      <c r="L391" s="365"/>
      <c r="M391" s="351"/>
      <c r="N391" s="410"/>
      <c r="O391" s="353"/>
      <c r="P391" s="353"/>
      <c r="Q391" s="354">
        <v>53174</v>
      </c>
      <c r="R391" s="368"/>
      <c r="S391" s="356"/>
      <c r="T391" s="368"/>
      <c r="U391" s="358"/>
      <c r="V391" s="359">
        <f t="shared" si="42"/>
        <v>53174</v>
      </c>
      <c r="W391" s="358"/>
      <c r="X391" s="358" t="s">
        <v>222</v>
      </c>
      <c r="Y391" s="360">
        <v>54303427</v>
      </c>
      <c r="Z391" s="392"/>
      <c r="AA391" s="392"/>
      <c r="AB391" s="1" t="s">
        <v>867</v>
      </c>
    </row>
    <row r="392" spans="1:28" ht="15" hidden="1" x14ac:dyDescent="0.25">
      <c r="A392" s="344"/>
      <c r="B392" s="363"/>
      <c r="C392" s="346"/>
      <c r="D392" s="347">
        <v>44722</v>
      </c>
      <c r="E392" s="348" t="s">
        <v>901</v>
      </c>
      <c r="F392" s="348" t="s">
        <v>901</v>
      </c>
      <c r="G392" s="366"/>
      <c r="H392" s="6"/>
      <c r="I392" s="366"/>
      <c r="J392" s="344"/>
      <c r="K392" s="350"/>
      <c r="L392" s="365"/>
      <c r="M392" s="351"/>
      <c r="N392" s="410"/>
      <c r="O392" s="353"/>
      <c r="P392" s="353"/>
      <c r="Q392" s="354">
        <v>338143</v>
      </c>
      <c r="R392" s="368"/>
      <c r="S392" s="356"/>
      <c r="T392" s="368"/>
      <c r="U392" s="358"/>
      <c r="V392" s="359">
        <f t="shared" si="42"/>
        <v>338143</v>
      </c>
      <c r="W392" s="358"/>
      <c r="X392" s="358" t="s">
        <v>222</v>
      </c>
      <c r="Y392" s="360">
        <v>54303436</v>
      </c>
      <c r="Z392" s="392"/>
      <c r="AA392" s="392"/>
      <c r="AB392" s="1" t="s">
        <v>867</v>
      </c>
    </row>
    <row r="393" spans="1:28" ht="15" hidden="1" x14ac:dyDescent="0.25">
      <c r="A393" s="344"/>
      <c r="B393" s="363"/>
      <c r="C393" s="346"/>
      <c r="D393" s="347">
        <v>44726</v>
      </c>
      <c r="E393" s="348" t="s">
        <v>1091</v>
      </c>
      <c r="F393" s="348" t="s">
        <v>1091</v>
      </c>
      <c r="G393" s="366"/>
      <c r="H393" s="6"/>
      <c r="I393" s="366"/>
      <c r="J393" s="344"/>
      <c r="K393" s="350"/>
      <c r="L393" s="365"/>
      <c r="M393" s="351"/>
      <c r="N393" s="410"/>
      <c r="O393" s="353"/>
      <c r="P393" s="353"/>
      <c r="Q393" s="354">
        <v>10302</v>
      </c>
      <c r="R393" s="368"/>
      <c r="S393" s="356"/>
      <c r="T393" s="368"/>
      <c r="U393" s="358"/>
      <c r="V393" s="359">
        <f t="shared" si="42"/>
        <v>10302</v>
      </c>
      <c r="W393" s="358"/>
      <c r="X393" s="358" t="s">
        <v>222</v>
      </c>
      <c r="Y393" s="360">
        <v>54303435</v>
      </c>
      <c r="Z393" s="392"/>
      <c r="AA393" s="392"/>
      <c r="AB393" s="1" t="s">
        <v>867</v>
      </c>
    </row>
    <row r="394" spans="1:28" ht="15" hidden="1" x14ac:dyDescent="0.25">
      <c r="A394" s="344"/>
      <c r="B394" s="363"/>
      <c r="C394" s="346"/>
      <c r="D394" s="347">
        <v>44727</v>
      </c>
      <c r="E394" s="348" t="s">
        <v>1091</v>
      </c>
      <c r="F394" s="348" t="s">
        <v>1091</v>
      </c>
      <c r="G394" s="366"/>
      <c r="H394" s="6"/>
      <c r="I394" s="366"/>
      <c r="J394" s="344"/>
      <c r="K394" s="350"/>
      <c r="L394" s="365"/>
      <c r="M394" s="351"/>
      <c r="N394" s="410"/>
      <c r="O394" s="353"/>
      <c r="P394" s="353"/>
      <c r="Q394" s="354">
        <v>84040</v>
      </c>
      <c r="R394" s="368"/>
      <c r="S394" s="356"/>
      <c r="T394" s="368"/>
      <c r="U394" s="358"/>
      <c r="V394" s="359">
        <f t="shared" si="42"/>
        <v>84040</v>
      </c>
      <c r="W394" s="358"/>
      <c r="X394" s="358" t="s">
        <v>222</v>
      </c>
      <c r="Y394" s="360">
        <v>54303433</v>
      </c>
      <c r="Z394" s="392"/>
      <c r="AA394" s="392"/>
      <c r="AB394" s="1" t="s">
        <v>867</v>
      </c>
    </row>
    <row r="395" spans="1:28" ht="15" hidden="1" x14ac:dyDescent="0.25">
      <c r="A395" s="344"/>
      <c r="B395" s="363"/>
      <c r="C395" s="346"/>
      <c r="D395" s="347">
        <v>44727</v>
      </c>
      <c r="E395" s="348" t="s">
        <v>1098</v>
      </c>
      <c r="F395" s="348" t="s">
        <v>1098</v>
      </c>
      <c r="G395" s="366"/>
      <c r="H395" s="6"/>
      <c r="I395" s="366"/>
      <c r="J395" s="344"/>
      <c r="K395" s="350"/>
      <c r="L395" s="365"/>
      <c r="M395" s="351"/>
      <c r="N395" s="410"/>
      <c r="O395" s="353"/>
      <c r="P395" s="353"/>
      <c r="Q395" s="354">
        <v>100709</v>
      </c>
      <c r="R395" s="368"/>
      <c r="S395" s="356"/>
      <c r="T395" s="368"/>
      <c r="U395" s="358"/>
      <c r="V395" s="359">
        <f t="shared" si="42"/>
        <v>100709</v>
      </c>
      <c r="W395" s="358"/>
      <c r="X395" s="358" t="s">
        <v>222</v>
      </c>
      <c r="Y395" s="360"/>
      <c r="Z395" s="392"/>
      <c r="AA395" s="392"/>
      <c r="AB395" s="1" t="s">
        <v>867</v>
      </c>
    </row>
    <row r="396" spans="1:28" ht="23.25" hidden="1" x14ac:dyDescent="0.25">
      <c r="A396" s="344"/>
      <c r="B396" s="363"/>
      <c r="C396" s="346"/>
      <c r="D396" s="347">
        <v>44727</v>
      </c>
      <c r="E396" s="348" t="s">
        <v>1099</v>
      </c>
      <c r="F396" s="348" t="s">
        <v>1099</v>
      </c>
      <c r="G396" s="366"/>
      <c r="H396" s="6"/>
      <c r="I396" s="366"/>
      <c r="J396" s="344"/>
      <c r="K396" s="350"/>
      <c r="L396" s="365"/>
      <c r="M396" s="351"/>
      <c r="N396" s="410"/>
      <c r="O396" s="353"/>
      <c r="P396" s="353"/>
      <c r="Q396" s="354">
        <v>83694</v>
      </c>
      <c r="R396" s="368"/>
      <c r="S396" s="356"/>
      <c r="T396" s="368"/>
      <c r="U396" s="358"/>
      <c r="V396" s="359">
        <f t="shared" si="42"/>
        <v>83694</v>
      </c>
      <c r="W396" s="358"/>
      <c r="X396" s="358" t="s">
        <v>222</v>
      </c>
      <c r="Y396" s="360"/>
      <c r="Z396" s="392"/>
      <c r="AA396" s="392"/>
      <c r="AB396" s="1" t="s">
        <v>867</v>
      </c>
    </row>
    <row r="397" spans="1:28" ht="15" hidden="1" x14ac:dyDescent="0.25">
      <c r="A397" s="344"/>
      <c r="B397" s="363"/>
      <c r="C397" s="346"/>
      <c r="D397" s="347">
        <v>44728</v>
      </c>
      <c r="E397" s="348" t="s">
        <v>1091</v>
      </c>
      <c r="F397" s="348" t="s">
        <v>1091</v>
      </c>
      <c r="G397" s="366"/>
      <c r="H397" s="6"/>
      <c r="I397" s="366"/>
      <c r="J397" s="344"/>
      <c r="K397" s="350"/>
      <c r="L397" s="365"/>
      <c r="M397" s="351"/>
      <c r="N397" s="410"/>
      <c r="O397" s="353"/>
      <c r="P397" s="353"/>
      <c r="Q397" s="354">
        <v>8447</v>
      </c>
      <c r="R397" s="368"/>
      <c r="S397" s="356"/>
      <c r="T397" s="368"/>
      <c r="U397" s="358"/>
      <c r="V397" s="359">
        <f t="shared" si="42"/>
        <v>8447</v>
      </c>
      <c r="W397" s="358"/>
      <c r="X397" s="358" t="s">
        <v>222</v>
      </c>
      <c r="Y397" s="360">
        <v>54303434</v>
      </c>
      <c r="Z397" s="392"/>
      <c r="AA397" s="392"/>
      <c r="AB397" s="1" t="s">
        <v>867</v>
      </c>
    </row>
    <row r="398" spans="1:28" ht="15" hidden="1" x14ac:dyDescent="0.25">
      <c r="A398" s="344"/>
      <c r="B398" s="363"/>
      <c r="C398" s="346"/>
      <c r="D398" s="347">
        <v>44734</v>
      </c>
      <c r="E398" s="348" t="s">
        <v>984</v>
      </c>
      <c r="F398" s="348" t="s">
        <v>984</v>
      </c>
      <c r="G398" s="366"/>
      <c r="H398" s="6"/>
      <c r="I398" s="366"/>
      <c r="J398" s="344"/>
      <c r="K398" s="350"/>
      <c r="L398" s="365"/>
      <c r="M398" s="351"/>
      <c r="N398" s="410"/>
      <c r="O398" s="353"/>
      <c r="P398" s="353"/>
      <c r="Q398" s="354">
        <v>100000</v>
      </c>
      <c r="R398" s="368"/>
      <c r="S398" s="356"/>
      <c r="T398" s="368"/>
      <c r="U398" s="358"/>
      <c r="V398" s="359">
        <f t="shared" si="42"/>
        <v>100000</v>
      </c>
      <c r="W398" s="358"/>
      <c r="X398" s="358" t="s">
        <v>222</v>
      </c>
      <c r="Y398" s="360">
        <v>54303438</v>
      </c>
      <c r="Z398" s="392"/>
      <c r="AA398" s="392"/>
      <c r="AB398" s="1" t="s">
        <v>867</v>
      </c>
    </row>
    <row r="399" spans="1:28" ht="15" hidden="1" x14ac:dyDescent="0.25">
      <c r="A399" s="344"/>
      <c r="B399" s="363"/>
      <c r="C399" s="346"/>
      <c r="D399" s="347">
        <v>44736</v>
      </c>
      <c r="E399" s="348" t="s">
        <v>1100</v>
      </c>
      <c r="F399" s="348" t="s">
        <v>1100</v>
      </c>
      <c r="G399" s="366"/>
      <c r="H399" s="6"/>
      <c r="I399" s="366"/>
      <c r="J399" s="344"/>
      <c r="K399" s="350"/>
      <c r="L399" s="365"/>
      <c r="M399" s="351"/>
      <c r="N399" s="410"/>
      <c r="O399" s="353"/>
      <c r="P399" s="353"/>
      <c r="Q399" s="354">
        <v>20000</v>
      </c>
      <c r="R399" s="368"/>
      <c r="S399" s="356"/>
      <c r="T399" s="368"/>
      <c r="U399" s="358"/>
      <c r="V399" s="359">
        <f t="shared" si="42"/>
        <v>20000</v>
      </c>
      <c r="W399" s="358"/>
      <c r="X399" s="358" t="s">
        <v>222</v>
      </c>
      <c r="Y399" s="360">
        <v>54303439</v>
      </c>
      <c r="Z399" s="392"/>
      <c r="AA399" s="392"/>
      <c r="AB399" s="1" t="s">
        <v>867</v>
      </c>
    </row>
    <row r="400" spans="1:28" ht="23.25" hidden="1" x14ac:dyDescent="0.25">
      <c r="A400" s="344"/>
      <c r="B400" s="363"/>
      <c r="C400" s="346"/>
      <c r="D400" s="347">
        <v>44741</v>
      </c>
      <c r="E400" s="348" t="s">
        <v>1101</v>
      </c>
      <c r="F400" s="348" t="s">
        <v>1101</v>
      </c>
      <c r="G400" s="366"/>
      <c r="H400" s="6"/>
      <c r="I400" s="366"/>
      <c r="J400" s="344"/>
      <c r="K400" s="350"/>
      <c r="L400" s="365"/>
      <c r="M400" s="351"/>
      <c r="N400" s="410"/>
      <c r="O400" s="353"/>
      <c r="P400" s="353"/>
      <c r="Q400" s="354">
        <v>752217</v>
      </c>
      <c r="R400" s="368"/>
      <c r="S400" s="356"/>
      <c r="T400" s="368"/>
      <c r="U400" s="358"/>
      <c r="V400" s="359">
        <f t="shared" si="42"/>
        <v>752217</v>
      </c>
      <c r="W400" s="358"/>
      <c r="X400" s="358" t="s">
        <v>222</v>
      </c>
      <c r="Y400" s="360">
        <v>54303440</v>
      </c>
      <c r="Z400" s="392"/>
      <c r="AA400" s="392"/>
      <c r="AB400" s="1" t="s">
        <v>867</v>
      </c>
    </row>
    <row r="401" spans="1:28" ht="15" hidden="1" x14ac:dyDescent="0.25">
      <c r="A401" s="344"/>
      <c r="B401" s="363"/>
      <c r="C401" s="346"/>
      <c r="D401" s="347">
        <v>44742</v>
      </c>
      <c r="E401" s="348" t="s">
        <v>1102</v>
      </c>
      <c r="F401" s="348" t="s">
        <v>1102</v>
      </c>
      <c r="G401" s="366"/>
      <c r="H401" s="6"/>
      <c r="I401" s="366"/>
      <c r="J401" s="344"/>
      <c r="K401" s="350"/>
      <c r="L401" s="365"/>
      <c r="M401" s="351"/>
      <c r="N401" s="410"/>
      <c r="O401" s="353"/>
      <c r="P401" s="353"/>
      <c r="Q401" s="354">
        <v>402958</v>
      </c>
      <c r="R401" s="368"/>
      <c r="S401" s="356"/>
      <c r="T401" s="368"/>
      <c r="U401" s="358"/>
      <c r="V401" s="359">
        <f t="shared" si="42"/>
        <v>402958</v>
      </c>
      <c r="W401" s="358"/>
      <c r="X401" s="358" t="s">
        <v>222</v>
      </c>
      <c r="Y401" s="360">
        <v>54303441</v>
      </c>
      <c r="Z401" s="392"/>
      <c r="AA401" s="392"/>
      <c r="AB401" s="1" t="s">
        <v>867</v>
      </c>
    </row>
    <row r="402" spans="1:28" ht="23.25" hidden="1" x14ac:dyDescent="0.25">
      <c r="A402" s="344"/>
      <c r="B402" s="363"/>
      <c r="C402" s="346"/>
      <c r="D402" s="347">
        <v>44742</v>
      </c>
      <c r="E402" s="348" t="s">
        <v>1103</v>
      </c>
      <c r="F402" s="348" t="s">
        <v>1103</v>
      </c>
      <c r="G402" s="366"/>
      <c r="H402" s="6"/>
      <c r="I402" s="366"/>
      <c r="J402" s="344"/>
      <c r="K402" s="350"/>
      <c r="L402" s="365"/>
      <c r="M402" s="351"/>
      <c r="N402" s="410"/>
      <c r="O402" s="353"/>
      <c r="P402" s="353"/>
      <c r="Q402" s="354">
        <v>4972369</v>
      </c>
      <c r="R402" s="368"/>
      <c r="S402" s="356"/>
      <c r="T402" s="368"/>
      <c r="U402" s="358"/>
      <c r="V402" s="359">
        <f t="shared" si="42"/>
        <v>4972369</v>
      </c>
      <c r="W402" s="358"/>
      <c r="X402" s="358" t="s">
        <v>222</v>
      </c>
      <c r="Y402" s="360">
        <v>54303442</v>
      </c>
      <c r="Z402" s="392"/>
      <c r="AA402" s="392"/>
      <c r="AB402" s="1" t="s">
        <v>867</v>
      </c>
    </row>
    <row r="403" spans="1:28" ht="15" hidden="1" x14ac:dyDescent="0.25">
      <c r="A403" s="344"/>
      <c r="B403" s="363"/>
      <c r="C403" s="346"/>
      <c r="D403" s="401">
        <v>44742</v>
      </c>
      <c r="E403" s="402" t="s">
        <v>1094</v>
      </c>
      <c r="F403" s="402" t="s">
        <v>1094</v>
      </c>
      <c r="G403" s="366"/>
      <c r="H403" s="6"/>
      <c r="I403" s="366"/>
      <c r="J403" s="344"/>
      <c r="K403" s="350"/>
      <c r="L403" s="365"/>
      <c r="M403" s="351"/>
      <c r="N403" s="410"/>
      <c r="O403" s="353"/>
      <c r="P403" s="353"/>
      <c r="Q403" s="403">
        <v>16381.57</v>
      </c>
      <c r="R403" s="368"/>
      <c r="S403" s="356"/>
      <c r="T403" s="368"/>
      <c r="U403" s="358"/>
      <c r="V403" s="359">
        <f t="shared" si="42"/>
        <v>16381.57</v>
      </c>
      <c r="W403" s="412"/>
      <c r="X403" s="358" t="s">
        <v>222</v>
      </c>
      <c r="Y403" s="360"/>
      <c r="Z403" s="413"/>
      <c r="AA403" s="392"/>
      <c r="AB403" s="1" t="s">
        <v>867</v>
      </c>
    </row>
    <row r="404" spans="1:28" hidden="1" x14ac:dyDescent="0.2">
      <c r="A404" s="20">
        <v>226</v>
      </c>
      <c r="B404" s="131">
        <v>44734</v>
      </c>
      <c r="C404" s="22">
        <v>44719</v>
      </c>
      <c r="D404" s="246">
        <v>44719</v>
      </c>
      <c r="E404" s="23" t="s">
        <v>519</v>
      </c>
      <c r="F404" s="23" t="s">
        <v>520</v>
      </c>
      <c r="G404" s="24" t="s">
        <v>370</v>
      </c>
      <c r="H404" s="6"/>
      <c r="I404" s="26" t="s">
        <v>521</v>
      </c>
      <c r="J404" s="26">
        <v>303564</v>
      </c>
      <c r="K404" s="27">
        <v>44719</v>
      </c>
      <c r="L404" s="26">
        <v>2255100530</v>
      </c>
      <c r="M404" s="38">
        <v>285000</v>
      </c>
      <c r="N404" s="132">
        <v>0.15</v>
      </c>
      <c r="O404" s="31">
        <f t="shared" si="38"/>
        <v>42750</v>
      </c>
      <c r="P404" s="31">
        <v>0</v>
      </c>
      <c r="Q404" s="35">
        <f t="shared" si="35"/>
        <v>327750</v>
      </c>
      <c r="R404" s="109">
        <v>0.03</v>
      </c>
      <c r="S404" s="34">
        <f>Q404*-R404</f>
        <v>-9832.5</v>
      </c>
      <c r="T404" s="110">
        <v>0.2</v>
      </c>
      <c r="U404" s="35">
        <f>O404*-T404</f>
        <v>-8550</v>
      </c>
      <c r="V404" s="32">
        <f t="shared" si="42"/>
        <v>309367.5</v>
      </c>
      <c r="W404" s="36" t="s">
        <v>59</v>
      </c>
      <c r="X404" s="137" t="s">
        <v>222</v>
      </c>
      <c r="Y404" s="35"/>
      <c r="Z404" s="233" t="s">
        <v>33</v>
      </c>
      <c r="AA404" s="148">
        <v>0</v>
      </c>
    </row>
    <row r="405" spans="1:28" hidden="1" x14ac:dyDescent="0.2">
      <c r="A405" s="20">
        <v>227</v>
      </c>
      <c r="B405" s="131">
        <v>44734</v>
      </c>
      <c r="C405" s="22">
        <v>44722</v>
      </c>
      <c r="D405" s="246">
        <v>44721</v>
      </c>
      <c r="E405" s="23" t="s">
        <v>522</v>
      </c>
      <c r="F405" s="23" t="s">
        <v>523</v>
      </c>
      <c r="G405" s="26" t="s">
        <v>524</v>
      </c>
      <c r="H405" s="6"/>
      <c r="I405" s="26" t="s">
        <v>525</v>
      </c>
      <c r="J405" s="26">
        <v>303568</v>
      </c>
      <c r="K405" s="27">
        <v>44698</v>
      </c>
      <c r="L405" s="26" t="s">
        <v>526</v>
      </c>
      <c r="M405" s="38">
        <v>70528</v>
      </c>
      <c r="N405" s="132">
        <v>0.13</v>
      </c>
      <c r="O405" s="31">
        <f t="shared" si="38"/>
        <v>9168.64</v>
      </c>
      <c r="P405" s="31">
        <v>0</v>
      </c>
      <c r="Q405" s="35">
        <f t="shared" si="35"/>
        <v>79696.639999999999</v>
      </c>
      <c r="R405" s="109">
        <v>0.03</v>
      </c>
      <c r="S405" s="34">
        <f>Q405*-R405</f>
        <v>-2390.8991999999998</v>
      </c>
      <c r="T405" s="110">
        <v>0.2</v>
      </c>
      <c r="U405" s="35">
        <f>O405*-T405</f>
        <v>-1833.7280000000001</v>
      </c>
      <c r="V405" s="32">
        <f t="shared" si="42"/>
        <v>75472.012799999997</v>
      </c>
      <c r="W405" s="35" t="s">
        <v>59</v>
      </c>
      <c r="X405" s="35" t="s">
        <v>222</v>
      </c>
      <c r="Y405" s="35"/>
      <c r="Z405" s="152" t="s">
        <v>33</v>
      </c>
      <c r="AA405" s="148">
        <v>0</v>
      </c>
    </row>
    <row r="406" spans="1:28" hidden="1" x14ac:dyDescent="0.2">
      <c r="A406" s="20">
        <v>232</v>
      </c>
      <c r="B406" s="131">
        <v>44734</v>
      </c>
      <c r="C406" s="22">
        <v>44721</v>
      </c>
      <c r="D406" s="246">
        <v>44721</v>
      </c>
      <c r="E406" s="23" t="s">
        <v>31</v>
      </c>
      <c r="F406" s="23" t="s">
        <v>535</v>
      </c>
      <c r="G406" s="24" t="s">
        <v>33</v>
      </c>
      <c r="H406" s="6"/>
      <c r="I406" s="24" t="s">
        <v>33</v>
      </c>
      <c r="J406" s="26">
        <v>303570</v>
      </c>
      <c r="K406" s="27">
        <v>44711</v>
      </c>
      <c r="L406" s="24">
        <v>12282353</v>
      </c>
      <c r="M406" s="29">
        <v>240424</v>
      </c>
      <c r="N406" s="132">
        <v>0</v>
      </c>
      <c r="O406" s="31">
        <f t="shared" si="38"/>
        <v>0</v>
      </c>
      <c r="P406" s="31">
        <v>0</v>
      </c>
      <c r="Q406" s="35">
        <f t="shared" si="35"/>
        <v>240424</v>
      </c>
      <c r="R406" s="109"/>
      <c r="S406" s="34">
        <f>Q406*-R406</f>
        <v>0</v>
      </c>
      <c r="T406" s="110"/>
      <c r="U406" s="35">
        <f>O406*-T406</f>
        <v>0</v>
      </c>
      <c r="V406" s="32">
        <f t="shared" si="42"/>
        <v>240424</v>
      </c>
      <c r="W406" s="35" t="s">
        <v>59</v>
      </c>
      <c r="X406" s="35" t="s">
        <v>222</v>
      </c>
      <c r="Y406" s="35"/>
      <c r="Z406" s="152" t="s">
        <v>33</v>
      </c>
      <c r="AA406" s="148">
        <v>0</v>
      </c>
    </row>
    <row r="407" spans="1:28" hidden="1" x14ac:dyDescent="0.2">
      <c r="A407" s="20">
        <v>223</v>
      </c>
      <c r="B407" s="131">
        <v>44703</v>
      </c>
      <c r="C407" s="22">
        <v>44719</v>
      </c>
      <c r="D407" s="246">
        <v>44725</v>
      </c>
      <c r="E407" s="23" t="s">
        <v>88</v>
      </c>
      <c r="F407" s="23" t="s">
        <v>517</v>
      </c>
      <c r="G407" s="20" t="s">
        <v>276</v>
      </c>
      <c r="H407" s="6"/>
      <c r="I407" s="20" t="s">
        <v>33</v>
      </c>
      <c r="J407" s="78">
        <v>303558</v>
      </c>
      <c r="K407" s="27">
        <v>44649</v>
      </c>
      <c r="L407" s="20" t="s">
        <v>33</v>
      </c>
      <c r="M407" s="38">
        <v>40837</v>
      </c>
      <c r="N407" s="132">
        <v>0</v>
      </c>
      <c r="O407" s="31">
        <f t="shared" si="38"/>
        <v>0</v>
      </c>
      <c r="P407" s="31">
        <v>0</v>
      </c>
      <c r="Q407" s="35">
        <f t="shared" si="35"/>
        <v>40837</v>
      </c>
      <c r="R407" s="109"/>
      <c r="S407" s="34"/>
      <c r="T407" s="110"/>
      <c r="U407" s="35"/>
      <c r="V407" s="32">
        <f t="shared" si="42"/>
        <v>40837</v>
      </c>
      <c r="W407" s="181" t="s">
        <v>35</v>
      </c>
      <c r="X407" s="181" t="s">
        <v>36</v>
      </c>
      <c r="Y407" s="47" t="s">
        <v>518</v>
      </c>
      <c r="Z407" s="152" t="s">
        <v>33</v>
      </c>
      <c r="AA407" s="134">
        <f>V407+V408+V410</f>
        <v>126162</v>
      </c>
    </row>
    <row r="408" spans="1:28" hidden="1" x14ac:dyDescent="0.2">
      <c r="A408" s="20">
        <v>224</v>
      </c>
      <c r="B408" s="131">
        <v>44703</v>
      </c>
      <c r="C408" s="22">
        <v>44719</v>
      </c>
      <c r="D408" s="246">
        <v>44725</v>
      </c>
      <c r="E408" s="23" t="s">
        <v>88</v>
      </c>
      <c r="F408" s="23" t="s">
        <v>517</v>
      </c>
      <c r="G408" s="20" t="s">
        <v>276</v>
      </c>
      <c r="H408" s="6"/>
      <c r="I408" s="20" t="s">
        <v>33</v>
      </c>
      <c r="J408" s="78">
        <v>303558</v>
      </c>
      <c r="K408" s="27">
        <v>44646</v>
      </c>
      <c r="L408" s="20" t="s">
        <v>33</v>
      </c>
      <c r="M408" s="38">
        <v>17825</v>
      </c>
      <c r="N408" s="132">
        <v>0</v>
      </c>
      <c r="O408" s="31">
        <f t="shared" si="38"/>
        <v>0</v>
      </c>
      <c r="P408" s="31">
        <v>0</v>
      </c>
      <c r="Q408" s="35">
        <f t="shared" si="35"/>
        <v>17825</v>
      </c>
      <c r="R408" s="109"/>
      <c r="S408" s="34"/>
      <c r="T408" s="110"/>
      <c r="U408" s="35"/>
      <c r="V408" s="32">
        <f t="shared" si="42"/>
        <v>17825</v>
      </c>
      <c r="W408" s="181" t="s">
        <v>35</v>
      </c>
      <c r="X408" s="181" t="s">
        <v>36</v>
      </c>
      <c r="Y408" s="47" t="s">
        <v>518</v>
      </c>
      <c r="Z408" s="152" t="s">
        <v>33</v>
      </c>
      <c r="AA408" s="134"/>
    </row>
    <row r="409" spans="1:28" hidden="1" x14ac:dyDescent="0.2">
      <c r="A409" s="20"/>
      <c r="B409" s="131">
        <v>44703</v>
      </c>
      <c r="C409" s="22">
        <v>44712</v>
      </c>
      <c r="D409" s="246">
        <v>44720</v>
      </c>
      <c r="E409" s="23" t="s">
        <v>831</v>
      </c>
      <c r="F409" s="23" t="s">
        <v>832</v>
      </c>
      <c r="G409" s="20"/>
      <c r="H409" s="6"/>
      <c r="I409" s="20"/>
      <c r="J409" s="78">
        <v>303393</v>
      </c>
      <c r="K409" s="27"/>
      <c r="L409" s="20"/>
      <c r="M409" s="38">
        <v>1200169</v>
      </c>
      <c r="N409" s="132"/>
      <c r="O409" s="31"/>
      <c r="P409" s="31"/>
      <c r="Q409" s="35">
        <f t="shared" si="35"/>
        <v>1200169</v>
      </c>
      <c r="R409" s="109"/>
      <c r="S409" s="34"/>
      <c r="T409" s="110"/>
      <c r="U409" s="35"/>
      <c r="V409" s="32">
        <f t="shared" si="42"/>
        <v>1200169</v>
      </c>
      <c r="W409" s="181" t="s">
        <v>35</v>
      </c>
      <c r="X409" s="181" t="s">
        <v>36</v>
      </c>
      <c r="Y409" s="47" t="s">
        <v>833</v>
      </c>
      <c r="Z409" s="152" t="s">
        <v>33</v>
      </c>
      <c r="AA409" s="134"/>
    </row>
    <row r="410" spans="1:28" ht="15.6" hidden="1" customHeight="1" x14ac:dyDescent="0.2">
      <c r="A410" s="20">
        <v>225</v>
      </c>
      <c r="B410" s="131">
        <v>44703</v>
      </c>
      <c r="C410" s="22">
        <v>44719</v>
      </c>
      <c r="D410" s="246">
        <v>44725</v>
      </c>
      <c r="E410" s="23" t="s">
        <v>88</v>
      </c>
      <c r="F410" s="23" t="s">
        <v>517</v>
      </c>
      <c r="G410" s="20" t="s">
        <v>276</v>
      </c>
      <c r="H410" s="6"/>
      <c r="I410" s="20" t="s">
        <v>33</v>
      </c>
      <c r="J410" s="78">
        <v>303558</v>
      </c>
      <c r="K410" s="27">
        <v>44646</v>
      </c>
      <c r="L410" s="20" t="s">
        <v>33</v>
      </c>
      <c r="M410" s="38">
        <v>75000</v>
      </c>
      <c r="N410" s="132">
        <v>0</v>
      </c>
      <c r="O410" s="31">
        <f t="shared" ref="O410:O417" si="47">M410*N410</f>
        <v>0</v>
      </c>
      <c r="P410" s="31">
        <v>0</v>
      </c>
      <c r="Q410" s="35">
        <f t="shared" si="35"/>
        <v>75000</v>
      </c>
      <c r="R410" s="109">
        <v>0.1</v>
      </c>
      <c r="S410" s="34">
        <f t="shared" ref="S410:S415" si="48">Q410*-R410</f>
        <v>-7500</v>
      </c>
      <c r="T410" s="110"/>
      <c r="U410" s="35"/>
      <c r="V410" s="32">
        <f t="shared" si="42"/>
        <v>67500</v>
      </c>
      <c r="W410" s="181" t="s">
        <v>35</v>
      </c>
      <c r="X410" s="181" t="s">
        <v>36</v>
      </c>
      <c r="Y410" s="47"/>
      <c r="Z410" s="152" t="s">
        <v>33</v>
      </c>
      <c r="AA410" s="134"/>
    </row>
    <row r="411" spans="1:28" x14ac:dyDescent="0.2">
      <c r="A411" s="20">
        <v>219</v>
      </c>
      <c r="B411" s="131">
        <v>44703</v>
      </c>
      <c r="C411" s="22">
        <v>44708</v>
      </c>
      <c r="D411" s="246">
        <v>44726</v>
      </c>
      <c r="E411" s="23" t="s">
        <v>1188</v>
      </c>
      <c r="F411" s="23" t="s">
        <v>510</v>
      </c>
      <c r="G411" s="24" t="s">
        <v>33</v>
      </c>
      <c r="H411" s="6"/>
      <c r="I411" s="20">
        <v>1901</v>
      </c>
      <c r="J411" s="78">
        <v>303551</v>
      </c>
      <c r="K411" s="27">
        <v>44657</v>
      </c>
      <c r="L411" s="219" t="s">
        <v>511</v>
      </c>
      <c r="M411" s="38">
        <v>36000</v>
      </c>
      <c r="N411" s="132">
        <v>0</v>
      </c>
      <c r="O411" s="31">
        <f t="shared" si="47"/>
        <v>0</v>
      </c>
      <c r="P411" s="31">
        <v>0</v>
      </c>
      <c r="Q411" s="35">
        <f t="shared" si="35"/>
        <v>36000</v>
      </c>
      <c r="R411" s="109">
        <v>4.4999999999999998E-2</v>
      </c>
      <c r="S411" s="34">
        <f t="shared" si="48"/>
        <v>-1620</v>
      </c>
      <c r="T411" s="110">
        <v>0.05</v>
      </c>
      <c r="U411" s="35">
        <v>-7200</v>
      </c>
      <c r="V411" s="32">
        <f t="shared" si="42"/>
        <v>27180</v>
      </c>
      <c r="W411" s="181" t="s">
        <v>35</v>
      </c>
      <c r="X411" s="181" t="s">
        <v>102</v>
      </c>
      <c r="Y411" s="47" t="s">
        <v>512</v>
      </c>
      <c r="Z411" s="152" t="s">
        <v>33</v>
      </c>
      <c r="AA411" s="134">
        <f>V411+V412</f>
        <v>130320</v>
      </c>
    </row>
    <row r="412" spans="1:28" x14ac:dyDescent="0.2">
      <c r="A412" s="20">
        <v>220</v>
      </c>
      <c r="B412" s="131">
        <v>44703</v>
      </c>
      <c r="C412" s="22">
        <v>44708</v>
      </c>
      <c r="D412" s="246">
        <v>44726</v>
      </c>
      <c r="E412" s="23" t="s">
        <v>1188</v>
      </c>
      <c r="F412" s="23" t="s">
        <v>510</v>
      </c>
      <c r="G412" s="24" t="s">
        <v>33</v>
      </c>
      <c r="H412" s="6"/>
      <c r="I412" s="20">
        <v>1899</v>
      </c>
      <c r="J412" s="78">
        <v>303551</v>
      </c>
      <c r="K412" s="27">
        <v>44615</v>
      </c>
      <c r="L412" s="20">
        <v>181</v>
      </c>
      <c r="M412" s="38">
        <v>108000</v>
      </c>
      <c r="N412" s="132">
        <v>0</v>
      </c>
      <c r="O412" s="31">
        <f t="shared" si="47"/>
        <v>0</v>
      </c>
      <c r="P412" s="31">
        <v>0</v>
      </c>
      <c r="Q412" s="35">
        <f t="shared" si="35"/>
        <v>108000</v>
      </c>
      <c r="R412" s="109">
        <v>4.4999999999999998E-2</v>
      </c>
      <c r="S412" s="34">
        <f t="shared" si="48"/>
        <v>-4860</v>
      </c>
      <c r="T412" s="110"/>
      <c r="U412" s="35"/>
      <c r="V412" s="32">
        <f t="shared" si="42"/>
        <v>103140</v>
      </c>
      <c r="W412" s="181" t="s">
        <v>35</v>
      </c>
      <c r="X412" s="181" t="s">
        <v>102</v>
      </c>
      <c r="Y412" s="47" t="s">
        <v>512</v>
      </c>
      <c r="Z412" s="152" t="s">
        <v>33</v>
      </c>
      <c r="AA412" s="134"/>
    </row>
    <row r="413" spans="1:28" hidden="1" x14ac:dyDescent="0.2">
      <c r="A413" s="20">
        <v>228</v>
      </c>
      <c r="B413" s="131">
        <v>44734</v>
      </c>
      <c r="C413" s="22">
        <v>44727</v>
      </c>
      <c r="D413" s="246">
        <v>44727</v>
      </c>
      <c r="E413" s="23" t="s">
        <v>522</v>
      </c>
      <c r="F413" s="23" t="s">
        <v>527</v>
      </c>
      <c r="G413" s="26" t="s">
        <v>524</v>
      </c>
      <c r="H413" s="6"/>
      <c r="I413" s="26" t="s">
        <v>525</v>
      </c>
      <c r="J413" s="26">
        <v>303584</v>
      </c>
      <c r="K413" s="27">
        <v>44725</v>
      </c>
      <c r="L413" s="26" t="s">
        <v>528</v>
      </c>
      <c r="M413" s="38">
        <v>277980</v>
      </c>
      <c r="N413" s="132">
        <v>0.13</v>
      </c>
      <c r="O413" s="31">
        <f t="shared" si="47"/>
        <v>36137.4</v>
      </c>
      <c r="P413" s="31">
        <v>0</v>
      </c>
      <c r="Q413" s="35">
        <f t="shared" si="35"/>
        <v>314117.40000000002</v>
      </c>
      <c r="R413" s="109">
        <v>0.03</v>
      </c>
      <c r="S413" s="34">
        <f t="shared" si="48"/>
        <v>-9423.5220000000008</v>
      </c>
      <c r="T413" s="110">
        <v>0.2</v>
      </c>
      <c r="U413" s="35">
        <f>O413*-T413</f>
        <v>-7227.4800000000005</v>
      </c>
      <c r="V413" s="32">
        <f t="shared" si="42"/>
        <v>297466.39800000004</v>
      </c>
      <c r="W413" s="36" t="s">
        <v>59</v>
      </c>
      <c r="X413" s="35" t="s">
        <v>222</v>
      </c>
      <c r="Y413" s="35"/>
      <c r="Z413" s="233" t="s">
        <v>33</v>
      </c>
      <c r="AA413" s="148">
        <v>0</v>
      </c>
    </row>
    <row r="414" spans="1:28" hidden="1" x14ac:dyDescent="0.2">
      <c r="A414" s="20">
        <v>229</v>
      </c>
      <c r="B414" s="131">
        <v>44734</v>
      </c>
      <c r="C414" s="22">
        <v>44727</v>
      </c>
      <c r="D414" s="246">
        <v>44727</v>
      </c>
      <c r="E414" s="23" t="s">
        <v>529</v>
      </c>
      <c r="F414" s="23" t="s">
        <v>530</v>
      </c>
      <c r="G414" s="24" t="s">
        <v>531</v>
      </c>
      <c r="H414" s="6"/>
      <c r="I414" s="26" t="s">
        <v>532</v>
      </c>
      <c r="J414" s="26">
        <v>303582</v>
      </c>
      <c r="K414" s="27">
        <v>44636</v>
      </c>
      <c r="L414" s="26">
        <v>2509</v>
      </c>
      <c r="M414" s="38">
        <v>576000</v>
      </c>
      <c r="N414" s="132">
        <v>0.17</v>
      </c>
      <c r="O414" s="31">
        <f t="shared" si="47"/>
        <v>97920</v>
      </c>
      <c r="P414" s="31">
        <v>0</v>
      </c>
      <c r="Q414" s="35">
        <f t="shared" si="35"/>
        <v>673920</v>
      </c>
      <c r="R414" s="109">
        <v>4.4999999999999998E-2</v>
      </c>
      <c r="S414" s="34">
        <f t="shared" si="48"/>
        <v>-30326.399999999998</v>
      </c>
      <c r="T414" s="110">
        <v>0</v>
      </c>
      <c r="U414" s="35">
        <f>O414*-T414</f>
        <v>0</v>
      </c>
      <c r="V414" s="32">
        <f t="shared" si="42"/>
        <v>643593.6</v>
      </c>
      <c r="W414" s="36" t="s">
        <v>59</v>
      </c>
      <c r="X414" s="35" t="s">
        <v>222</v>
      </c>
      <c r="Y414" s="35"/>
      <c r="Z414" s="152" t="s">
        <v>33</v>
      </c>
      <c r="AA414" s="148">
        <v>0</v>
      </c>
    </row>
    <row r="415" spans="1:28" hidden="1" x14ac:dyDescent="0.2">
      <c r="A415" s="20">
        <v>230</v>
      </c>
      <c r="B415" s="131">
        <v>44734</v>
      </c>
      <c r="C415" s="22">
        <v>44727</v>
      </c>
      <c r="D415" s="246">
        <v>44727</v>
      </c>
      <c r="E415" s="43" t="s">
        <v>437</v>
      </c>
      <c r="F415" s="23" t="s">
        <v>533</v>
      </c>
      <c r="G415" s="24" t="s">
        <v>33</v>
      </c>
      <c r="H415" s="6"/>
      <c r="I415" s="26" t="s">
        <v>33</v>
      </c>
      <c r="J415" s="26">
        <v>303581</v>
      </c>
      <c r="K415" s="27">
        <v>44726</v>
      </c>
      <c r="L415" s="27" t="s">
        <v>33</v>
      </c>
      <c r="M415" s="54">
        <v>810072</v>
      </c>
      <c r="N415" s="132">
        <v>0</v>
      </c>
      <c r="O415" s="31">
        <f t="shared" si="47"/>
        <v>0</v>
      </c>
      <c r="P415" s="31">
        <v>0</v>
      </c>
      <c r="Q415" s="35">
        <f t="shared" si="35"/>
        <v>810072</v>
      </c>
      <c r="R415" s="109"/>
      <c r="S415" s="34">
        <f t="shared" si="48"/>
        <v>0</v>
      </c>
      <c r="T415" s="110"/>
      <c r="U415" s="35">
        <f>O415*-T415</f>
        <v>0</v>
      </c>
      <c r="V415" s="32">
        <f t="shared" si="42"/>
        <v>810072</v>
      </c>
      <c r="W415" s="36" t="s">
        <v>59</v>
      </c>
      <c r="X415" s="35" t="s">
        <v>222</v>
      </c>
      <c r="Y415" s="35"/>
      <c r="Z415" s="152" t="s">
        <v>33</v>
      </c>
      <c r="AA415" s="148">
        <v>0</v>
      </c>
    </row>
    <row r="416" spans="1:28" x14ac:dyDescent="0.2">
      <c r="A416" s="20">
        <v>217</v>
      </c>
      <c r="B416" s="131">
        <v>44703</v>
      </c>
      <c r="C416" s="22">
        <v>44706</v>
      </c>
      <c r="D416" s="246">
        <v>44735</v>
      </c>
      <c r="E416" s="23" t="s">
        <v>502</v>
      </c>
      <c r="F416" s="23" t="s">
        <v>47</v>
      </c>
      <c r="G416" s="20" t="s">
        <v>503</v>
      </c>
      <c r="H416" s="6"/>
      <c r="I416" s="20" t="s">
        <v>33</v>
      </c>
      <c r="J416" s="78">
        <v>303544</v>
      </c>
      <c r="K416" s="27">
        <v>44652</v>
      </c>
      <c r="L416" s="20" t="s">
        <v>504</v>
      </c>
      <c r="M416" s="38">
        <v>202500</v>
      </c>
      <c r="N416" s="139">
        <v>0.19500000000000001</v>
      </c>
      <c r="O416" s="31">
        <f t="shared" si="47"/>
        <v>39487.5</v>
      </c>
      <c r="P416" s="31">
        <v>36298</v>
      </c>
      <c r="Q416" s="35">
        <f t="shared" si="35"/>
        <v>278285.5</v>
      </c>
      <c r="R416" s="109">
        <v>0.03</v>
      </c>
      <c r="S416" s="34">
        <v>-7259.59</v>
      </c>
      <c r="T416" s="110"/>
      <c r="U416" s="35">
        <f>O416*-T416</f>
        <v>0</v>
      </c>
      <c r="V416" s="32">
        <f t="shared" si="42"/>
        <v>271025.90999999997</v>
      </c>
      <c r="W416" s="36" t="s">
        <v>35</v>
      </c>
      <c r="X416" s="35" t="s">
        <v>102</v>
      </c>
      <c r="Y416" s="37" t="s">
        <v>505</v>
      </c>
      <c r="Z416" s="152" t="s">
        <v>33</v>
      </c>
      <c r="AA416" s="138">
        <v>0</v>
      </c>
    </row>
    <row r="417" spans="1:28" x14ac:dyDescent="0.2">
      <c r="A417" s="20">
        <v>218</v>
      </c>
      <c r="B417" s="131">
        <v>44703</v>
      </c>
      <c r="C417" s="22">
        <v>44708</v>
      </c>
      <c r="D417" s="246">
        <v>44735</v>
      </c>
      <c r="E417" s="23" t="s">
        <v>120</v>
      </c>
      <c r="F417" s="23" t="s">
        <v>506</v>
      </c>
      <c r="G417" s="20" t="s">
        <v>122</v>
      </c>
      <c r="H417" s="6"/>
      <c r="I417" s="20" t="s">
        <v>33</v>
      </c>
      <c r="J417" s="78">
        <v>303549</v>
      </c>
      <c r="K417" s="27">
        <v>44652</v>
      </c>
      <c r="L417" s="20" t="s">
        <v>507</v>
      </c>
      <c r="M417" s="38">
        <v>12000</v>
      </c>
      <c r="N417" s="139">
        <v>0.19500000000000001</v>
      </c>
      <c r="O417" s="31">
        <f t="shared" si="47"/>
        <v>2340</v>
      </c>
      <c r="P417" s="31">
        <v>2151</v>
      </c>
      <c r="Q417" s="35">
        <f t="shared" si="35"/>
        <v>16491</v>
      </c>
      <c r="R417" s="109">
        <v>0.03</v>
      </c>
      <c r="S417" s="34">
        <v>-430</v>
      </c>
      <c r="T417" s="110"/>
      <c r="U417" s="35"/>
      <c r="V417" s="32">
        <f t="shared" si="42"/>
        <v>16061</v>
      </c>
      <c r="W417" s="35" t="s">
        <v>35</v>
      </c>
      <c r="X417" s="35" t="s">
        <v>102</v>
      </c>
      <c r="Y417" s="37" t="s">
        <v>508</v>
      </c>
      <c r="Z417" s="152" t="s">
        <v>33</v>
      </c>
      <c r="AA417" s="138">
        <v>0</v>
      </c>
    </row>
    <row r="418" spans="1:28" ht="15" hidden="1" x14ac:dyDescent="0.25">
      <c r="A418" s="344"/>
      <c r="B418" s="345"/>
      <c r="C418" s="346"/>
      <c r="D418" s="347">
        <v>44746</v>
      </c>
      <c r="E418" s="348" t="s">
        <v>893</v>
      </c>
      <c r="F418" s="348" t="s">
        <v>893</v>
      </c>
      <c r="G418" s="344"/>
      <c r="H418" s="6"/>
      <c r="I418" s="344"/>
      <c r="J418" s="349"/>
      <c r="K418" s="350"/>
      <c r="L418" s="344"/>
      <c r="M418" s="351"/>
      <c r="N418" s="426"/>
      <c r="O418" s="353"/>
      <c r="P418" s="353"/>
      <c r="Q418" s="354">
        <v>77100000</v>
      </c>
      <c r="R418" s="355"/>
      <c r="S418" s="356"/>
      <c r="T418" s="357"/>
      <c r="U418" s="358"/>
      <c r="V418" s="359">
        <f t="shared" si="42"/>
        <v>77100000</v>
      </c>
      <c r="W418" s="358"/>
      <c r="X418" s="358" t="s">
        <v>222</v>
      </c>
      <c r="Y418" s="360">
        <v>54303447</v>
      </c>
      <c r="Z418" s="361"/>
      <c r="AA418" s="362"/>
      <c r="AB418" s="1" t="s">
        <v>867</v>
      </c>
    </row>
    <row r="419" spans="1:28" ht="15" hidden="1" x14ac:dyDescent="0.25">
      <c r="A419" s="344"/>
      <c r="B419" s="345"/>
      <c r="C419" s="346"/>
      <c r="D419" s="347">
        <v>44746</v>
      </c>
      <c r="E419" s="348" t="s">
        <v>842</v>
      </c>
      <c r="F419" s="348" t="s">
        <v>842</v>
      </c>
      <c r="G419" s="344"/>
      <c r="H419" s="6"/>
      <c r="I419" s="344"/>
      <c r="J419" s="349"/>
      <c r="K419" s="350"/>
      <c r="L419" s="344"/>
      <c r="M419" s="351"/>
      <c r="N419" s="426"/>
      <c r="O419" s="353"/>
      <c r="P419" s="353"/>
      <c r="Q419" s="354">
        <v>33430</v>
      </c>
      <c r="R419" s="355"/>
      <c r="S419" s="356"/>
      <c r="T419" s="357"/>
      <c r="U419" s="358"/>
      <c r="V419" s="359">
        <f t="shared" si="42"/>
        <v>33430</v>
      </c>
      <c r="W419" s="358"/>
      <c r="X419" s="358" t="s">
        <v>222</v>
      </c>
      <c r="Y419" s="360">
        <v>54303444</v>
      </c>
      <c r="Z419" s="361"/>
      <c r="AA419" s="362"/>
      <c r="AB419" s="1" t="s">
        <v>867</v>
      </c>
    </row>
    <row r="420" spans="1:28" ht="15" hidden="1" x14ac:dyDescent="0.25">
      <c r="A420" s="344"/>
      <c r="B420" s="345"/>
      <c r="C420" s="346"/>
      <c r="D420" s="347">
        <v>44746</v>
      </c>
      <c r="E420" s="348" t="s">
        <v>918</v>
      </c>
      <c r="F420" s="348" t="s">
        <v>918</v>
      </c>
      <c r="G420" s="344"/>
      <c r="H420" s="6"/>
      <c r="I420" s="344"/>
      <c r="J420" s="349"/>
      <c r="K420" s="350"/>
      <c r="L420" s="344"/>
      <c r="M420" s="351"/>
      <c r="N420" s="426"/>
      <c r="O420" s="353"/>
      <c r="P420" s="353"/>
      <c r="Q420" s="354">
        <v>619687.82999999996</v>
      </c>
      <c r="R420" s="355"/>
      <c r="S420" s="356"/>
      <c r="T420" s="357"/>
      <c r="U420" s="358"/>
      <c r="V420" s="359">
        <f t="shared" si="42"/>
        <v>619687.82999999996</v>
      </c>
      <c r="W420" s="358"/>
      <c r="X420" s="358" t="s">
        <v>222</v>
      </c>
      <c r="Y420" s="360"/>
      <c r="Z420" s="361"/>
      <c r="AA420" s="362"/>
      <c r="AB420" s="1" t="s">
        <v>867</v>
      </c>
    </row>
    <row r="421" spans="1:28" ht="15" hidden="1" x14ac:dyDescent="0.25">
      <c r="A421" s="344"/>
      <c r="B421" s="345"/>
      <c r="C421" s="346"/>
      <c r="D421" s="347">
        <v>44746</v>
      </c>
      <c r="E421" s="348" t="s">
        <v>917</v>
      </c>
      <c r="F421" s="348" t="s">
        <v>917</v>
      </c>
      <c r="G421" s="344"/>
      <c r="H421" s="6"/>
      <c r="I421" s="344"/>
      <c r="J421" s="349"/>
      <c r="K421" s="350"/>
      <c r="L421" s="344"/>
      <c r="M421" s="351"/>
      <c r="N421" s="426"/>
      <c r="O421" s="353"/>
      <c r="P421" s="353"/>
      <c r="Q421" s="354">
        <v>5136.96</v>
      </c>
      <c r="R421" s="355"/>
      <c r="S421" s="356"/>
      <c r="T421" s="357"/>
      <c r="U421" s="358"/>
      <c r="V421" s="359">
        <f t="shared" si="42"/>
        <v>5136.96</v>
      </c>
      <c r="W421" s="358"/>
      <c r="X421" s="358" t="s">
        <v>222</v>
      </c>
      <c r="Y421" s="360"/>
      <c r="Z421" s="361"/>
      <c r="AA421" s="362"/>
      <c r="AB421" s="1" t="s">
        <v>867</v>
      </c>
    </row>
    <row r="422" spans="1:28" ht="15" hidden="1" x14ac:dyDescent="0.25">
      <c r="A422" s="344"/>
      <c r="B422" s="345"/>
      <c r="C422" s="346"/>
      <c r="D422" s="347">
        <v>44746</v>
      </c>
      <c r="E422" s="348" t="s">
        <v>918</v>
      </c>
      <c r="F422" s="348" t="s">
        <v>918</v>
      </c>
      <c r="G422" s="344"/>
      <c r="H422" s="6"/>
      <c r="I422" s="344"/>
      <c r="J422" s="349"/>
      <c r="K422" s="350"/>
      <c r="L422" s="344"/>
      <c r="M422" s="351"/>
      <c r="N422" s="426"/>
      <c r="O422" s="353"/>
      <c r="P422" s="353"/>
      <c r="Q422" s="354">
        <v>343405</v>
      </c>
      <c r="R422" s="355"/>
      <c r="S422" s="356"/>
      <c r="T422" s="357"/>
      <c r="U422" s="358"/>
      <c r="V422" s="359">
        <f t="shared" si="42"/>
        <v>343405</v>
      </c>
      <c r="W422" s="358"/>
      <c r="X422" s="358" t="s">
        <v>222</v>
      </c>
      <c r="Y422" s="360"/>
      <c r="Z422" s="361"/>
      <c r="AA422" s="362"/>
      <c r="AB422" s="1" t="s">
        <v>867</v>
      </c>
    </row>
    <row r="423" spans="1:28" ht="15" hidden="1" x14ac:dyDescent="0.25">
      <c r="A423" s="344"/>
      <c r="B423" s="345"/>
      <c r="C423" s="346"/>
      <c r="D423" s="347">
        <v>44746</v>
      </c>
      <c r="E423" s="348" t="s">
        <v>917</v>
      </c>
      <c r="F423" s="348" t="s">
        <v>917</v>
      </c>
      <c r="G423" s="344"/>
      <c r="H423" s="6"/>
      <c r="I423" s="344"/>
      <c r="J423" s="349"/>
      <c r="K423" s="350"/>
      <c r="L423" s="344"/>
      <c r="M423" s="351"/>
      <c r="N423" s="426"/>
      <c r="O423" s="353"/>
      <c r="P423" s="353"/>
      <c r="Q423" s="354">
        <v>84142.18</v>
      </c>
      <c r="R423" s="355"/>
      <c r="S423" s="356"/>
      <c r="T423" s="357"/>
      <c r="U423" s="358"/>
      <c r="V423" s="359">
        <f t="shared" si="42"/>
        <v>84142.18</v>
      </c>
      <c r="W423" s="358"/>
      <c r="X423" s="358" t="s">
        <v>222</v>
      </c>
      <c r="Y423" s="360"/>
      <c r="Z423" s="361"/>
      <c r="AA423" s="362"/>
      <c r="AB423" s="1" t="s">
        <v>867</v>
      </c>
    </row>
    <row r="424" spans="1:28" ht="15" hidden="1" x14ac:dyDescent="0.25">
      <c r="A424" s="344"/>
      <c r="B424" s="345"/>
      <c r="C424" s="346"/>
      <c r="D424" s="347">
        <v>44746</v>
      </c>
      <c r="E424" s="348" t="s">
        <v>918</v>
      </c>
      <c r="F424" s="348" t="s">
        <v>918</v>
      </c>
      <c r="G424" s="344"/>
      <c r="H424" s="6"/>
      <c r="I424" s="344"/>
      <c r="J424" s="349"/>
      <c r="K424" s="350"/>
      <c r="L424" s="344"/>
      <c r="M424" s="351"/>
      <c r="N424" s="426"/>
      <c r="O424" s="353"/>
      <c r="P424" s="353"/>
      <c r="Q424" s="354">
        <v>5624889</v>
      </c>
      <c r="R424" s="355"/>
      <c r="S424" s="356"/>
      <c r="T424" s="357"/>
      <c r="U424" s="358"/>
      <c r="V424" s="359">
        <f t="shared" si="42"/>
        <v>5624889</v>
      </c>
      <c r="W424" s="358"/>
      <c r="X424" s="358" t="s">
        <v>222</v>
      </c>
      <c r="Y424" s="360"/>
      <c r="Z424" s="361"/>
      <c r="AA424" s="362"/>
      <c r="AB424" s="1" t="s">
        <v>867</v>
      </c>
    </row>
    <row r="425" spans="1:28" ht="15" hidden="1" x14ac:dyDescent="0.25">
      <c r="A425" s="344"/>
      <c r="B425" s="345"/>
      <c r="C425" s="346"/>
      <c r="D425" s="347">
        <v>44746</v>
      </c>
      <c r="E425" s="348" t="s">
        <v>917</v>
      </c>
      <c r="F425" s="348" t="s">
        <v>917</v>
      </c>
      <c r="G425" s="344"/>
      <c r="H425" s="6"/>
      <c r="I425" s="344"/>
      <c r="J425" s="349"/>
      <c r="K425" s="350"/>
      <c r="L425" s="344"/>
      <c r="M425" s="351"/>
      <c r="N425" s="426"/>
      <c r="O425" s="353"/>
      <c r="P425" s="353"/>
      <c r="Q425" s="354">
        <v>5869.78</v>
      </c>
      <c r="R425" s="355"/>
      <c r="S425" s="356"/>
      <c r="T425" s="357"/>
      <c r="U425" s="358"/>
      <c r="V425" s="359">
        <f t="shared" si="42"/>
        <v>5869.78</v>
      </c>
      <c r="W425" s="358"/>
      <c r="X425" s="358" t="s">
        <v>222</v>
      </c>
      <c r="Y425" s="360"/>
      <c r="Z425" s="361"/>
      <c r="AA425" s="362"/>
      <c r="AB425" s="1" t="s">
        <v>867</v>
      </c>
    </row>
    <row r="426" spans="1:28" ht="15" hidden="1" x14ac:dyDescent="0.25">
      <c r="A426" s="344"/>
      <c r="B426" s="345"/>
      <c r="C426" s="346"/>
      <c r="D426" s="347">
        <v>44746</v>
      </c>
      <c r="E426" s="348" t="s">
        <v>918</v>
      </c>
      <c r="F426" s="348" t="s">
        <v>918</v>
      </c>
      <c r="G426" s="344"/>
      <c r="H426" s="6"/>
      <c r="I426" s="344"/>
      <c r="J426" s="349"/>
      <c r="K426" s="350"/>
      <c r="L426" s="344"/>
      <c r="M426" s="351"/>
      <c r="N426" s="426"/>
      <c r="O426" s="353"/>
      <c r="P426" s="353"/>
      <c r="Q426" s="354">
        <v>392395</v>
      </c>
      <c r="R426" s="355"/>
      <c r="S426" s="356"/>
      <c r="T426" s="357"/>
      <c r="U426" s="358"/>
      <c r="V426" s="359">
        <f t="shared" si="42"/>
        <v>392395</v>
      </c>
      <c r="W426" s="358"/>
      <c r="X426" s="358" t="s">
        <v>222</v>
      </c>
      <c r="Y426" s="360"/>
      <c r="Z426" s="361"/>
      <c r="AA426" s="362"/>
      <c r="AB426" s="1" t="s">
        <v>867</v>
      </c>
    </row>
    <row r="427" spans="1:28" ht="15" hidden="1" x14ac:dyDescent="0.25">
      <c r="A427" s="344"/>
      <c r="B427" s="345"/>
      <c r="C427" s="346"/>
      <c r="D427" s="347">
        <v>44746</v>
      </c>
      <c r="E427" s="348" t="s">
        <v>917</v>
      </c>
      <c r="F427" s="348" t="s">
        <v>917</v>
      </c>
      <c r="G427" s="344"/>
      <c r="H427" s="6"/>
      <c r="I427" s="344"/>
      <c r="J427" s="349"/>
      <c r="K427" s="350"/>
      <c r="L427" s="344"/>
      <c r="M427" s="351"/>
      <c r="N427" s="426"/>
      <c r="O427" s="353"/>
      <c r="P427" s="353"/>
      <c r="Q427" s="354">
        <v>20909.259999999998</v>
      </c>
      <c r="R427" s="355"/>
      <c r="S427" s="356"/>
      <c r="T427" s="357"/>
      <c r="U427" s="358"/>
      <c r="V427" s="359">
        <f t="shared" si="42"/>
        <v>20909.259999999998</v>
      </c>
      <c r="W427" s="358"/>
      <c r="X427" s="358" t="s">
        <v>222</v>
      </c>
      <c r="Y427" s="360"/>
      <c r="Z427" s="361"/>
      <c r="AA427" s="362"/>
      <c r="AB427" s="1" t="s">
        <v>867</v>
      </c>
    </row>
    <row r="428" spans="1:28" ht="15" hidden="1" x14ac:dyDescent="0.25">
      <c r="A428" s="344"/>
      <c r="B428" s="345"/>
      <c r="C428" s="346"/>
      <c r="D428" s="347">
        <v>44746</v>
      </c>
      <c r="E428" s="348" t="s">
        <v>918</v>
      </c>
      <c r="F428" s="348" t="s">
        <v>918</v>
      </c>
      <c r="G428" s="344"/>
      <c r="H428" s="6"/>
      <c r="I428" s="344"/>
      <c r="J428" s="349"/>
      <c r="K428" s="350"/>
      <c r="L428" s="344"/>
      <c r="M428" s="351"/>
      <c r="N428" s="426"/>
      <c r="O428" s="353"/>
      <c r="P428" s="353"/>
      <c r="Q428" s="354">
        <v>1397781</v>
      </c>
      <c r="R428" s="355"/>
      <c r="S428" s="356"/>
      <c r="T428" s="357"/>
      <c r="U428" s="358"/>
      <c r="V428" s="359">
        <f t="shared" si="42"/>
        <v>1397781</v>
      </c>
      <c r="W428" s="358"/>
      <c r="X428" s="358" t="s">
        <v>222</v>
      </c>
      <c r="Y428" s="360"/>
      <c r="Z428" s="361"/>
      <c r="AA428" s="362"/>
      <c r="AB428" s="1" t="s">
        <v>867</v>
      </c>
    </row>
    <row r="429" spans="1:28" ht="15" hidden="1" x14ac:dyDescent="0.25">
      <c r="A429" s="344"/>
      <c r="B429" s="345"/>
      <c r="C429" s="346"/>
      <c r="D429" s="347">
        <v>44746</v>
      </c>
      <c r="E429" s="348" t="s">
        <v>917</v>
      </c>
      <c r="F429" s="348" t="s">
        <v>917</v>
      </c>
      <c r="G429" s="344"/>
      <c r="H429" s="6"/>
      <c r="I429" s="344"/>
      <c r="J429" s="349"/>
      <c r="K429" s="350"/>
      <c r="L429" s="344"/>
      <c r="M429" s="351"/>
      <c r="N429" s="426"/>
      <c r="O429" s="353"/>
      <c r="P429" s="353"/>
      <c r="Q429" s="354">
        <v>25400.95</v>
      </c>
      <c r="R429" s="355"/>
      <c r="S429" s="356"/>
      <c r="T429" s="357"/>
      <c r="U429" s="358"/>
      <c r="V429" s="359">
        <f t="shared" si="42"/>
        <v>25400.95</v>
      </c>
      <c r="W429" s="358"/>
      <c r="X429" s="358" t="s">
        <v>222</v>
      </c>
      <c r="Y429" s="360"/>
      <c r="Z429" s="361"/>
      <c r="AA429" s="362"/>
      <c r="AB429" s="1" t="s">
        <v>867</v>
      </c>
    </row>
    <row r="430" spans="1:28" ht="15" hidden="1" x14ac:dyDescent="0.25">
      <c r="A430" s="344"/>
      <c r="B430" s="345"/>
      <c r="C430" s="346"/>
      <c r="D430" s="347">
        <v>44746</v>
      </c>
      <c r="E430" s="348" t="s">
        <v>918</v>
      </c>
      <c r="F430" s="348" t="s">
        <v>918</v>
      </c>
      <c r="G430" s="344"/>
      <c r="H430" s="6"/>
      <c r="I430" s="344"/>
      <c r="J430" s="349"/>
      <c r="K430" s="350"/>
      <c r="L430" s="344"/>
      <c r="M430" s="351"/>
      <c r="N430" s="426"/>
      <c r="O430" s="353"/>
      <c r="P430" s="353"/>
      <c r="Q430" s="354">
        <v>1698049</v>
      </c>
      <c r="R430" s="355"/>
      <c r="S430" s="356"/>
      <c r="T430" s="357"/>
      <c r="U430" s="358"/>
      <c r="V430" s="359">
        <f t="shared" si="42"/>
        <v>1698049</v>
      </c>
      <c r="W430" s="358"/>
      <c r="X430" s="358" t="s">
        <v>222</v>
      </c>
      <c r="Y430" s="360"/>
      <c r="Z430" s="361"/>
      <c r="AA430" s="362"/>
      <c r="AB430" s="1" t="s">
        <v>867</v>
      </c>
    </row>
    <row r="431" spans="1:28" ht="15" hidden="1" x14ac:dyDescent="0.25">
      <c r="A431" s="344"/>
      <c r="B431" s="345"/>
      <c r="C431" s="346"/>
      <c r="D431" s="347">
        <v>44756</v>
      </c>
      <c r="E431" s="348" t="s">
        <v>1091</v>
      </c>
      <c r="F431" s="348" t="s">
        <v>1091</v>
      </c>
      <c r="G431" s="344"/>
      <c r="H431" s="6"/>
      <c r="I431" s="344"/>
      <c r="J431" s="349"/>
      <c r="K431" s="350"/>
      <c r="L431" s="344"/>
      <c r="M431" s="351"/>
      <c r="N431" s="426"/>
      <c r="O431" s="353"/>
      <c r="P431" s="353"/>
      <c r="Q431" s="354">
        <v>8833092</v>
      </c>
      <c r="R431" s="355"/>
      <c r="S431" s="356"/>
      <c r="T431" s="357"/>
      <c r="U431" s="358"/>
      <c r="V431" s="359">
        <f t="shared" si="42"/>
        <v>8833092</v>
      </c>
      <c r="W431" s="358"/>
      <c r="X431" s="358" t="s">
        <v>222</v>
      </c>
      <c r="Y431" s="360">
        <v>54303448</v>
      </c>
      <c r="Z431" s="361"/>
      <c r="AA431" s="362"/>
      <c r="AB431" s="1" t="s">
        <v>867</v>
      </c>
    </row>
    <row r="432" spans="1:28" ht="15" hidden="1" x14ac:dyDescent="0.25">
      <c r="A432" s="344"/>
      <c r="B432" s="345"/>
      <c r="C432" s="346"/>
      <c r="D432" s="347">
        <v>44756</v>
      </c>
      <c r="E432" s="348" t="s">
        <v>901</v>
      </c>
      <c r="F432" s="348" t="s">
        <v>901</v>
      </c>
      <c r="G432" s="344"/>
      <c r="H432" s="6"/>
      <c r="I432" s="344"/>
      <c r="J432" s="349"/>
      <c r="K432" s="350"/>
      <c r="L432" s="344"/>
      <c r="M432" s="351"/>
      <c r="N432" s="426"/>
      <c r="O432" s="353"/>
      <c r="P432" s="353"/>
      <c r="Q432" s="354">
        <v>304038</v>
      </c>
      <c r="R432" s="355"/>
      <c r="S432" s="356"/>
      <c r="T432" s="357"/>
      <c r="U432" s="358"/>
      <c r="V432" s="359">
        <f t="shared" si="42"/>
        <v>304038</v>
      </c>
      <c r="W432" s="358"/>
      <c r="X432" s="358" t="s">
        <v>222</v>
      </c>
      <c r="Y432" s="360">
        <v>54303449</v>
      </c>
      <c r="Z432" s="361"/>
      <c r="AA432" s="362"/>
      <c r="AB432" s="1" t="s">
        <v>867</v>
      </c>
    </row>
    <row r="433" spans="1:28" ht="23.25" hidden="1" x14ac:dyDescent="0.25">
      <c r="A433" s="344"/>
      <c r="B433" s="345"/>
      <c r="C433" s="346"/>
      <c r="D433" s="347">
        <v>44757</v>
      </c>
      <c r="E433" s="348" t="s">
        <v>1104</v>
      </c>
      <c r="F433" s="348" t="s">
        <v>1104</v>
      </c>
      <c r="G433" s="344"/>
      <c r="H433" s="6"/>
      <c r="I433" s="344"/>
      <c r="J433" s="349"/>
      <c r="K433" s="350"/>
      <c r="L433" s="344"/>
      <c r="M433" s="351"/>
      <c r="N433" s="426"/>
      <c r="O433" s="353"/>
      <c r="P433" s="353"/>
      <c r="Q433" s="389">
        <v>100</v>
      </c>
      <c r="R433" s="355"/>
      <c r="S433" s="356"/>
      <c r="T433" s="357"/>
      <c r="U433" s="358"/>
      <c r="V433" s="359">
        <f t="shared" si="42"/>
        <v>100</v>
      </c>
      <c r="W433" s="358"/>
      <c r="X433" s="358" t="s">
        <v>222</v>
      </c>
      <c r="Y433" s="360"/>
      <c r="Z433" s="361"/>
      <c r="AA433" s="362"/>
      <c r="AB433" s="1" t="s">
        <v>867</v>
      </c>
    </row>
    <row r="434" spans="1:28" ht="23.25" hidden="1" x14ac:dyDescent="0.25">
      <c r="A434" s="344"/>
      <c r="B434" s="345"/>
      <c r="C434" s="346"/>
      <c r="D434" s="347">
        <v>44757</v>
      </c>
      <c r="E434" s="348" t="s">
        <v>1105</v>
      </c>
      <c r="F434" s="348" t="s">
        <v>1105</v>
      </c>
      <c r="G434" s="344"/>
      <c r="H434" s="6"/>
      <c r="I434" s="344"/>
      <c r="J434" s="349"/>
      <c r="K434" s="350"/>
      <c r="L434" s="344"/>
      <c r="M434" s="351"/>
      <c r="N434" s="426"/>
      <c r="O434" s="353"/>
      <c r="P434" s="353"/>
      <c r="Q434" s="354">
        <v>1000000</v>
      </c>
      <c r="R434" s="355"/>
      <c r="S434" s="356"/>
      <c r="T434" s="357"/>
      <c r="U434" s="358"/>
      <c r="V434" s="359">
        <f t="shared" si="42"/>
        <v>1000000</v>
      </c>
      <c r="W434" s="358"/>
      <c r="X434" s="358" t="s">
        <v>222</v>
      </c>
      <c r="Y434" s="360"/>
      <c r="Z434" s="361"/>
      <c r="AA434" s="362"/>
      <c r="AB434" s="1" t="s">
        <v>867</v>
      </c>
    </row>
    <row r="435" spans="1:28" ht="23.25" hidden="1" x14ac:dyDescent="0.25">
      <c r="A435" s="344"/>
      <c r="B435" s="345"/>
      <c r="C435" s="346"/>
      <c r="D435" s="347">
        <v>44757</v>
      </c>
      <c r="E435" s="348" t="s">
        <v>1106</v>
      </c>
      <c r="F435" s="348" t="s">
        <v>1106</v>
      </c>
      <c r="G435" s="344"/>
      <c r="H435" s="6"/>
      <c r="I435" s="344"/>
      <c r="J435" s="349"/>
      <c r="K435" s="350"/>
      <c r="L435" s="344"/>
      <c r="M435" s="351"/>
      <c r="N435" s="426"/>
      <c r="O435" s="353"/>
      <c r="P435" s="353"/>
      <c r="Q435" s="354">
        <v>1000000</v>
      </c>
      <c r="R435" s="355"/>
      <c r="S435" s="356"/>
      <c r="T435" s="357"/>
      <c r="U435" s="358"/>
      <c r="V435" s="359">
        <f t="shared" si="42"/>
        <v>1000000</v>
      </c>
      <c r="W435" s="358"/>
      <c r="X435" s="358" t="s">
        <v>222</v>
      </c>
      <c r="Y435" s="360"/>
      <c r="Z435" s="361"/>
      <c r="AA435" s="362"/>
      <c r="AB435" s="1" t="s">
        <v>867</v>
      </c>
    </row>
    <row r="436" spans="1:28" ht="23.25" hidden="1" x14ac:dyDescent="0.25">
      <c r="A436" s="344"/>
      <c r="B436" s="345"/>
      <c r="C436" s="346"/>
      <c r="D436" s="347">
        <v>44757</v>
      </c>
      <c r="E436" s="348" t="s">
        <v>1107</v>
      </c>
      <c r="F436" s="348" t="s">
        <v>1107</v>
      </c>
      <c r="G436" s="344"/>
      <c r="H436" s="6"/>
      <c r="I436" s="344"/>
      <c r="J436" s="349"/>
      <c r="K436" s="350"/>
      <c r="L436" s="344"/>
      <c r="M436" s="351"/>
      <c r="N436" s="426"/>
      <c r="O436" s="353"/>
      <c r="P436" s="353"/>
      <c r="Q436" s="354">
        <v>1000000</v>
      </c>
      <c r="R436" s="355"/>
      <c r="S436" s="356"/>
      <c r="T436" s="357"/>
      <c r="U436" s="358"/>
      <c r="V436" s="359">
        <f t="shared" si="42"/>
        <v>1000000</v>
      </c>
      <c r="W436" s="358"/>
      <c r="X436" s="358" t="s">
        <v>222</v>
      </c>
      <c r="Y436" s="360"/>
      <c r="Z436" s="361"/>
      <c r="AA436" s="362"/>
      <c r="AB436" s="1" t="s">
        <v>867</v>
      </c>
    </row>
    <row r="437" spans="1:28" ht="23.25" hidden="1" x14ac:dyDescent="0.25">
      <c r="A437" s="344"/>
      <c r="B437" s="345"/>
      <c r="C437" s="346"/>
      <c r="D437" s="347">
        <v>44757</v>
      </c>
      <c r="E437" s="348" t="s">
        <v>1108</v>
      </c>
      <c r="F437" s="348" t="s">
        <v>1108</v>
      </c>
      <c r="G437" s="344"/>
      <c r="H437" s="6"/>
      <c r="I437" s="344"/>
      <c r="J437" s="349"/>
      <c r="K437" s="350"/>
      <c r="L437" s="344"/>
      <c r="M437" s="351"/>
      <c r="N437" s="426"/>
      <c r="O437" s="353"/>
      <c r="P437" s="353"/>
      <c r="Q437" s="354">
        <v>1000000</v>
      </c>
      <c r="R437" s="355"/>
      <c r="S437" s="356"/>
      <c r="T437" s="357"/>
      <c r="U437" s="358"/>
      <c r="V437" s="359">
        <f t="shared" si="42"/>
        <v>1000000</v>
      </c>
      <c r="W437" s="358"/>
      <c r="X437" s="358" t="s">
        <v>222</v>
      </c>
      <c r="Y437" s="360"/>
      <c r="Z437" s="361"/>
      <c r="AA437" s="362"/>
      <c r="AB437" s="1" t="s">
        <v>867</v>
      </c>
    </row>
    <row r="438" spans="1:28" ht="23.25" hidden="1" x14ac:dyDescent="0.25">
      <c r="A438" s="344"/>
      <c r="B438" s="345"/>
      <c r="C438" s="346"/>
      <c r="D438" s="347">
        <v>44757</v>
      </c>
      <c r="E438" s="348" t="s">
        <v>1109</v>
      </c>
      <c r="F438" s="348" t="s">
        <v>1109</v>
      </c>
      <c r="G438" s="344"/>
      <c r="H438" s="6"/>
      <c r="I438" s="344"/>
      <c r="J438" s="349"/>
      <c r="K438" s="350"/>
      <c r="L438" s="344"/>
      <c r="M438" s="351"/>
      <c r="N438" s="426"/>
      <c r="O438" s="353"/>
      <c r="P438" s="353"/>
      <c r="Q438" s="354">
        <v>1000000</v>
      </c>
      <c r="R438" s="355"/>
      <c r="S438" s="356"/>
      <c r="T438" s="357"/>
      <c r="U438" s="358"/>
      <c r="V438" s="359">
        <f t="shared" si="42"/>
        <v>1000000</v>
      </c>
      <c r="W438" s="358"/>
      <c r="X438" s="358" t="s">
        <v>222</v>
      </c>
      <c r="Y438" s="360"/>
      <c r="Z438" s="361"/>
      <c r="AA438" s="362"/>
      <c r="AB438" s="1" t="s">
        <v>867</v>
      </c>
    </row>
    <row r="439" spans="1:28" ht="23.25" hidden="1" x14ac:dyDescent="0.25">
      <c r="A439" s="344"/>
      <c r="B439" s="345"/>
      <c r="C439" s="346"/>
      <c r="D439" s="347">
        <v>44757</v>
      </c>
      <c r="E439" s="348" t="s">
        <v>1110</v>
      </c>
      <c r="F439" s="348" t="s">
        <v>1110</v>
      </c>
      <c r="G439" s="344"/>
      <c r="H439" s="6"/>
      <c r="I439" s="344"/>
      <c r="J439" s="349"/>
      <c r="K439" s="350"/>
      <c r="L439" s="344"/>
      <c r="M439" s="351"/>
      <c r="N439" s="426"/>
      <c r="O439" s="353"/>
      <c r="P439" s="353"/>
      <c r="Q439" s="354">
        <v>241167</v>
      </c>
      <c r="R439" s="355"/>
      <c r="S439" s="356"/>
      <c r="T439" s="357"/>
      <c r="U439" s="358"/>
      <c r="V439" s="359">
        <f t="shared" si="42"/>
        <v>241167</v>
      </c>
      <c r="W439" s="358"/>
      <c r="X439" s="358" t="s">
        <v>222</v>
      </c>
      <c r="Y439" s="360"/>
      <c r="Z439" s="361"/>
      <c r="AA439" s="362"/>
      <c r="AB439" s="1" t="s">
        <v>867</v>
      </c>
    </row>
    <row r="440" spans="1:28" ht="15" hidden="1" x14ac:dyDescent="0.25">
      <c r="A440" s="344"/>
      <c r="B440" s="345"/>
      <c r="C440" s="346"/>
      <c r="D440" s="347">
        <v>44757</v>
      </c>
      <c r="E440" s="348" t="s">
        <v>1111</v>
      </c>
      <c r="F440" s="348" t="s">
        <v>1111</v>
      </c>
      <c r="G440" s="344"/>
      <c r="H440" s="6"/>
      <c r="I440" s="344"/>
      <c r="J440" s="349"/>
      <c r="K440" s="350"/>
      <c r="L440" s="344"/>
      <c r="M440" s="351"/>
      <c r="N440" s="426"/>
      <c r="O440" s="353"/>
      <c r="P440" s="353"/>
      <c r="Q440" s="354">
        <v>1000000</v>
      </c>
      <c r="R440" s="355"/>
      <c r="S440" s="356"/>
      <c r="T440" s="357"/>
      <c r="U440" s="358"/>
      <c r="V440" s="359">
        <f t="shared" si="42"/>
        <v>1000000</v>
      </c>
      <c r="W440" s="358"/>
      <c r="X440" s="358" t="s">
        <v>222</v>
      </c>
      <c r="Y440" s="360"/>
      <c r="Z440" s="361"/>
      <c r="AA440" s="362"/>
      <c r="AB440" s="1" t="s">
        <v>867</v>
      </c>
    </row>
    <row r="441" spans="1:28" ht="15" hidden="1" x14ac:dyDescent="0.25">
      <c r="A441" s="344"/>
      <c r="B441" s="345"/>
      <c r="C441" s="346"/>
      <c r="D441" s="347">
        <v>44757</v>
      </c>
      <c r="E441" s="348" t="s">
        <v>1111</v>
      </c>
      <c r="F441" s="348" t="s">
        <v>1111</v>
      </c>
      <c r="G441" s="344"/>
      <c r="H441" s="6"/>
      <c r="I441" s="344"/>
      <c r="J441" s="349"/>
      <c r="K441" s="350"/>
      <c r="L441" s="344"/>
      <c r="M441" s="351"/>
      <c r="N441" s="426"/>
      <c r="O441" s="353"/>
      <c r="P441" s="353"/>
      <c r="Q441" s="354">
        <v>1000000</v>
      </c>
      <c r="R441" s="355"/>
      <c r="S441" s="356"/>
      <c r="T441" s="357"/>
      <c r="U441" s="358"/>
      <c r="V441" s="359">
        <f t="shared" si="42"/>
        <v>1000000</v>
      </c>
      <c r="W441" s="358"/>
      <c r="X441" s="358" t="s">
        <v>222</v>
      </c>
      <c r="Y441" s="360"/>
      <c r="Z441" s="361"/>
      <c r="AA441" s="362"/>
      <c r="AB441" s="1" t="s">
        <v>867</v>
      </c>
    </row>
    <row r="442" spans="1:28" ht="15" hidden="1" x14ac:dyDescent="0.25">
      <c r="A442" s="344"/>
      <c r="B442" s="345"/>
      <c r="C442" s="346"/>
      <c r="D442" s="347">
        <v>44757</v>
      </c>
      <c r="E442" s="348" t="s">
        <v>905</v>
      </c>
      <c r="F442" s="348" t="s">
        <v>905</v>
      </c>
      <c r="G442" s="344"/>
      <c r="H442" s="6"/>
      <c r="I442" s="344"/>
      <c r="J442" s="349"/>
      <c r="K442" s="350"/>
      <c r="L442" s="344"/>
      <c r="M442" s="351"/>
      <c r="N442" s="426"/>
      <c r="O442" s="353"/>
      <c r="P442" s="353"/>
      <c r="Q442" s="354">
        <v>3714681.64</v>
      </c>
      <c r="R442" s="355"/>
      <c r="S442" s="356"/>
      <c r="T442" s="357"/>
      <c r="U442" s="358"/>
      <c r="V442" s="359">
        <f t="shared" si="42"/>
        <v>3714681.64</v>
      </c>
      <c r="W442" s="358"/>
      <c r="X442" s="358" t="s">
        <v>222</v>
      </c>
      <c r="Y442" s="360"/>
      <c r="Z442" s="361"/>
      <c r="AA442" s="362"/>
      <c r="AB442" s="1" t="s">
        <v>867</v>
      </c>
    </row>
    <row r="443" spans="1:28" ht="15" hidden="1" x14ac:dyDescent="0.25">
      <c r="A443" s="344"/>
      <c r="B443" s="345"/>
      <c r="C443" s="346"/>
      <c r="D443" s="347">
        <v>44761</v>
      </c>
      <c r="E443" s="348" t="s">
        <v>1112</v>
      </c>
      <c r="F443" s="348" t="s">
        <v>1112</v>
      </c>
      <c r="G443" s="344"/>
      <c r="H443" s="6"/>
      <c r="I443" s="344"/>
      <c r="J443" s="349"/>
      <c r="K443" s="350"/>
      <c r="L443" s="344"/>
      <c r="M443" s="351"/>
      <c r="N443" s="426"/>
      <c r="O443" s="353"/>
      <c r="P443" s="353"/>
      <c r="Q443" s="389">
        <v>100</v>
      </c>
      <c r="R443" s="355"/>
      <c r="S443" s="356"/>
      <c r="T443" s="357"/>
      <c r="U443" s="358"/>
      <c r="V443" s="359">
        <f t="shared" si="42"/>
        <v>100</v>
      </c>
      <c r="W443" s="358"/>
      <c r="X443" s="358" t="s">
        <v>222</v>
      </c>
      <c r="Y443" s="360"/>
      <c r="Z443" s="361"/>
      <c r="AA443" s="362"/>
      <c r="AB443" s="1" t="s">
        <v>867</v>
      </c>
    </row>
    <row r="444" spans="1:28" ht="15" hidden="1" x14ac:dyDescent="0.25">
      <c r="A444" s="344"/>
      <c r="B444" s="345"/>
      <c r="C444" s="346"/>
      <c r="D444" s="347">
        <v>44761</v>
      </c>
      <c r="E444" s="348" t="s">
        <v>1113</v>
      </c>
      <c r="F444" s="348" t="s">
        <v>1113</v>
      </c>
      <c r="G444" s="344"/>
      <c r="H444" s="6"/>
      <c r="I444" s="344"/>
      <c r="J444" s="349"/>
      <c r="K444" s="350"/>
      <c r="L444" s="344"/>
      <c r="M444" s="351"/>
      <c r="N444" s="426"/>
      <c r="O444" s="353"/>
      <c r="P444" s="353"/>
      <c r="Q444" s="354">
        <v>16380</v>
      </c>
      <c r="R444" s="355"/>
      <c r="S444" s="356"/>
      <c r="T444" s="357"/>
      <c r="U444" s="358"/>
      <c r="V444" s="359">
        <f t="shared" si="42"/>
        <v>16380</v>
      </c>
      <c r="W444" s="358"/>
      <c r="X444" s="358" t="s">
        <v>222</v>
      </c>
      <c r="Y444" s="360"/>
      <c r="Z444" s="361"/>
      <c r="AA444" s="362"/>
      <c r="AB444" s="1" t="s">
        <v>867</v>
      </c>
    </row>
    <row r="445" spans="1:28" ht="15" hidden="1" x14ac:dyDescent="0.25">
      <c r="A445" s="344"/>
      <c r="B445" s="345"/>
      <c r="C445" s="346"/>
      <c r="D445" s="347">
        <v>44761</v>
      </c>
      <c r="E445" s="348" t="s">
        <v>1114</v>
      </c>
      <c r="F445" s="348" t="s">
        <v>1114</v>
      </c>
      <c r="G445" s="344"/>
      <c r="H445" s="6"/>
      <c r="I445" s="344"/>
      <c r="J445" s="349"/>
      <c r="K445" s="350"/>
      <c r="L445" s="344"/>
      <c r="M445" s="351"/>
      <c r="N445" s="426"/>
      <c r="O445" s="353"/>
      <c r="P445" s="353"/>
      <c r="Q445" s="354">
        <v>126000</v>
      </c>
      <c r="R445" s="355"/>
      <c r="S445" s="356"/>
      <c r="T445" s="357"/>
      <c r="U445" s="358"/>
      <c r="V445" s="359">
        <f t="shared" si="42"/>
        <v>126000</v>
      </c>
      <c r="W445" s="358"/>
      <c r="X445" s="358" t="s">
        <v>222</v>
      </c>
      <c r="Y445" s="360"/>
      <c r="Z445" s="361"/>
      <c r="AA445" s="362"/>
      <c r="AB445" s="1" t="s">
        <v>867</v>
      </c>
    </row>
    <row r="446" spans="1:28" ht="15" hidden="1" x14ac:dyDescent="0.25">
      <c r="A446" s="344"/>
      <c r="B446" s="345"/>
      <c r="C446" s="346"/>
      <c r="D446" s="347">
        <v>44761</v>
      </c>
      <c r="E446" s="348" t="s">
        <v>1113</v>
      </c>
      <c r="F446" s="348" t="s">
        <v>1113</v>
      </c>
      <c r="G446" s="344"/>
      <c r="H446" s="6"/>
      <c r="I446" s="344"/>
      <c r="J446" s="349"/>
      <c r="K446" s="350"/>
      <c r="L446" s="344"/>
      <c r="M446" s="351"/>
      <c r="N446" s="426"/>
      <c r="O446" s="353"/>
      <c r="P446" s="353"/>
      <c r="Q446" s="389">
        <v>468</v>
      </c>
      <c r="R446" s="355"/>
      <c r="S446" s="356"/>
      <c r="T446" s="357"/>
      <c r="U446" s="358"/>
      <c r="V446" s="359">
        <f t="shared" si="42"/>
        <v>468</v>
      </c>
      <c r="W446" s="358"/>
      <c r="X446" s="358" t="s">
        <v>222</v>
      </c>
      <c r="Y446" s="360"/>
      <c r="Z446" s="361"/>
      <c r="AA446" s="362"/>
      <c r="AB446" s="1" t="s">
        <v>867</v>
      </c>
    </row>
    <row r="447" spans="1:28" ht="15" hidden="1" x14ac:dyDescent="0.25">
      <c r="A447" s="344"/>
      <c r="B447" s="345"/>
      <c r="C447" s="346"/>
      <c r="D447" s="347">
        <v>44761</v>
      </c>
      <c r="E447" s="348" t="s">
        <v>1114</v>
      </c>
      <c r="F447" s="348" t="s">
        <v>1114</v>
      </c>
      <c r="G447" s="344"/>
      <c r="H447" s="6"/>
      <c r="I447" s="344"/>
      <c r="J447" s="349"/>
      <c r="K447" s="350"/>
      <c r="L447" s="344"/>
      <c r="M447" s="351"/>
      <c r="N447" s="426"/>
      <c r="O447" s="353"/>
      <c r="P447" s="353"/>
      <c r="Q447" s="354">
        <v>3600</v>
      </c>
      <c r="R447" s="355"/>
      <c r="S447" s="356"/>
      <c r="T447" s="357"/>
      <c r="U447" s="358"/>
      <c r="V447" s="359">
        <f t="shared" si="42"/>
        <v>3600</v>
      </c>
      <c r="W447" s="358"/>
      <c r="X447" s="358" t="s">
        <v>222</v>
      </c>
      <c r="Y447" s="360"/>
      <c r="Z447" s="361"/>
      <c r="AA447" s="362"/>
      <c r="AB447" s="1" t="s">
        <v>867</v>
      </c>
    </row>
    <row r="448" spans="1:28" ht="15" hidden="1" x14ac:dyDescent="0.25">
      <c r="A448" s="344"/>
      <c r="B448" s="345"/>
      <c r="C448" s="346"/>
      <c r="D448" s="347">
        <v>44764</v>
      </c>
      <c r="E448" s="348" t="s">
        <v>1115</v>
      </c>
      <c r="F448" s="348" t="s">
        <v>1115</v>
      </c>
      <c r="G448" s="344"/>
      <c r="H448" s="6"/>
      <c r="I448" s="344"/>
      <c r="J448" s="349"/>
      <c r="K448" s="350"/>
      <c r="L448" s="344"/>
      <c r="M448" s="351"/>
      <c r="N448" s="426"/>
      <c r="O448" s="353"/>
      <c r="P448" s="353"/>
      <c r="Q448" s="354">
        <v>3506</v>
      </c>
      <c r="R448" s="355"/>
      <c r="S448" s="356"/>
      <c r="T448" s="357"/>
      <c r="U448" s="358"/>
      <c r="V448" s="359">
        <f t="shared" si="42"/>
        <v>3506</v>
      </c>
      <c r="W448" s="358"/>
      <c r="X448" s="358" t="s">
        <v>222</v>
      </c>
      <c r="Y448" s="360"/>
      <c r="Z448" s="361"/>
      <c r="AA448" s="362"/>
      <c r="AB448" s="1" t="s">
        <v>867</v>
      </c>
    </row>
    <row r="449" spans="1:28" ht="15" hidden="1" x14ac:dyDescent="0.25">
      <c r="A449" s="344"/>
      <c r="B449" s="345"/>
      <c r="C449" s="346"/>
      <c r="D449" s="347">
        <v>44764</v>
      </c>
      <c r="E449" s="348" t="s">
        <v>1116</v>
      </c>
      <c r="F449" s="348" t="s">
        <v>1116</v>
      </c>
      <c r="G449" s="344"/>
      <c r="H449" s="6"/>
      <c r="I449" s="344"/>
      <c r="J449" s="349"/>
      <c r="K449" s="350"/>
      <c r="L449" s="344"/>
      <c r="M449" s="351"/>
      <c r="N449" s="426"/>
      <c r="O449" s="353"/>
      <c r="P449" s="353"/>
      <c r="Q449" s="354">
        <v>26437</v>
      </c>
      <c r="R449" s="355"/>
      <c r="S449" s="356"/>
      <c r="T449" s="357"/>
      <c r="U449" s="358"/>
      <c r="V449" s="359">
        <f t="shared" si="42"/>
        <v>26437</v>
      </c>
      <c r="W449" s="358"/>
      <c r="X449" s="358" t="s">
        <v>222</v>
      </c>
      <c r="Y449" s="360"/>
      <c r="Z449" s="361"/>
      <c r="AA449" s="362"/>
      <c r="AB449" s="1" t="s">
        <v>867</v>
      </c>
    </row>
    <row r="450" spans="1:28" ht="15" hidden="1" x14ac:dyDescent="0.25">
      <c r="A450" s="344"/>
      <c r="B450" s="345"/>
      <c r="C450" s="346"/>
      <c r="D450" s="347">
        <v>44764</v>
      </c>
      <c r="E450" s="348" t="s">
        <v>1117</v>
      </c>
      <c r="F450" s="348" t="s">
        <v>1117</v>
      </c>
      <c r="G450" s="344"/>
      <c r="H450" s="6"/>
      <c r="I450" s="344"/>
      <c r="J450" s="349"/>
      <c r="K450" s="350"/>
      <c r="L450" s="344"/>
      <c r="M450" s="351"/>
      <c r="N450" s="426"/>
      <c r="O450" s="353"/>
      <c r="P450" s="353"/>
      <c r="Q450" s="354">
        <v>101151</v>
      </c>
      <c r="R450" s="355"/>
      <c r="S450" s="356"/>
      <c r="T450" s="357"/>
      <c r="U450" s="358"/>
      <c r="V450" s="359">
        <f t="shared" si="42"/>
        <v>101151</v>
      </c>
      <c r="W450" s="358"/>
      <c r="X450" s="358" t="s">
        <v>222</v>
      </c>
      <c r="Y450" s="360"/>
      <c r="Z450" s="361"/>
      <c r="AA450" s="362"/>
      <c r="AB450" s="1" t="s">
        <v>867</v>
      </c>
    </row>
    <row r="451" spans="1:28" ht="15" hidden="1" x14ac:dyDescent="0.25">
      <c r="A451" s="344"/>
      <c r="B451" s="345"/>
      <c r="C451" s="346"/>
      <c r="D451" s="347">
        <v>44764</v>
      </c>
      <c r="E451" s="348" t="s">
        <v>1118</v>
      </c>
      <c r="F451" s="348" t="s">
        <v>1118</v>
      </c>
      <c r="G451" s="344"/>
      <c r="H451" s="6"/>
      <c r="I451" s="344"/>
      <c r="J451" s="349"/>
      <c r="K451" s="350"/>
      <c r="L451" s="344"/>
      <c r="M451" s="351"/>
      <c r="N451" s="426"/>
      <c r="O451" s="353"/>
      <c r="P451" s="353"/>
      <c r="Q451" s="354">
        <v>53860</v>
      </c>
      <c r="R451" s="355"/>
      <c r="S451" s="356"/>
      <c r="T451" s="357"/>
      <c r="U451" s="358"/>
      <c r="V451" s="359">
        <f t="shared" si="42"/>
        <v>53860</v>
      </c>
      <c r="W451" s="358"/>
      <c r="X451" s="358" t="s">
        <v>222</v>
      </c>
      <c r="Y451" s="360"/>
      <c r="Z451" s="361"/>
      <c r="AA451" s="362"/>
      <c r="AB451" s="1" t="s">
        <v>867</v>
      </c>
    </row>
    <row r="452" spans="1:28" ht="15" hidden="1" x14ac:dyDescent="0.25">
      <c r="A452" s="344"/>
      <c r="B452" s="345"/>
      <c r="C452" s="346"/>
      <c r="D452" s="347">
        <v>44764</v>
      </c>
      <c r="E452" s="348" t="s">
        <v>1119</v>
      </c>
      <c r="F452" s="348" t="s">
        <v>1119</v>
      </c>
      <c r="G452" s="344"/>
      <c r="H452" s="6"/>
      <c r="I452" s="344"/>
      <c r="J452" s="349"/>
      <c r="K452" s="350"/>
      <c r="L452" s="344"/>
      <c r="M452" s="351"/>
      <c r="N452" s="426"/>
      <c r="O452" s="353"/>
      <c r="P452" s="353"/>
      <c r="Q452" s="354">
        <v>17913</v>
      </c>
      <c r="R452" s="355"/>
      <c r="S452" s="356"/>
      <c r="T452" s="357"/>
      <c r="U452" s="358"/>
      <c r="V452" s="359">
        <f t="shared" si="42"/>
        <v>17913</v>
      </c>
      <c r="W452" s="358"/>
      <c r="X452" s="358" t="s">
        <v>222</v>
      </c>
      <c r="Y452" s="360"/>
      <c r="Z452" s="361"/>
      <c r="AA452" s="362"/>
      <c r="AB452" s="1" t="s">
        <v>867</v>
      </c>
    </row>
    <row r="453" spans="1:28" ht="15" hidden="1" x14ac:dyDescent="0.25">
      <c r="A453" s="344"/>
      <c r="B453" s="345"/>
      <c r="C453" s="346"/>
      <c r="D453" s="347">
        <v>44764</v>
      </c>
      <c r="E453" s="348" t="s">
        <v>1120</v>
      </c>
      <c r="F453" s="348" t="s">
        <v>1120</v>
      </c>
      <c r="G453" s="344"/>
      <c r="H453" s="6"/>
      <c r="I453" s="344"/>
      <c r="J453" s="349"/>
      <c r="K453" s="350"/>
      <c r="L453" s="344"/>
      <c r="M453" s="351"/>
      <c r="N453" s="426"/>
      <c r="O453" s="353"/>
      <c r="P453" s="353"/>
      <c r="Q453" s="389">
        <v>624</v>
      </c>
      <c r="R453" s="355"/>
      <c r="S453" s="356"/>
      <c r="T453" s="357"/>
      <c r="U453" s="358"/>
      <c r="V453" s="359">
        <f t="shared" si="42"/>
        <v>624</v>
      </c>
      <c r="W453" s="358"/>
      <c r="X453" s="358" t="s">
        <v>222</v>
      </c>
      <c r="Y453" s="360"/>
      <c r="Z453" s="361"/>
      <c r="AA453" s="362"/>
      <c r="AB453" s="1" t="s">
        <v>867</v>
      </c>
    </row>
    <row r="454" spans="1:28" ht="23.25" hidden="1" x14ac:dyDescent="0.25">
      <c r="A454" s="344"/>
      <c r="B454" s="345"/>
      <c r="C454" s="346"/>
      <c r="D454" s="347">
        <v>44764</v>
      </c>
      <c r="E454" s="348" t="s">
        <v>1121</v>
      </c>
      <c r="F454" s="348" t="s">
        <v>1121</v>
      </c>
      <c r="G454" s="344"/>
      <c r="H454" s="6"/>
      <c r="I454" s="344"/>
      <c r="J454" s="349"/>
      <c r="K454" s="350"/>
      <c r="L454" s="344"/>
      <c r="M454" s="351"/>
      <c r="N454" s="426"/>
      <c r="O454" s="353"/>
      <c r="P454" s="353"/>
      <c r="Q454" s="354">
        <v>110545</v>
      </c>
      <c r="R454" s="355"/>
      <c r="S454" s="356"/>
      <c r="T454" s="357"/>
      <c r="U454" s="358"/>
      <c r="V454" s="359">
        <f t="shared" si="42"/>
        <v>110545</v>
      </c>
      <c r="W454" s="358"/>
      <c r="X454" s="358" t="s">
        <v>222</v>
      </c>
      <c r="Y454" s="360"/>
      <c r="Z454" s="361"/>
      <c r="AA454" s="362"/>
      <c r="AB454" s="1" t="s">
        <v>867</v>
      </c>
    </row>
    <row r="455" spans="1:28" ht="15" hidden="1" x14ac:dyDescent="0.25">
      <c r="A455" s="344"/>
      <c r="B455" s="345"/>
      <c r="C455" s="346"/>
      <c r="D455" s="347">
        <v>44764</v>
      </c>
      <c r="E455" s="348" t="s">
        <v>1122</v>
      </c>
      <c r="F455" s="348" t="s">
        <v>1122</v>
      </c>
      <c r="G455" s="344"/>
      <c r="H455" s="6"/>
      <c r="I455" s="344"/>
      <c r="J455" s="349"/>
      <c r="K455" s="350"/>
      <c r="L455" s="344"/>
      <c r="M455" s="351"/>
      <c r="N455" s="426"/>
      <c r="O455" s="353"/>
      <c r="P455" s="353"/>
      <c r="Q455" s="354">
        <v>7902</v>
      </c>
      <c r="R455" s="355"/>
      <c r="S455" s="356"/>
      <c r="T455" s="357"/>
      <c r="U455" s="358"/>
      <c r="V455" s="359">
        <f t="shared" si="42"/>
        <v>7902</v>
      </c>
      <c r="W455" s="358"/>
      <c r="X455" s="358" t="s">
        <v>222</v>
      </c>
      <c r="Y455" s="360"/>
      <c r="Z455" s="361"/>
      <c r="AA455" s="362"/>
      <c r="AB455" s="1" t="s">
        <v>867</v>
      </c>
    </row>
    <row r="456" spans="1:28" ht="15" hidden="1" x14ac:dyDescent="0.25">
      <c r="A456" s="344"/>
      <c r="B456" s="345"/>
      <c r="C456" s="346"/>
      <c r="D456" s="347">
        <v>44764</v>
      </c>
      <c r="E456" s="348" t="s">
        <v>1123</v>
      </c>
      <c r="F456" s="348" t="s">
        <v>1123</v>
      </c>
      <c r="G456" s="344"/>
      <c r="H456" s="6"/>
      <c r="I456" s="344"/>
      <c r="J456" s="349"/>
      <c r="K456" s="350"/>
      <c r="L456" s="344"/>
      <c r="M456" s="351"/>
      <c r="N456" s="426"/>
      <c r="O456" s="353"/>
      <c r="P456" s="353"/>
      <c r="Q456" s="354">
        <v>111565</v>
      </c>
      <c r="R456" s="355"/>
      <c r="S456" s="356"/>
      <c r="T456" s="357"/>
      <c r="U456" s="358"/>
      <c r="V456" s="359">
        <f t="shared" si="42"/>
        <v>111565</v>
      </c>
      <c r="W456" s="358"/>
      <c r="X456" s="358" t="s">
        <v>222</v>
      </c>
      <c r="Y456" s="360"/>
      <c r="Z456" s="361"/>
      <c r="AA456" s="362"/>
      <c r="AB456" s="1" t="s">
        <v>867</v>
      </c>
    </row>
    <row r="457" spans="1:28" ht="15" hidden="1" x14ac:dyDescent="0.25">
      <c r="A457" s="344"/>
      <c r="B457" s="345"/>
      <c r="C457" s="346"/>
      <c r="D457" s="347">
        <v>44764</v>
      </c>
      <c r="E457" s="348" t="s">
        <v>1124</v>
      </c>
      <c r="F457" s="348" t="s">
        <v>1124</v>
      </c>
      <c r="G457" s="344"/>
      <c r="H457" s="6"/>
      <c r="I457" s="344"/>
      <c r="J457" s="349"/>
      <c r="K457" s="350"/>
      <c r="L457" s="344"/>
      <c r="M457" s="351"/>
      <c r="N457" s="426"/>
      <c r="O457" s="353"/>
      <c r="P457" s="353"/>
      <c r="Q457" s="354">
        <v>63925</v>
      </c>
      <c r="R457" s="355"/>
      <c r="S457" s="356"/>
      <c r="T457" s="357"/>
      <c r="U457" s="358"/>
      <c r="V457" s="359">
        <f t="shared" si="42"/>
        <v>63925</v>
      </c>
      <c r="W457" s="358"/>
      <c r="X457" s="358" t="s">
        <v>222</v>
      </c>
      <c r="Y457" s="360"/>
      <c r="Z457" s="361"/>
      <c r="AA457" s="362"/>
      <c r="AB457" s="1" t="s">
        <v>867</v>
      </c>
    </row>
    <row r="458" spans="1:28" ht="15" hidden="1" x14ac:dyDescent="0.25">
      <c r="A458" s="344"/>
      <c r="B458" s="345"/>
      <c r="C458" s="346"/>
      <c r="D458" s="347">
        <v>44764</v>
      </c>
      <c r="E458" s="348" t="s">
        <v>1125</v>
      </c>
      <c r="F458" s="348" t="s">
        <v>1125</v>
      </c>
      <c r="G458" s="344"/>
      <c r="H458" s="6"/>
      <c r="I458" s="344"/>
      <c r="J458" s="349"/>
      <c r="K458" s="350"/>
      <c r="L458" s="344"/>
      <c r="M458" s="351"/>
      <c r="N458" s="426"/>
      <c r="O458" s="353"/>
      <c r="P458" s="353"/>
      <c r="Q458" s="354">
        <v>258447</v>
      </c>
      <c r="R458" s="355"/>
      <c r="S458" s="356"/>
      <c r="T458" s="357"/>
      <c r="U458" s="358"/>
      <c r="V458" s="359">
        <f t="shared" si="42"/>
        <v>258447</v>
      </c>
      <c r="W458" s="358"/>
      <c r="X458" s="358" t="s">
        <v>222</v>
      </c>
      <c r="Y458" s="360"/>
      <c r="Z458" s="361"/>
      <c r="AA458" s="362"/>
      <c r="AB458" s="1" t="s">
        <v>867</v>
      </c>
    </row>
    <row r="459" spans="1:28" ht="23.25" hidden="1" x14ac:dyDescent="0.25">
      <c r="A459" s="344"/>
      <c r="B459" s="345"/>
      <c r="C459" s="346"/>
      <c r="D459" s="347">
        <v>44771</v>
      </c>
      <c r="E459" s="348" t="s">
        <v>1126</v>
      </c>
      <c r="F459" s="348" t="s">
        <v>1126</v>
      </c>
      <c r="G459" s="344"/>
      <c r="H459" s="6"/>
      <c r="I459" s="344"/>
      <c r="J459" s="349"/>
      <c r="K459" s="350"/>
      <c r="L459" s="344"/>
      <c r="M459" s="351"/>
      <c r="N459" s="426"/>
      <c r="O459" s="353"/>
      <c r="P459" s="353"/>
      <c r="Q459" s="389">
        <v>19.5</v>
      </c>
      <c r="R459" s="355"/>
      <c r="S459" s="356"/>
      <c r="T459" s="357"/>
      <c r="U459" s="358"/>
      <c r="V459" s="359">
        <f t="shared" si="42"/>
        <v>19.5</v>
      </c>
      <c r="W459" s="358"/>
      <c r="X459" s="358" t="s">
        <v>222</v>
      </c>
      <c r="Y459" s="360"/>
      <c r="Z459" s="361"/>
      <c r="AA459" s="362"/>
      <c r="AB459" s="1" t="s">
        <v>867</v>
      </c>
    </row>
    <row r="460" spans="1:28" ht="15" hidden="1" x14ac:dyDescent="0.25">
      <c r="A460" s="344"/>
      <c r="B460" s="345"/>
      <c r="C460" s="346"/>
      <c r="D460" s="347">
        <v>44771</v>
      </c>
      <c r="E460" s="348" t="s">
        <v>1127</v>
      </c>
      <c r="F460" s="348" t="s">
        <v>1127</v>
      </c>
      <c r="G460" s="344"/>
      <c r="H460" s="6"/>
      <c r="I460" s="344"/>
      <c r="J460" s="349"/>
      <c r="K460" s="350"/>
      <c r="L460" s="344"/>
      <c r="M460" s="351"/>
      <c r="N460" s="426"/>
      <c r="O460" s="353"/>
      <c r="P460" s="353"/>
      <c r="Q460" s="389">
        <v>150</v>
      </c>
      <c r="R460" s="355"/>
      <c r="S460" s="356"/>
      <c r="T460" s="357"/>
      <c r="U460" s="358"/>
      <c r="V460" s="359">
        <f t="shared" si="42"/>
        <v>150</v>
      </c>
      <c r="W460" s="358"/>
      <c r="X460" s="358" t="s">
        <v>222</v>
      </c>
      <c r="Y460" s="360"/>
      <c r="Z460" s="361"/>
      <c r="AA460" s="362"/>
      <c r="AB460" s="1" t="s">
        <v>867</v>
      </c>
    </row>
    <row r="461" spans="1:28" ht="15" hidden="1" x14ac:dyDescent="0.25">
      <c r="A461" s="344"/>
      <c r="B461" s="345"/>
      <c r="C461" s="346"/>
      <c r="D461" s="401">
        <v>44772</v>
      </c>
      <c r="E461" s="402" t="s">
        <v>1094</v>
      </c>
      <c r="F461" s="402" t="s">
        <v>1094</v>
      </c>
      <c r="G461" s="344"/>
      <c r="H461" s="6"/>
      <c r="I461" s="344"/>
      <c r="J461" s="349"/>
      <c r="K461" s="350"/>
      <c r="L461" s="344"/>
      <c r="M461" s="351"/>
      <c r="N461" s="426"/>
      <c r="O461" s="353"/>
      <c r="P461" s="353"/>
      <c r="Q461" s="403">
        <v>29228.84</v>
      </c>
      <c r="R461" s="355"/>
      <c r="S461" s="356"/>
      <c r="T461" s="357"/>
      <c r="U461" s="358"/>
      <c r="V461" s="359">
        <f t="shared" si="42"/>
        <v>29228.84</v>
      </c>
      <c r="W461" s="358"/>
      <c r="X461" s="358" t="s">
        <v>222</v>
      </c>
      <c r="Y461" s="360"/>
      <c r="Z461" s="361"/>
      <c r="AA461" s="362"/>
      <c r="AB461" s="1" t="s">
        <v>867</v>
      </c>
    </row>
    <row r="462" spans="1:28" hidden="1" x14ac:dyDescent="0.2">
      <c r="A462" s="20">
        <v>235</v>
      </c>
      <c r="B462" s="21">
        <v>44764</v>
      </c>
      <c r="C462" s="22">
        <v>44749</v>
      </c>
      <c r="D462" s="246">
        <v>44749</v>
      </c>
      <c r="E462" s="23" t="s">
        <v>61</v>
      </c>
      <c r="F462" s="23" t="s">
        <v>536</v>
      </c>
      <c r="G462" s="24" t="s">
        <v>537</v>
      </c>
      <c r="H462" s="6"/>
      <c r="I462" s="26" t="s">
        <v>33</v>
      </c>
      <c r="J462" s="26" t="s">
        <v>239</v>
      </c>
      <c r="K462" s="108" t="s">
        <v>538</v>
      </c>
      <c r="L462" s="26" t="s">
        <v>539</v>
      </c>
      <c r="M462" s="29">
        <v>110000</v>
      </c>
      <c r="N462" s="132">
        <v>0.1</v>
      </c>
      <c r="O462" s="31">
        <v>2800</v>
      </c>
      <c r="P462" s="31">
        <v>0</v>
      </c>
      <c r="Q462" s="35">
        <f t="shared" si="35"/>
        <v>112800</v>
      </c>
      <c r="R462" s="109">
        <v>0.03</v>
      </c>
      <c r="S462" s="34">
        <f>Q462*-R462</f>
        <v>-3384</v>
      </c>
      <c r="T462" s="110">
        <v>0.2</v>
      </c>
      <c r="U462" s="35">
        <f t="shared" ref="U462:U489" si="49">IFERROR(O462*-T462,0)</f>
        <v>-560</v>
      </c>
      <c r="V462" s="32">
        <f t="shared" si="42"/>
        <v>108856</v>
      </c>
      <c r="W462" s="35" t="s">
        <v>59</v>
      </c>
      <c r="X462" s="35" t="s">
        <v>222</v>
      </c>
      <c r="Y462" s="37"/>
      <c r="Z462" s="152" t="s">
        <v>33</v>
      </c>
      <c r="AA462" s="148">
        <v>0</v>
      </c>
    </row>
    <row r="463" spans="1:28" hidden="1" x14ac:dyDescent="0.2">
      <c r="A463" s="20">
        <v>236</v>
      </c>
      <c r="B463" s="21">
        <v>44764</v>
      </c>
      <c r="C463" s="22">
        <v>44749</v>
      </c>
      <c r="D463" s="246">
        <v>44749</v>
      </c>
      <c r="E463" s="23" t="s">
        <v>31</v>
      </c>
      <c r="F463" s="23" t="s">
        <v>540</v>
      </c>
      <c r="G463" s="26" t="s">
        <v>541</v>
      </c>
      <c r="I463" s="26" t="s">
        <v>33</v>
      </c>
      <c r="J463" s="26">
        <v>303652</v>
      </c>
      <c r="K463" s="108">
        <v>44784</v>
      </c>
      <c r="L463" s="24" t="s">
        <v>33</v>
      </c>
      <c r="M463" s="29">
        <v>322043.08</v>
      </c>
      <c r="N463" s="132">
        <v>0</v>
      </c>
      <c r="O463" s="31">
        <f t="shared" ref="O463:O470" si="50">M463*N463</f>
        <v>0</v>
      </c>
      <c r="P463" s="31">
        <v>0</v>
      </c>
      <c r="Q463" s="35">
        <f t="shared" si="35"/>
        <v>322043.08</v>
      </c>
      <c r="R463" s="109"/>
      <c r="S463" s="34">
        <f>Q463*-R463</f>
        <v>0</v>
      </c>
      <c r="T463" s="110"/>
      <c r="U463" s="35">
        <f t="shared" si="49"/>
        <v>0</v>
      </c>
      <c r="V463" s="32">
        <f t="shared" si="42"/>
        <v>322043.08</v>
      </c>
      <c r="W463" s="36" t="s">
        <v>59</v>
      </c>
      <c r="X463" s="36" t="s">
        <v>222</v>
      </c>
      <c r="Y463" s="220"/>
      <c r="Z463" s="133" t="s">
        <v>33</v>
      </c>
      <c r="AA463" s="39">
        <v>0</v>
      </c>
    </row>
    <row r="464" spans="1:28" hidden="1" x14ac:dyDescent="0.2">
      <c r="A464" s="20">
        <v>238</v>
      </c>
      <c r="B464" s="21">
        <v>44764</v>
      </c>
      <c r="C464" s="22">
        <v>44749</v>
      </c>
      <c r="D464" s="246">
        <v>44749</v>
      </c>
      <c r="E464" s="23" t="s">
        <v>236</v>
      </c>
      <c r="F464" s="23" t="s">
        <v>543</v>
      </c>
      <c r="G464" s="26" t="s">
        <v>544</v>
      </c>
      <c r="I464" s="26" t="s">
        <v>33</v>
      </c>
      <c r="J464" s="26" t="s">
        <v>239</v>
      </c>
      <c r="K464" s="27" t="s">
        <v>545</v>
      </c>
      <c r="L464" s="424" t="s">
        <v>546</v>
      </c>
      <c r="M464" s="29">
        <v>38738</v>
      </c>
      <c r="N464" s="132">
        <v>0.17</v>
      </c>
      <c r="O464" s="31">
        <f t="shared" si="50"/>
        <v>6585.46</v>
      </c>
      <c r="P464" s="31">
        <v>0</v>
      </c>
      <c r="Q464" s="35">
        <f t="shared" si="35"/>
        <v>45323.46</v>
      </c>
      <c r="R464" s="109">
        <v>0.03</v>
      </c>
      <c r="S464" s="34">
        <v>-1645</v>
      </c>
      <c r="T464" s="110"/>
      <c r="U464" s="35">
        <f t="shared" si="49"/>
        <v>0</v>
      </c>
      <c r="V464" s="32">
        <f t="shared" si="42"/>
        <v>43678.46</v>
      </c>
      <c r="W464" s="225" t="s">
        <v>59</v>
      </c>
      <c r="X464" s="225" t="s">
        <v>222</v>
      </c>
      <c r="Y464" s="378"/>
      <c r="Z464" s="133" t="s">
        <v>33</v>
      </c>
      <c r="AA464" s="379">
        <f>V464+V465</f>
        <v>70925.041599999997</v>
      </c>
    </row>
    <row r="465" spans="1:28" hidden="1" x14ac:dyDescent="0.2">
      <c r="A465" s="20">
        <v>239</v>
      </c>
      <c r="B465" s="21">
        <v>44764</v>
      </c>
      <c r="C465" s="22">
        <v>44749</v>
      </c>
      <c r="D465" s="246">
        <v>44749</v>
      </c>
      <c r="E465" s="23" t="s">
        <v>236</v>
      </c>
      <c r="F465" s="23" t="s">
        <v>547</v>
      </c>
      <c r="G465" s="26" t="s">
        <v>544</v>
      </c>
      <c r="I465" s="26" t="s">
        <v>33</v>
      </c>
      <c r="J465" s="26" t="s">
        <v>239</v>
      </c>
      <c r="K465" s="27" t="s">
        <v>545</v>
      </c>
      <c r="L465" s="26" t="s">
        <v>546</v>
      </c>
      <c r="M465" s="29">
        <v>26881</v>
      </c>
      <c r="N465" s="132">
        <v>0.13</v>
      </c>
      <c r="O465" s="31">
        <f t="shared" si="50"/>
        <v>3494.53</v>
      </c>
      <c r="P465" s="31">
        <v>0</v>
      </c>
      <c r="Q465" s="35">
        <f t="shared" si="35"/>
        <v>30375.53</v>
      </c>
      <c r="R465" s="109">
        <v>0.08</v>
      </c>
      <c r="S465" s="34">
        <f>Q465*-R465</f>
        <v>-2430.0423999999998</v>
      </c>
      <c r="T465" s="110">
        <v>0.2</v>
      </c>
      <c r="U465" s="35">
        <f t="shared" si="49"/>
        <v>-698.90600000000006</v>
      </c>
      <c r="V465" s="32">
        <f t="shared" si="42"/>
        <v>27246.581600000001</v>
      </c>
      <c r="W465" s="181" t="s">
        <v>59</v>
      </c>
      <c r="X465" s="181" t="s">
        <v>222</v>
      </c>
      <c r="Y465" s="425"/>
      <c r="Z465" s="133" t="s">
        <v>33</v>
      </c>
      <c r="AA465" s="379"/>
    </row>
    <row r="466" spans="1:28" hidden="1" x14ac:dyDescent="0.2">
      <c r="A466" s="20">
        <v>240</v>
      </c>
      <c r="B466" s="21">
        <v>44764</v>
      </c>
      <c r="C466" s="22">
        <v>44749</v>
      </c>
      <c r="D466" s="246">
        <v>44749</v>
      </c>
      <c r="E466" s="23" t="s">
        <v>548</v>
      </c>
      <c r="F466" s="23" t="s">
        <v>549</v>
      </c>
      <c r="G466" s="26" t="s">
        <v>550</v>
      </c>
      <c r="I466" s="26">
        <v>1905</v>
      </c>
      <c r="J466" s="26" t="s">
        <v>239</v>
      </c>
      <c r="K466" s="27" t="s">
        <v>551</v>
      </c>
      <c r="L466" s="24" t="s">
        <v>552</v>
      </c>
      <c r="M466" s="29">
        <v>90000</v>
      </c>
      <c r="N466" s="132">
        <v>0.13</v>
      </c>
      <c r="O466" s="31">
        <f t="shared" si="50"/>
        <v>11700</v>
      </c>
      <c r="P466" s="31">
        <v>0</v>
      </c>
      <c r="Q466" s="35">
        <f t="shared" si="35"/>
        <v>101700</v>
      </c>
      <c r="R466" s="109">
        <v>0.03</v>
      </c>
      <c r="S466" s="34">
        <f>Q466*-R466</f>
        <v>-3051</v>
      </c>
      <c r="T466" s="110">
        <v>0.2</v>
      </c>
      <c r="U466" s="35">
        <f t="shared" si="49"/>
        <v>-2340</v>
      </c>
      <c r="V466" s="32">
        <f t="shared" si="42"/>
        <v>96309</v>
      </c>
      <c r="W466" s="35" t="s">
        <v>59</v>
      </c>
      <c r="X466" s="35" t="s">
        <v>222</v>
      </c>
      <c r="Y466" s="48"/>
      <c r="Z466" s="133" t="s">
        <v>33</v>
      </c>
      <c r="AA466" s="39">
        <v>0</v>
      </c>
    </row>
    <row r="467" spans="1:28" hidden="1" x14ac:dyDescent="0.2">
      <c r="A467" s="20">
        <v>242</v>
      </c>
      <c r="B467" s="21">
        <v>44764</v>
      </c>
      <c r="C467" s="22">
        <v>44749</v>
      </c>
      <c r="D467" s="246">
        <v>44749</v>
      </c>
      <c r="E467" s="23" t="s">
        <v>350</v>
      </c>
      <c r="F467" s="23" t="s">
        <v>554</v>
      </c>
      <c r="G467" s="26" t="s">
        <v>555</v>
      </c>
      <c r="I467" s="26" t="s">
        <v>33</v>
      </c>
      <c r="J467" s="26" t="s">
        <v>239</v>
      </c>
      <c r="K467" s="27" t="s">
        <v>556</v>
      </c>
      <c r="L467" s="24">
        <v>68</v>
      </c>
      <c r="M467" s="29">
        <v>155500</v>
      </c>
      <c r="N467" s="132">
        <v>0.15</v>
      </c>
      <c r="O467" s="31">
        <f t="shared" si="50"/>
        <v>23325</v>
      </c>
      <c r="P467" s="31">
        <v>0</v>
      </c>
      <c r="Q467" s="35">
        <f t="shared" ref="Q467:Q607" si="51">M467+O467+P467</f>
        <v>178825</v>
      </c>
      <c r="R467" s="109">
        <v>0.03</v>
      </c>
      <c r="S467" s="34">
        <f>Q467*-R467</f>
        <v>-5364.75</v>
      </c>
      <c r="T467" s="110">
        <v>0.2</v>
      </c>
      <c r="U467" s="35">
        <f t="shared" si="49"/>
        <v>-4665</v>
      </c>
      <c r="V467" s="32">
        <f t="shared" si="42"/>
        <v>168795.25</v>
      </c>
      <c r="W467" s="35" t="s">
        <v>59</v>
      </c>
      <c r="X467" s="35" t="s">
        <v>222</v>
      </c>
      <c r="Y467" s="37"/>
      <c r="Z467" s="133" t="s">
        <v>33</v>
      </c>
      <c r="AA467" s="39">
        <v>0</v>
      </c>
    </row>
    <row r="468" spans="1:28" hidden="1" x14ac:dyDescent="0.2">
      <c r="A468" s="20">
        <v>244</v>
      </c>
      <c r="B468" s="21">
        <v>44764</v>
      </c>
      <c r="C468" s="22">
        <v>44749</v>
      </c>
      <c r="D468" s="246">
        <v>44749</v>
      </c>
      <c r="E468" s="23" t="s">
        <v>61</v>
      </c>
      <c r="F468" s="23" t="s">
        <v>559</v>
      </c>
      <c r="G468" s="136" t="s">
        <v>62</v>
      </c>
      <c r="I468" s="26" t="s">
        <v>33</v>
      </c>
      <c r="J468" s="136" t="s">
        <v>239</v>
      </c>
      <c r="K468" s="27">
        <v>44614</v>
      </c>
      <c r="L468" s="24" t="s">
        <v>560</v>
      </c>
      <c r="M468" s="29">
        <v>778333</v>
      </c>
      <c r="N468" s="132">
        <v>0.15</v>
      </c>
      <c r="O468" s="31">
        <f t="shared" si="50"/>
        <v>116749.95</v>
      </c>
      <c r="P468" s="31">
        <v>0</v>
      </c>
      <c r="Q468" s="35">
        <f t="shared" si="51"/>
        <v>895082.95</v>
      </c>
      <c r="R468" s="109">
        <v>0.03</v>
      </c>
      <c r="S468" s="34">
        <f>Q468*-R468</f>
        <v>-26852.488499999996</v>
      </c>
      <c r="T468" s="110">
        <v>0.2</v>
      </c>
      <c r="U468" s="35">
        <f t="shared" si="49"/>
        <v>-23349.99</v>
      </c>
      <c r="V468" s="32">
        <f t="shared" si="42"/>
        <v>844880.47149999999</v>
      </c>
      <c r="W468" s="137" t="s">
        <v>59</v>
      </c>
      <c r="X468" s="137" t="s">
        <v>222</v>
      </c>
      <c r="Y468" s="48"/>
      <c r="Z468" s="133" t="s">
        <v>33</v>
      </c>
      <c r="AA468" s="148">
        <v>0</v>
      </c>
    </row>
    <row r="469" spans="1:28" hidden="1" x14ac:dyDescent="0.2">
      <c r="A469" s="20">
        <v>246</v>
      </c>
      <c r="B469" s="21">
        <v>44764</v>
      </c>
      <c r="C469" s="22">
        <v>44749</v>
      </c>
      <c r="D469" s="246">
        <v>44749</v>
      </c>
      <c r="E469" s="23" t="s">
        <v>42</v>
      </c>
      <c r="F469" s="23" t="s">
        <v>483</v>
      </c>
      <c r="G469" s="136" t="s">
        <v>44</v>
      </c>
      <c r="I469" s="26" t="s">
        <v>33</v>
      </c>
      <c r="J469" s="136" t="s">
        <v>239</v>
      </c>
      <c r="K469" s="27">
        <v>44614</v>
      </c>
      <c r="L469" s="24" t="s">
        <v>564</v>
      </c>
      <c r="M469" s="29">
        <v>16848</v>
      </c>
      <c r="N469" s="132">
        <v>0.15</v>
      </c>
      <c r="O469" s="31">
        <f t="shared" si="50"/>
        <v>2527.1999999999998</v>
      </c>
      <c r="P469" s="31">
        <v>105300</v>
      </c>
      <c r="Q469" s="35">
        <f t="shared" si="51"/>
        <v>124675.2</v>
      </c>
      <c r="R469" s="109">
        <v>0.03</v>
      </c>
      <c r="S469" s="34">
        <v>-581</v>
      </c>
      <c r="T469" s="110">
        <v>0.2</v>
      </c>
      <c r="U469" s="35">
        <f t="shared" si="49"/>
        <v>-505.44</v>
      </c>
      <c r="V469" s="32">
        <f t="shared" si="42"/>
        <v>123588.76</v>
      </c>
      <c r="W469" s="137" t="s">
        <v>59</v>
      </c>
      <c r="X469" s="137" t="s">
        <v>222</v>
      </c>
      <c r="Y469" s="48"/>
      <c r="Z469" s="133" t="s">
        <v>33</v>
      </c>
      <c r="AA469" s="148">
        <v>0</v>
      </c>
    </row>
    <row r="470" spans="1:28" hidden="1" x14ac:dyDescent="0.2">
      <c r="A470" s="20">
        <v>237</v>
      </c>
      <c r="B470" s="21">
        <v>44764</v>
      </c>
      <c r="C470" s="22">
        <v>44749</v>
      </c>
      <c r="D470" s="246">
        <v>44764</v>
      </c>
      <c r="E470" s="43" t="s">
        <v>346</v>
      </c>
      <c r="F470" s="23" t="s">
        <v>542</v>
      </c>
      <c r="G470" s="136" t="s">
        <v>348</v>
      </c>
      <c r="I470" s="136" t="s">
        <v>33</v>
      </c>
      <c r="J470" s="136" t="s">
        <v>239</v>
      </c>
      <c r="K470" s="27">
        <v>44682</v>
      </c>
      <c r="L470" s="24">
        <v>50</v>
      </c>
      <c r="M470" s="177">
        <v>50000</v>
      </c>
      <c r="N470" s="132">
        <v>0.15</v>
      </c>
      <c r="O470" s="31">
        <f t="shared" si="50"/>
        <v>7500</v>
      </c>
      <c r="P470" s="31">
        <v>0</v>
      </c>
      <c r="Q470" s="35">
        <f t="shared" si="51"/>
        <v>57500</v>
      </c>
      <c r="R470" s="109">
        <v>0.03</v>
      </c>
      <c r="S470" s="34">
        <f>Q470*-R470</f>
        <v>-1725</v>
      </c>
      <c r="T470" s="110">
        <v>0.2</v>
      </c>
      <c r="U470" s="35">
        <f t="shared" si="49"/>
        <v>-1500</v>
      </c>
      <c r="V470" s="32">
        <f t="shared" si="42"/>
        <v>54275</v>
      </c>
      <c r="W470" s="137" t="s">
        <v>59</v>
      </c>
      <c r="X470" s="137" t="s">
        <v>222</v>
      </c>
      <c r="Y470" s="48"/>
      <c r="Z470" s="133" t="s">
        <v>33</v>
      </c>
      <c r="AA470" s="148">
        <v>0</v>
      </c>
    </row>
    <row r="471" spans="1:28" hidden="1" x14ac:dyDescent="0.2">
      <c r="A471" s="20">
        <v>243</v>
      </c>
      <c r="B471" s="21">
        <v>44764</v>
      </c>
      <c r="C471" s="22">
        <v>44749</v>
      </c>
      <c r="D471" s="246">
        <v>44764</v>
      </c>
      <c r="E471" s="23" t="s">
        <v>61</v>
      </c>
      <c r="F471" s="23" t="s">
        <v>557</v>
      </c>
      <c r="G471" s="136" t="s">
        <v>273</v>
      </c>
      <c r="I471" s="136" t="s">
        <v>33</v>
      </c>
      <c r="J471" s="136" t="s">
        <v>239</v>
      </c>
      <c r="K471" s="27">
        <v>44740</v>
      </c>
      <c r="L471" s="135" t="s">
        <v>558</v>
      </c>
      <c r="M471" s="29">
        <v>66769</v>
      </c>
      <c r="N471" s="132">
        <v>0.13</v>
      </c>
      <c r="O471" s="31">
        <v>585</v>
      </c>
      <c r="P471" s="31">
        <v>0</v>
      </c>
      <c r="Q471" s="35">
        <f t="shared" si="51"/>
        <v>67354</v>
      </c>
      <c r="R471" s="109">
        <v>0.03</v>
      </c>
      <c r="S471" s="34">
        <v>-153</v>
      </c>
      <c r="T471" s="110">
        <v>0.2</v>
      </c>
      <c r="U471" s="35">
        <f t="shared" si="49"/>
        <v>-117</v>
      </c>
      <c r="V471" s="32">
        <f t="shared" si="42"/>
        <v>67084</v>
      </c>
      <c r="W471" s="137" t="s">
        <v>59</v>
      </c>
      <c r="X471" s="137" t="s">
        <v>222</v>
      </c>
      <c r="Y471" s="48"/>
      <c r="Z471" s="133" t="s">
        <v>33</v>
      </c>
      <c r="AA471" s="148">
        <v>0</v>
      </c>
    </row>
    <row r="472" spans="1:28" hidden="1" x14ac:dyDescent="0.2">
      <c r="A472" s="20">
        <v>245</v>
      </c>
      <c r="B472" s="21">
        <v>44764</v>
      </c>
      <c r="C472" s="22">
        <v>44749</v>
      </c>
      <c r="D472" s="246">
        <v>44764</v>
      </c>
      <c r="E472" s="23" t="s">
        <v>92</v>
      </c>
      <c r="F472" s="23" t="s">
        <v>93</v>
      </c>
      <c r="G472" s="136" t="s">
        <v>561</v>
      </c>
      <c r="I472" s="26" t="s">
        <v>33</v>
      </c>
      <c r="J472" s="136" t="s">
        <v>239</v>
      </c>
      <c r="K472" s="27" t="s">
        <v>562</v>
      </c>
      <c r="L472" s="135" t="s">
        <v>563</v>
      </c>
      <c r="M472" s="29">
        <v>2540</v>
      </c>
      <c r="N472" s="132">
        <v>0.13</v>
      </c>
      <c r="O472" s="31">
        <f>M472*N472</f>
        <v>330.2</v>
      </c>
      <c r="P472" s="31">
        <v>0</v>
      </c>
      <c r="Q472" s="35">
        <f t="shared" si="51"/>
        <v>2870.2</v>
      </c>
      <c r="R472" s="109">
        <v>0.03</v>
      </c>
      <c r="S472" s="34">
        <f>Q472*-R472</f>
        <v>-86.105999999999995</v>
      </c>
      <c r="T472" s="110"/>
      <c r="U472" s="35">
        <f t="shared" si="49"/>
        <v>0</v>
      </c>
      <c r="V472" s="32">
        <f t="shared" si="42"/>
        <v>2784.0940000000001</v>
      </c>
      <c r="W472" s="137" t="s">
        <v>59</v>
      </c>
      <c r="X472" s="137" t="s">
        <v>222</v>
      </c>
      <c r="Y472" s="37"/>
      <c r="Z472" s="133" t="s">
        <v>33</v>
      </c>
      <c r="AA472" s="148">
        <v>0</v>
      </c>
    </row>
    <row r="473" spans="1:28" ht="15" x14ac:dyDescent="0.2">
      <c r="A473" s="320"/>
      <c r="B473" s="481">
        <v>44734</v>
      </c>
      <c r="C473" s="323"/>
      <c r="D473" s="457">
        <v>44713</v>
      </c>
      <c r="E473" s="458" t="s">
        <v>1193</v>
      </c>
      <c r="F473" s="444" t="s">
        <v>1193</v>
      </c>
      <c r="G473" s="463"/>
      <c r="I473" s="325"/>
      <c r="J473" s="463"/>
      <c r="K473" s="445"/>
      <c r="L473" s="464"/>
      <c r="M473" s="453"/>
      <c r="N473" s="465"/>
      <c r="O473" s="333"/>
      <c r="P473" s="333"/>
      <c r="Q473" s="448">
        <v>11702</v>
      </c>
      <c r="R473" s="460"/>
      <c r="S473" s="336"/>
      <c r="T473" s="461"/>
      <c r="U473" s="337"/>
      <c r="V473" s="338">
        <f t="shared" si="42"/>
        <v>11702</v>
      </c>
      <c r="W473" s="452"/>
      <c r="X473" s="337" t="s">
        <v>102</v>
      </c>
      <c r="Y473" s="340"/>
      <c r="Z473" s="466"/>
      <c r="AA473" s="467"/>
      <c r="AB473" s="1" t="s">
        <v>867</v>
      </c>
    </row>
    <row r="474" spans="1:28" ht="15" x14ac:dyDescent="0.2">
      <c r="A474" s="320"/>
      <c r="B474" s="481">
        <v>44734</v>
      </c>
      <c r="C474" s="323"/>
      <c r="D474" s="457">
        <v>44721</v>
      </c>
      <c r="E474" s="458" t="s">
        <v>1194</v>
      </c>
      <c r="F474" s="444" t="s">
        <v>1194</v>
      </c>
      <c r="G474" s="463"/>
      <c r="I474" s="325"/>
      <c r="J474" s="463"/>
      <c r="K474" s="445"/>
      <c r="L474" s="464"/>
      <c r="M474" s="453"/>
      <c r="N474" s="465"/>
      <c r="O474" s="333"/>
      <c r="P474" s="333"/>
      <c r="Q474" s="448">
        <v>10950</v>
      </c>
      <c r="R474" s="460"/>
      <c r="S474" s="336"/>
      <c r="T474" s="461"/>
      <c r="U474" s="337"/>
      <c r="V474" s="338">
        <f t="shared" si="42"/>
        <v>10950</v>
      </c>
      <c r="W474" s="452"/>
      <c r="X474" s="337" t="s">
        <v>102</v>
      </c>
      <c r="Y474" s="340"/>
      <c r="Z474" s="466"/>
      <c r="AA474" s="467"/>
      <c r="AB474" s="1" t="s">
        <v>867</v>
      </c>
    </row>
    <row r="475" spans="1:28" ht="15" x14ac:dyDescent="0.2">
      <c r="A475" s="320"/>
      <c r="B475" s="481">
        <v>44734</v>
      </c>
      <c r="C475" s="323"/>
      <c r="D475" s="457">
        <v>44727</v>
      </c>
      <c r="E475" s="458" t="s">
        <v>1195</v>
      </c>
      <c r="F475" s="444" t="s">
        <v>1195</v>
      </c>
      <c r="G475" s="463"/>
      <c r="I475" s="325"/>
      <c r="J475" s="463"/>
      <c r="K475" s="445"/>
      <c r="L475" s="464"/>
      <c r="M475" s="453"/>
      <c r="N475" s="465"/>
      <c r="O475" s="333"/>
      <c r="P475" s="333"/>
      <c r="Q475" s="448">
        <v>9072</v>
      </c>
      <c r="R475" s="460"/>
      <c r="S475" s="336"/>
      <c r="T475" s="461"/>
      <c r="U475" s="337"/>
      <c r="V475" s="338">
        <f t="shared" si="42"/>
        <v>9072</v>
      </c>
      <c r="W475" s="452"/>
      <c r="X475" s="337" t="s">
        <v>102</v>
      </c>
      <c r="Y475" s="340"/>
      <c r="Z475" s="466"/>
      <c r="AA475" s="467"/>
      <c r="AB475" s="1" t="s">
        <v>867</v>
      </c>
    </row>
    <row r="476" spans="1:28" ht="15" x14ac:dyDescent="0.2">
      <c r="A476" s="320"/>
      <c r="B476" s="481">
        <v>44734</v>
      </c>
      <c r="C476" s="323"/>
      <c r="D476" s="457">
        <v>44727</v>
      </c>
      <c r="E476" s="458" t="s">
        <v>1195</v>
      </c>
      <c r="F476" s="444" t="s">
        <v>1195</v>
      </c>
      <c r="G476" s="463"/>
      <c r="I476" s="325"/>
      <c r="J476" s="463"/>
      <c r="K476" s="445"/>
      <c r="L476" s="464"/>
      <c r="M476" s="453"/>
      <c r="N476" s="465"/>
      <c r="O476" s="333"/>
      <c r="P476" s="333"/>
      <c r="Q476" s="448">
        <v>27500</v>
      </c>
      <c r="R476" s="460"/>
      <c r="S476" s="336"/>
      <c r="T476" s="461"/>
      <c r="U476" s="337"/>
      <c r="V476" s="338">
        <f t="shared" si="42"/>
        <v>27500</v>
      </c>
      <c r="W476" s="452"/>
      <c r="X476" s="337" t="s">
        <v>102</v>
      </c>
      <c r="Y476" s="340"/>
      <c r="Z476" s="466"/>
      <c r="AA476" s="467"/>
      <c r="AB476" s="1" t="s">
        <v>867</v>
      </c>
    </row>
    <row r="477" spans="1:28" ht="15" x14ac:dyDescent="0.2">
      <c r="A477" s="320"/>
      <c r="B477" s="481">
        <v>44734</v>
      </c>
      <c r="C477" s="323"/>
      <c r="D477" s="457">
        <v>44727</v>
      </c>
      <c r="E477" s="458" t="s">
        <v>1196</v>
      </c>
      <c r="F477" s="444" t="s">
        <v>1196</v>
      </c>
      <c r="G477" s="463"/>
      <c r="I477" s="325"/>
      <c r="J477" s="463"/>
      <c r="K477" s="445"/>
      <c r="L477" s="464"/>
      <c r="M477" s="453"/>
      <c r="N477" s="465"/>
      <c r="O477" s="333"/>
      <c r="P477" s="333"/>
      <c r="Q477" s="448">
        <v>24960</v>
      </c>
      <c r="R477" s="460"/>
      <c r="S477" s="336"/>
      <c r="T477" s="461"/>
      <c r="U477" s="337"/>
      <c r="V477" s="338">
        <f t="shared" si="42"/>
        <v>24960</v>
      </c>
      <c r="W477" s="452"/>
      <c r="X477" s="337" t="s">
        <v>102</v>
      </c>
      <c r="Y477" s="340"/>
      <c r="Z477" s="466"/>
      <c r="AA477" s="467"/>
      <c r="AB477" s="1" t="s">
        <v>867</v>
      </c>
    </row>
    <row r="478" spans="1:28" ht="15" x14ac:dyDescent="0.2">
      <c r="A478" s="320"/>
      <c r="B478" s="481">
        <v>44734</v>
      </c>
      <c r="C478" s="323"/>
      <c r="D478" s="457">
        <v>44729</v>
      </c>
      <c r="E478" s="458" t="s">
        <v>1196</v>
      </c>
      <c r="F478" s="444" t="s">
        <v>1196</v>
      </c>
      <c r="G478" s="463"/>
      <c r="I478" s="325"/>
      <c r="J478" s="463"/>
      <c r="K478" s="445"/>
      <c r="L478" s="464"/>
      <c r="M478" s="453"/>
      <c r="N478" s="465"/>
      <c r="O478" s="333"/>
      <c r="P478" s="333"/>
      <c r="Q478" s="448">
        <v>7200</v>
      </c>
      <c r="R478" s="460"/>
      <c r="S478" s="336"/>
      <c r="T478" s="461"/>
      <c r="U478" s="337"/>
      <c r="V478" s="338">
        <f t="shared" si="42"/>
        <v>7200</v>
      </c>
      <c r="W478" s="452"/>
      <c r="X478" s="337" t="s">
        <v>102</v>
      </c>
      <c r="Y478" s="340"/>
      <c r="Z478" s="466"/>
      <c r="AA478" s="467"/>
      <c r="AB478" s="1" t="s">
        <v>867</v>
      </c>
    </row>
    <row r="479" spans="1:28" ht="15" x14ac:dyDescent="0.2">
      <c r="A479" s="320"/>
      <c r="B479" s="481">
        <v>44734</v>
      </c>
      <c r="C479" s="323"/>
      <c r="D479" s="457">
        <v>44733</v>
      </c>
      <c r="E479" s="458" t="s">
        <v>1195</v>
      </c>
      <c r="F479" s="444" t="s">
        <v>1195</v>
      </c>
      <c r="G479" s="463"/>
      <c r="I479" s="325"/>
      <c r="J479" s="463"/>
      <c r="K479" s="445"/>
      <c r="L479" s="464"/>
      <c r="M479" s="453"/>
      <c r="N479" s="465"/>
      <c r="O479" s="333"/>
      <c r="P479" s="333"/>
      <c r="Q479" s="448">
        <v>34740</v>
      </c>
      <c r="R479" s="460"/>
      <c r="S479" s="336"/>
      <c r="T479" s="461"/>
      <c r="U479" s="337"/>
      <c r="V479" s="338">
        <f t="shared" si="42"/>
        <v>34740</v>
      </c>
      <c r="W479" s="452"/>
      <c r="X479" s="337" t="s">
        <v>102</v>
      </c>
      <c r="Y479" s="340"/>
      <c r="Z479" s="466"/>
      <c r="AA479" s="467"/>
      <c r="AB479" s="1" t="s">
        <v>867</v>
      </c>
    </row>
    <row r="480" spans="1:28" ht="15" x14ac:dyDescent="0.2">
      <c r="A480" s="451"/>
      <c r="B480" s="481">
        <v>44734</v>
      </c>
      <c r="C480" s="468"/>
      <c r="D480" s="457">
        <v>44742</v>
      </c>
      <c r="E480" s="458" t="s">
        <v>1189</v>
      </c>
      <c r="F480" s="444" t="s">
        <v>1189</v>
      </c>
      <c r="G480" s="463"/>
      <c r="I480" s="325"/>
      <c r="J480" s="463"/>
      <c r="K480" s="445"/>
      <c r="L480" s="464"/>
      <c r="M480" s="453"/>
      <c r="N480" s="465"/>
      <c r="O480" s="333"/>
      <c r="P480" s="333"/>
      <c r="Q480" s="448">
        <v>490299.88</v>
      </c>
      <c r="R480" s="460"/>
      <c r="S480" s="336"/>
      <c r="T480" s="461"/>
      <c r="U480" s="337"/>
      <c r="V480" s="338">
        <f t="shared" si="42"/>
        <v>490299.88</v>
      </c>
      <c r="W480" s="452"/>
      <c r="X480" s="337" t="s">
        <v>102</v>
      </c>
      <c r="Y480" s="340"/>
      <c r="Z480" s="466"/>
      <c r="AA480" s="467"/>
      <c r="AB480" s="1" t="s">
        <v>867</v>
      </c>
    </row>
    <row r="481" spans="1:28" ht="15" x14ac:dyDescent="0.2">
      <c r="A481" s="320"/>
      <c r="B481" s="481">
        <v>44764</v>
      </c>
      <c r="C481" s="323"/>
      <c r="D481" s="457">
        <v>44761</v>
      </c>
      <c r="E481" s="458" t="s">
        <v>1190</v>
      </c>
      <c r="F481" s="458" t="s">
        <v>1190</v>
      </c>
      <c r="G481" s="463"/>
      <c r="I481" s="325"/>
      <c r="J481" s="463"/>
      <c r="K481" s="445"/>
      <c r="L481" s="464"/>
      <c r="M481" s="453"/>
      <c r="N481" s="465"/>
      <c r="O481" s="333"/>
      <c r="P481" s="333"/>
      <c r="Q481" s="448">
        <v>203604.96</v>
      </c>
      <c r="R481" s="460"/>
      <c r="S481" s="336"/>
      <c r="T481" s="461"/>
      <c r="U481" s="337"/>
      <c r="V481" s="338">
        <f t="shared" si="42"/>
        <v>203604.96</v>
      </c>
      <c r="W481" s="452"/>
      <c r="X481" s="337" t="s">
        <v>102</v>
      </c>
      <c r="Y481" s="340"/>
      <c r="Z481" s="466"/>
      <c r="AA481" s="467"/>
      <c r="AB481" s="1" t="s">
        <v>867</v>
      </c>
    </row>
    <row r="482" spans="1:28" ht="15" x14ac:dyDescent="0.2">
      <c r="A482" s="320"/>
      <c r="B482" s="481">
        <v>44764</v>
      </c>
      <c r="C482" s="323"/>
      <c r="D482" s="457">
        <v>44761</v>
      </c>
      <c r="E482" s="458" t="s">
        <v>1197</v>
      </c>
      <c r="F482" s="458" t="s">
        <v>1197</v>
      </c>
      <c r="G482" s="463"/>
      <c r="I482" s="325"/>
      <c r="J482" s="463"/>
      <c r="K482" s="445"/>
      <c r="L482" s="464"/>
      <c r="M482" s="453"/>
      <c r="N482" s="465"/>
      <c r="O482" s="333"/>
      <c r="P482" s="333"/>
      <c r="Q482" s="448">
        <v>1272531</v>
      </c>
      <c r="R482" s="460"/>
      <c r="S482" s="336"/>
      <c r="T482" s="461"/>
      <c r="U482" s="337"/>
      <c r="V482" s="338">
        <f t="shared" si="42"/>
        <v>1272531</v>
      </c>
      <c r="W482" s="452"/>
      <c r="X482" s="337" t="s">
        <v>102</v>
      </c>
      <c r="Y482" s="340"/>
      <c r="Z482" s="466"/>
      <c r="AA482" s="467"/>
      <c r="AB482" s="1" t="s">
        <v>867</v>
      </c>
    </row>
    <row r="483" spans="1:28" ht="15" x14ac:dyDescent="0.2">
      <c r="A483" s="320"/>
      <c r="B483" s="481">
        <v>44764</v>
      </c>
      <c r="C483" s="323"/>
      <c r="D483" s="457">
        <v>44764</v>
      </c>
      <c r="E483" s="458" t="s">
        <v>1195</v>
      </c>
      <c r="F483" s="458" t="s">
        <v>1195</v>
      </c>
      <c r="G483" s="463"/>
      <c r="I483" s="325"/>
      <c r="J483" s="463"/>
      <c r="K483" s="445"/>
      <c r="L483" s="464"/>
      <c r="M483" s="453"/>
      <c r="N483" s="465"/>
      <c r="O483" s="333"/>
      <c r="P483" s="333"/>
      <c r="Q483" s="448">
        <v>146750</v>
      </c>
      <c r="R483" s="460"/>
      <c r="S483" s="336"/>
      <c r="T483" s="461"/>
      <c r="U483" s="337"/>
      <c r="V483" s="338">
        <f t="shared" si="42"/>
        <v>146750</v>
      </c>
      <c r="W483" s="452"/>
      <c r="X483" s="337" t="s">
        <v>102</v>
      </c>
      <c r="Y483" s="340"/>
      <c r="Z483" s="466"/>
      <c r="AA483" s="467"/>
      <c r="AB483" s="1" t="s">
        <v>867</v>
      </c>
    </row>
    <row r="484" spans="1:28" ht="15" x14ac:dyDescent="0.2">
      <c r="A484" s="320"/>
      <c r="B484" s="481">
        <v>44764</v>
      </c>
      <c r="C484" s="323"/>
      <c r="D484" s="457">
        <v>44769</v>
      </c>
      <c r="E484" s="458" t="s">
        <v>1195</v>
      </c>
      <c r="F484" s="458" t="s">
        <v>1195</v>
      </c>
      <c r="G484" s="463"/>
      <c r="I484" s="325"/>
      <c r="J484" s="463"/>
      <c r="K484" s="445"/>
      <c r="L484" s="464"/>
      <c r="M484" s="453"/>
      <c r="N484" s="465"/>
      <c r="O484" s="333"/>
      <c r="P484" s="333"/>
      <c r="Q484" s="448">
        <v>240781</v>
      </c>
      <c r="R484" s="460"/>
      <c r="S484" s="336"/>
      <c r="T484" s="461"/>
      <c r="U484" s="337"/>
      <c r="V484" s="338">
        <f t="shared" si="42"/>
        <v>240781</v>
      </c>
      <c r="W484" s="452"/>
      <c r="X484" s="337" t="s">
        <v>102</v>
      </c>
      <c r="Y484" s="340"/>
      <c r="Z484" s="466"/>
      <c r="AA484" s="467"/>
      <c r="AB484" s="1" t="s">
        <v>867</v>
      </c>
    </row>
    <row r="485" spans="1:28" ht="15" x14ac:dyDescent="0.2">
      <c r="A485" s="320"/>
      <c r="B485" s="481">
        <v>44764</v>
      </c>
      <c r="C485" s="323"/>
      <c r="D485" s="457">
        <v>44771</v>
      </c>
      <c r="E485" s="458" t="s">
        <v>1195</v>
      </c>
      <c r="F485" s="458" t="s">
        <v>1195</v>
      </c>
      <c r="G485" s="463"/>
      <c r="I485" s="325"/>
      <c r="J485" s="463"/>
      <c r="K485" s="445"/>
      <c r="L485" s="464"/>
      <c r="M485" s="453"/>
      <c r="N485" s="465"/>
      <c r="O485" s="333"/>
      <c r="P485" s="333"/>
      <c r="Q485" s="448">
        <v>75693</v>
      </c>
      <c r="R485" s="460"/>
      <c r="S485" s="336"/>
      <c r="T485" s="461"/>
      <c r="U485" s="337"/>
      <c r="V485" s="338">
        <f t="shared" si="42"/>
        <v>75693</v>
      </c>
      <c r="W485" s="452"/>
      <c r="X485" s="337" t="s">
        <v>102</v>
      </c>
      <c r="Y485" s="340"/>
      <c r="Z485" s="466"/>
      <c r="AA485" s="467"/>
      <c r="AB485" s="1" t="s">
        <v>867</v>
      </c>
    </row>
    <row r="486" spans="1:28" ht="15" x14ac:dyDescent="0.2">
      <c r="A486" s="320"/>
      <c r="B486" s="481">
        <v>44764</v>
      </c>
      <c r="C486" s="323"/>
      <c r="D486" s="457">
        <v>44771</v>
      </c>
      <c r="E486" s="458" t="s">
        <v>1196</v>
      </c>
      <c r="F486" s="458" t="s">
        <v>1196</v>
      </c>
      <c r="G486" s="463"/>
      <c r="I486" s="325"/>
      <c r="J486" s="463"/>
      <c r="K486" s="445"/>
      <c r="L486" s="464"/>
      <c r="M486" s="453"/>
      <c r="N486" s="465"/>
      <c r="O486" s="333"/>
      <c r="P486" s="333"/>
      <c r="Q486" s="448">
        <v>671404</v>
      </c>
      <c r="R486" s="460"/>
      <c r="S486" s="336"/>
      <c r="T486" s="461"/>
      <c r="U486" s="337"/>
      <c r="V486" s="338">
        <f t="shared" si="42"/>
        <v>671404</v>
      </c>
      <c r="W486" s="452"/>
      <c r="X486" s="337" t="s">
        <v>102</v>
      </c>
      <c r="Y486" s="340"/>
      <c r="Z486" s="466"/>
      <c r="AA486" s="467"/>
      <c r="AB486" s="1" t="s">
        <v>867</v>
      </c>
    </row>
    <row r="487" spans="1:28" ht="15" x14ac:dyDescent="0.2">
      <c r="A487" s="469"/>
      <c r="B487" s="481">
        <v>44764</v>
      </c>
      <c r="C487" s="470"/>
      <c r="D487" s="443">
        <v>44772</v>
      </c>
      <c r="E487" s="444" t="s">
        <v>1189</v>
      </c>
      <c r="F487" s="444" t="s">
        <v>1189</v>
      </c>
      <c r="G487" s="463"/>
      <c r="I487" s="325"/>
      <c r="J487" s="463"/>
      <c r="K487" s="445"/>
      <c r="L487" s="464"/>
      <c r="M487" s="453"/>
      <c r="N487" s="465"/>
      <c r="O487" s="333"/>
      <c r="P487" s="333"/>
      <c r="Q487" s="448">
        <v>508789.78</v>
      </c>
      <c r="R487" s="460"/>
      <c r="S487" s="336"/>
      <c r="T487" s="461"/>
      <c r="U487" s="337"/>
      <c r="V487" s="338">
        <f t="shared" si="42"/>
        <v>508789.78</v>
      </c>
      <c r="W487" s="452"/>
      <c r="X487" s="337" t="s">
        <v>102</v>
      </c>
      <c r="Y487" s="340"/>
      <c r="Z487" s="466"/>
      <c r="AA487" s="467"/>
      <c r="AB487" s="1" t="s">
        <v>867</v>
      </c>
    </row>
    <row r="488" spans="1:28" x14ac:dyDescent="0.2">
      <c r="A488" s="20">
        <v>250</v>
      </c>
      <c r="B488" s="21">
        <v>44774</v>
      </c>
      <c r="C488" s="97">
        <v>44776</v>
      </c>
      <c r="D488" s="246">
        <v>44764</v>
      </c>
      <c r="E488" s="23" t="s">
        <v>575</v>
      </c>
      <c r="F488" s="23" t="s">
        <v>576</v>
      </c>
      <c r="G488" s="26" t="s">
        <v>33</v>
      </c>
      <c r="I488" s="24" t="s">
        <v>33</v>
      </c>
      <c r="J488" s="136">
        <v>303625</v>
      </c>
      <c r="K488" s="27">
        <v>44776</v>
      </c>
      <c r="L488" s="135" t="s">
        <v>33</v>
      </c>
      <c r="M488" s="29">
        <v>474378</v>
      </c>
      <c r="N488" s="132">
        <v>0</v>
      </c>
      <c r="O488" s="31">
        <f>M488*N488</f>
        <v>0</v>
      </c>
      <c r="P488" s="31">
        <v>0</v>
      </c>
      <c r="Q488" s="35">
        <f t="shared" si="51"/>
        <v>474378</v>
      </c>
      <c r="R488" s="33"/>
      <c r="S488" s="34">
        <f>-Q488*R488</f>
        <v>0</v>
      </c>
      <c r="T488" s="33"/>
      <c r="U488" s="35">
        <f t="shared" si="49"/>
        <v>0</v>
      </c>
      <c r="V488" s="32">
        <f t="shared" si="42"/>
        <v>474378</v>
      </c>
      <c r="W488" s="24" t="s">
        <v>35</v>
      </c>
      <c r="X488" s="135" t="s">
        <v>102</v>
      </c>
      <c r="Y488" s="24">
        <v>82029680</v>
      </c>
      <c r="Z488" s="133" t="s">
        <v>33</v>
      </c>
      <c r="AA488" s="148">
        <v>0</v>
      </c>
    </row>
    <row r="489" spans="1:28" x14ac:dyDescent="0.2">
      <c r="A489" s="20">
        <v>256</v>
      </c>
      <c r="B489" s="21">
        <v>44774</v>
      </c>
      <c r="C489" s="97">
        <v>44796</v>
      </c>
      <c r="D489" s="246">
        <v>44764</v>
      </c>
      <c r="E489" s="23" t="s">
        <v>148</v>
      </c>
      <c r="F489" s="23" t="s">
        <v>583</v>
      </c>
      <c r="G489" s="212" t="s">
        <v>150</v>
      </c>
      <c r="I489" s="212" t="s">
        <v>33</v>
      </c>
      <c r="J489" s="26">
        <v>303640</v>
      </c>
      <c r="K489" s="27">
        <v>44796</v>
      </c>
      <c r="L489" s="26">
        <v>22029</v>
      </c>
      <c r="M489" s="29">
        <v>454904.19</v>
      </c>
      <c r="N489" s="132">
        <v>0</v>
      </c>
      <c r="O489" s="31">
        <v>0</v>
      </c>
      <c r="P489" s="31">
        <v>0</v>
      </c>
      <c r="Q489" s="35">
        <f t="shared" si="51"/>
        <v>454904.19</v>
      </c>
      <c r="R489" s="33"/>
      <c r="S489" s="34">
        <v>0</v>
      </c>
      <c r="T489" s="33"/>
      <c r="U489" s="35">
        <f t="shared" si="49"/>
        <v>0</v>
      </c>
      <c r="V489" s="32">
        <f t="shared" si="42"/>
        <v>454904.19</v>
      </c>
      <c r="W489" s="24" t="s">
        <v>35</v>
      </c>
      <c r="X489" s="226" t="s">
        <v>102</v>
      </c>
      <c r="Y489" s="226">
        <v>82029681</v>
      </c>
      <c r="Z489" s="133" t="s">
        <v>33</v>
      </c>
      <c r="AA489" s="148">
        <v>0</v>
      </c>
    </row>
    <row r="490" spans="1:28" x14ac:dyDescent="0.2">
      <c r="A490" s="20">
        <v>258</v>
      </c>
      <c r="B490" s="21">
        <v>44774</v>
      </c>
      <c r="C490" s="97">
        <v>44796</v>
      </c>
      <c r="D490" s="246">
        <v>44768</v>
      </c>
      <c r="E490" s="43" t="s">
        <v>179</v>
      </c>
      <c r="F490" s="23" t="s">
        <v>585</v>
      </c>
      <c r="G490" s="211" t="s">
        <v>33</v>
      </c>
      <c r="I490" s="212" t="s">
        <v>33</v>
      </c>
      <c r="J490" s="211">
        <v>303644</v>
      </c>
      <c r="K490" s="27">
        <v>44796</v>
      </c>
      <c r="L490" s="211" t="s">
        <v>33</v>
      </c>
      <c r="M490" s="29">
        <v>42523</v>
      </c>
      <c r="N490" s="132">
        <v>0</v>
      </c>
      <c r="O490" s="31">
        <v>0</v>
      </c>
      <c r="P490" s="31">
        <v>0</v>
      </c>
      <c r="Q490" s="35">
        <f t="shared" si="51"/>
        <v>42523</v>
      </c>
      <c r="R490" s="33"/>
      <c r="S490" s="34">
        <v>0</v>
      </c>
      <c r="T490" s="33"/>
      <c r="U490" s="35">
        <v>0</v>
      </c>
      <c r="V490" s="32">
        <f t="shared" si="42"/>
        <v>42523</v>
      </c>
      <c r="W490" s="226" t="s">
        <v>35</v>
      </c>
      <c r="X490" s="226" t="s">
        <v>102</v>
      </c>
      <c r="Y490" s="226">
        <v>82029696</v>
      </c>
      <c r="Z490" s="133" t="s">
        <v>33</v>
      </c>
      <c r="AA490" s="148">
        <v>0</v>
      </c>
    </row>
    <row r="491" spans="1:28" ht="15" hidden="1" x14ac:dyDescent="0.25">
      <c r="A491" s="344"/>
      <c r="B491" s="363"/>
      <c r="C491" s="364"/>
      <c r="D491" s="347">
        <v>44713</v>
      </c>
      <c r="E491" s="348" t="s">
        <v>837</v>
      </c>
      <c r="F491" s="348" t="s">
        <v>837</v>
      </c>
      <c r="G491" s="365"/>
      <c r="I491" s="366"/>
      <c r="J491" s="365"/>
      <c r="K491" s="350"/>
      <c r="L491" s="365"/>
      <c r="M491" s="367"/>
      <c r="N491" s="352"/>
      <c r="O491" s="353"/>
      <c r="P491" s="353"/>
      <c r="Q491" s="354">
        <v>4810</v>
      </c>
      <c r="R491" s="368"/>
      <c r="S491" s="356"/>
      <c r="T491" s="368"/>
      <c r="U491" s="358"/>
      <c r="V491" s="359">
        <f t="shared" si="42"/>
        <v>4810</v>
      </c>
      <c r="W491" s="366"/>
      <c r="X491" s="369" t="s">
        <v>36</v>
      </c>
      <c r="Y491" s="360">
        <v>56590739</v>
      </c>
      <c r="Z491" s="361"/>
      <c r="AA491" s="370"/>
      <c r="AB491" s="1" t="s">
        <v>867</v>
      </c>
    </row>
    <row r="492" spans="1:28" ht="15" hidden="1" x14ac:dyDescent="0.25">
      <c r="A492" s="344"/>
      <c r="B492" s="363"/>
      <c r="C492" s="364"/>
      <c r="D492" s="347">
        <v>44719</v>
      </c>
      <c r="E492" s="348" t="s">
        <v>954</v>
      </c>
      <c r="F492" s="348" t="s">
        <v>954</v>
      </c>
      <c r="G492" s="365"/>
      <c r="I492" s="366"/>
      <c r="J492" s="365"/>
      <c r="K492" s="350"/>
      <c r="L492" s="365"/>
      <c r="M492" s="367"/>
      <c r="N492" s="352"/>
      <c r="O492" s="353"/>
      <c r="P492" s="353"/>
      <c r="Q492" s="354">
        <v>72325</v>
      </c>
      <c r="R492" s="368"/>
      <c r="S492" s="356"/>
      <c r="T492" s="368"/>
      <c r="U492" s="358"/>
      <c r="V492" s="359">
        <f t="shared" si="42"/>
        <v>72325</v>
      </c>
      <c r="W492" s="366"/>
      <c r="X492" s="369" t="s">
        <v>36</v>
      </c>
      <c r="Y492" s="360">
        <v>56590729</v>
      </c>
      <c r="Z492" s="361"/>
      <c r="AA492" s="370"/>
      <c r="AB492" s="1" t="s">
        <v>867</v>
      </c>
    </row>
    <row r="493" spans="1:28" ht="15" hidden="1" x14ac:dyDescent="0.25">
      <c r="A493" s="344"/>
      <c r="B493" s="363"/>
      <c r="C493" s="364"/>
      <c r="D493" s="347">
        <v>44720</v>
      </c>
      <c r="E493" s="348" t="s">
        <v>953</v>
      </c>
      <c r="F493" s="348" t="s">
        <v>953</v>
      </c>
      <c r="G493" s="365"/>
      <c r="I493" s="366"/>
      <c r="J493" s="365"/>
      <c r="K493" s="350"/>
      <c r="L493" s="365"/>
      <c r="M493" s="367"/>
      <c r="N493" s="352"/>
      <c r="O493" s="353"/>
      <c r="P493" s="353"/>
      <c r="Q493" s="354">
        <v>1761487</v>
      </c>
      <c r="R493" s="368"/>
      <c r="S493" s="356"/>
      <c r="T493" s="368"/>
      <c r="U493" s="358"/>
      <c r="V493" s="359">
        <f t="shared" si="42"/>
        <v>1761487</v>
      </c>
      <c r="W493" s="366"/>
      <c r="X493" s="369" t="s">
        <v>36</v>
      </c>
      <c r="Y493" s="360">
        <v>56590705</v>
      </c>
      <c r="Z493" s="361"/>
      <c r="AA493" s="370"/>
      <c r="AB493" s="1" t="s">
        <v>867</v>
      </c>
    </row>
    <row r="494" spans="1:28" ht="15" hidden="1" x14ac:dyDescent="0.25">
      <c r="A494" s="344"/>
      <c r="B494" s="363"/>
      <c r="C494" s="364"/>
      <c r="D494" s="347">
        <v>44722</v>
      </c>
      <c r="E494" s="348" t="s">
        <v>954</v>
      </c>
      <c r="F494" s="348" t="s">
        <v>954</v>
      </c>
      <c r="G494" s="365"/>
      <c r="I494" s="366"/>
      <c r="J494" s="365"/>
      <c r="K494" s="350"/>
      <c r="L494" s="365"/>
      <c r="M494" s="367"/>
      <c r="N494" s="352"/>
      <c r="O494" s="353"/>
      <c r="P494" s="353"/>
      <c r="Q494" s="354">
        <v>1922</v>
      </c>
      <c r="R494" s="368"/>
      <c r="S494" s="356"/>
      <c r="T494" s="368"/>
      <c r="U494" s="358"/>
      <c r="V494" s="359">
        <f t="shared" si="42"/>
        <v>1922</v>
      </c>
      <c r="W494" s="366"/>
      <c r="X494" s="369" t="s">
        <v>36</v>
      </c>
      <c r="Y494" s="360">
        <v>56590720</v>
      </c>
      <c r="Z494" s="361"/>
      <c r="AA494" s="370"/>
      <c r="AB494" s="1" t="s">
        <v>867</v>
      </c>
    </row>
    <row r="495" spans="1:28" ht="15" hidden="1" x14ac:dyDescent="0.25">
      <c r="A495" s="344"/>
      <c r="B495" s="363"/>
      <c r="C495" s="364"/>
      <c r="D495" s="347">
        <v>44722</v>
      </c>
      <c r="E495" s="348" t="s">
        <v>932</v>
      </c>
      <c r="F495" s="348" t="s">
        <v>932</v>
      </c>
      <c r="G495" s="365"/>
      <c r="I495" s="366"/>
      <c r="J495" s="365"/>
      <c r="K495" s="350"/>
      <c r="L495" s="365"/>
      <c r="M495" s="367"/>
      <c r="N495" s="352"/>
      <c r="O495" s="353"/>
      <c r="P495" s="353"/>
      <c r="Q495" s="354">
        <v>1597000</v>
      </c>
      <c r="R495" s="368"/>
      <c r="S495" s="356"/>
      <c r="T495" s="368"/>
      <c r="U495" s="358"/>
      <c r="V495" s="359">
        <f t="shared" si="42"/>
        <v>1597000</v>
      </c>
      <c r="W495" s="366"/>
      <c r="X495" s="369" t="s">
        <v>36</v>
      </c>
      <c r="Y495" s="360">
        <v>56590748</v>
      </c>
      <c r="Z495" s="361"/>
      <c r="AA495" s="370"/>
      <c r="AB495" s="1" t="s">
        <v>867</v>
      </c>
    </row>
    <row r="496" spans="1:28" ht="15" hidden="1" x14ac:dyDescent="0.25">
      <c r="A496" s="344"/>
      <c r="B496" s="363"/>
      <c r="C496" s="364"/>
      <c r="D496" s="347">
        <v>44726</v>
      </c>
      <c r="E496" s="348" t="s">
        <v>837</v>
      </c>
      <c r="F496" s="348" t="s">
        <v>837</v>
      </c>
      <c r="G496" s="365"/>
      <c r="I496" s="366"/>
      <c r="J496" s="365"/>
      <c r="K496" s="350"/>
      <c r="L496" s="365"/>
      <c r="M496" s="367"/>
      <c r="N496" s="352"/>
      <c r="O496" s="353"/>
      <c r="P496" s="353"/>
      <c r="Q496" s="354">
        <v>206871</v>
      </c>
      <c r="R496" s="368"/>
      <c r="S496" s="356"/>
      <c r="T496" s="368"/>
      <c r="U496" s="358"/>
      <c r="V496" s="359">
        <f t="shared" si="42"/>
        <v>206871</v>
      </c>
      <c r="W496" s="366"/>
      <c r="X496" s="369" t="s">
        <v>36</v>
      </c>
      <c r="Y496" s="360">
        <v>56590743</v>
      </c>
      <c r="Z496" s="361"/>
      <c r="AA496" s="370"/>
      <c r="AB496" s="1" t="s">
        <v>867</v>
      </c>
    </row>
    <row r="497" spans="1:28" ht="15" hidden="1" x14ac:dyDescent="0.25">
      <c r="A497" s="344"/>
      <c r="B497" s="363"/>
      <c r="C497" s="364"/>
      <c r="D497" s="347">
        <v>44727</v>
      </c>
      <c r="E497" s="348" t="s">
        <v>955</v>
      </c>
      <c r="F497" s="348" t="s">
        <v>955</v>
      </c>
      <c r="G497" s="365"/>
      <c r="I497" s="366"/>
      <c r="J497" s="365"/>
      <c r="K497" s="350"/>
      <c r="L497" s="365"/>
      <c r="M497" s="367"/>
      <c r="N497" s="352"/>
      <c r="O497" s="353"/>
      <c r="P497" s="353"/>
      <c r="Q497" s="354">
        <v>69893</v>
      </c>
      <c r="R497" s="368"/>
      <c r="S497" s="356"/>
      <c r="T497" s="368"/>
      <c r="U497" s="358"/>
      <c r="V497" s="359">
        <f t="shared" si="42"/>
        <v>69893</v>
      </c>
      <c r="W497" s="366"/>
      <c r="X497" s="369" t="s">
        <v>36</v>
      </c>
      <c r="Y497" s="360">
        <v>56590749</v>
      </c>
      <c r="Z497" s="361"/>
      <c r="AA497" s="370"/>
      <c r="AB497" s="1" t="s">
        <v>867</v>
      </c>
    </row>
    <row r="498" spans="1:28" ht="23.25" hidden="1" x14ac:dyDescent="0.25">
      <c r="A498" s="344"/>
      <c r="B498" s="363"/>
      <c r="C498" s="364"/>
      <c r="D498" s="347">
        <v>44728</v>
      </c>
      <c r="E498" s="348" t="s">
        <v>956</v>
      </c>
      <c r="F498" s="348" t="s">
        <v>956</v>
      </c>
      <c r="G498" s="365"/>
      <c r="I498" s="366"/>
      <c r="J498" s="365"/>
      <c r="K498" s="350"/>
      <c r="L498" s="365"/>
      <c r="M498" s="367"/>
      <c r="N498" s="352"/>
      <c r="O498" s="353"/>
      <c r="P498" s="353"/>
      <c r="Q498" s="354">
        <v>900000</v>
      </c>
      <c r="R498" s="368"/>
      <c r="S498" s="356"/>
      <c r="T498" s="368"/>
      <c r="U498" s="358"/>
      <c r="V498" s="359">
        <f t="shared" si="42"/>
        <v>900000</v>
      </c>
      <c r="W498" s="366"/>
      <c r="X498" s="369" t="s">
        <v>36</v>
      </c>
      <c r="Y498" s="360"/>
      <c r="Z498" s="361"/>
      <c r="AA498" s="370"/>
      <c r="AB498" s="1" t="s">
        <v>867</v>
      </c>
    </row>
    <row r="499" spans="1:28" ht="23.25" hidden="1" x14ac:dyDescent="0.25">
      <c r="A499" s="344"/>
      <c r="B499" s="363"/>
      <c r="C499" s="364"/>
      <c r="D499" s="347">
        <v>44728</v>
      </c>
      <c r="E499" s="348" t="s">
        <v>957</v>
      </c>
      <c r="F499" s="348" t="s">
        <v>957</v>
      </c>
      <c r="G499" s="365"/>
      <c r="I499" s="366"/>
      <c r="J499" s="365"/>
      <c r="K499" s="350"/>
      <c r="L499" s="365"/>
      <c r="M499" s="367"/>
      <c r="N499" s="352"/>
      <c r="O499" s="353"/>
      <c r="P499" s="353"/>
      <c r="Q499" s="354">
        <v>700000</v>
      </c>
      <c r="R499" s="368"/>
      <c r="S499" s="356"/>
      <c r="T499" s="368"/>
      <c r="U499" s="358"/>
      <c r="V499" s="359">
        <f t="shared" si="42"/>
        <v>700000</v>
      </c>
      <c r="W499" s="366"/>
      <c r="X499" s="369" t="s">
        <v>36</v>
      </c>
      <c r="Y499" s="360"/>
      <c r="Z499" s="361"/>
      <c r="AA499" s="370"/>
      <c r="AB499" s="1" t="s">
        <v>867</v>
      </c>
    </row>
    <row r="500" spans="1:28" ht="23.25" hidden="1" x14ac:dyDescent="0.25">
      <c r="A500" s="344"/>
      <c r="B500" s="363"/>
      <c r="C500" s="364"/>
      <c r="D500" s="347">
        <v>44728</v>
      </c>
      <c r="E500" s="348" t="s">
        <v>958</v>
      </c>
      <c r="F500" s="348" t="s">
        <v>958</v>
      </c>
      <c r="G500" s="365"/>
      <c r="I500" s="366"/>
      <c r="J500" s="365"/>
      <c r="K500" s="350"/>
      <c r="L500" s="365"/>
      <c r="M500" s="367"/>
      <c r="N500" s="352"/>
      <c r="O500" s="353"/>
      <c r="P500" s="353"/>
      <c r="Q500" s="354">
        <v>900000</v>
      </c>
      <c r="R500" s="368"/>
      <c r="S500" s="356"/>
      <c r="T500" s="368"/>
      <c r="U500" s="358"/>
      <c r="V500" s="359">
        <f t="shared" si="42"/>
        <v>900000</v>
      </c>
      <c r="W500" s="366"/>
      <c r="X500" s="369" t="s">
        <v>36</v>
      </c>
      <c r="Y500" s="360"/>
      <c r="Z500" s="361"/>
      <c r="AA500" s="370"/>
      <c r="AB500" s="1" t="s">
        <v>867</v>
      </c>
    </row>
    <row r="501" spans="1:28" ht="15" hidden="1" x14ac:dyDescent="0.25">
      <c r="A501" s="344"/>
      <c r="B501" s="363"/>
      <c r="C501" s="364"/>
      <c r="D501" s="347">
        <v>44729</v>
      </c>
      <c r="E501" s="348" t="s">
        <v>959</v>
      </c>
      <c r="F501" s="348" t="s">
        <v>959</v>
      </c>
      <c r="G501" s="365"/>
      <c r="I501" s="366"/>
      <c r="J501" s="365"/>
      <c r="K501" s="350"/>
      <c r="L501" s="365"/>
      <c r="M501" s="367"/>
      <c r="N501" s="352"/>
      <c r="O501" s="353"/>
      <c r="P501" s="353"/>
      <c r="Q501" s="354">
        <v>980432</v>
      </c>
      <c r="R501" s="368"/>
      <c r="S501" s="356"/>
      <c r="T501" s="368"/>
      <c r="U501" s="358"/>
      <c r="V501" s="359">
        <f t="shared" si="42"/>
        <v>980432</v>
      </c>
      <c r="W501" s="366"/>
      <c r="X501" s="369" t="s">
        <v>36</v>
      </c>
      <c r="Y501" s="360">
        <v>56590752</v>
      </c>
      <c r="Z501" s="361"/>
      <c r="AA501" s="370"/>
      <c r="AB501" s="1" t="s">
        <v>867</v>
      </c>
    </row>
    <row r="502" spans="1:28" ht="15" hidden="1" x14ac:dyDescent="0.25">
      <c r="A502" s="344"/>
      <c r="B502" s="363"/>
      <c r="C502" s="364"/>
      <c r="D502" s="347">
        <v>44732</v>
      </c>
      <c r="E502" s="348" t="s">
        <v>960</v>
      </c>
      <c r="F502" s="348" t="s">
        <v>960</v>
      </c>
      <c r="G502" s="365"/>
      <c r="I502" s="366"/>
      <c r="J502" s="365"/>
      <c r="K502" s="350"/>
      <c r="L502" s="365"/>
      <c r="M502" s="367"/>
      <c r="N502" s="352"/>
      <c r="O502" s="353"/>
      <c r="P502" s="353"/>
      <c r="Q502" s="354">
        <v>48500</v>
      </c>
      <c r="R502" s="368"/>
      <c r="S502" s="356"/>
      <c r="T502" s="368"/>
      <c r="U502" s="358"/>
      <c r="V502" s="359">
        <f t="shared" si="42"/>
        <v>48500</v>
      </c>
      <c r="W502" s="366"/>
      <c r="X502" s="369" t="s">
        <v>36</v>
      </c>
      <c r="Y502" s="360">
        <v>56590747</v>
      </c>
      <c r="Z502" s="361"/>
      <c r="AA502" s="370"/>
      <c r="AB502" s="1" t="s">
        <v>867</v>
      </c>
    </row>
    <row r="503" spans="1:28" ht="15" hidden="1" x14ac:dyDescent="0.25">
      <c r="A503" s="344"/>
      <c r="B503" s="363"/>
      <c r="C503" s="364"/>
      <c r="D503" s="347">
        <v>44732</v>
      </c>
      <c r="E503" s="348" t="s">
        <v>917</v>
      </c>
      <c r="F503" s="348" t="s">
        <v>917</v>
      </c>
      <c r="G503" s="365"/>
      <c r="I503" s="366"/>
      <c r="J503" s="365"/>
      <c r="K503" s="350"/>
      <c r="L503" s="365"/>
      <c r="M503" s="367"/>
      <c r="N503" s="352"/>
      <c r="O503" s="353"/>
      <c r="P503" s="353"/>
      <c r="Q503" s="354">
        <v>107004.71</v>
      </c>
      <c r="R503" s="368"/>
      <c r="S503" s="356"/>
      <c r="T503" s="368"/>
      <c r="U503" s="358"/>
      <c r="V503" s="359">
        <f t="shared" si="42"/>
        <v>107004.71</v>
      </c>
      <c r="W503" s="366"/>
      <c r="X503" s="369" t="s">
        <v>36</v>
      </c>
      <c r="Y503" s="360"/>
      <c r="Z503" s="361"/>
      <c r="AA503" s="370"/>
      <c r="AB503" s="1" t="s">
        <v>867</v>
      </c>
    </row>
    <row r="504" spans="1:28" ht="15" hidden="1" x14ac:dyDescent="0.25">
      <c r="A504" s="344"/>
      <c r="B504" s="363"/>
      <c r="C504" s="364"/>
      <c r="D504" s="347">
        <v>44732</v>
      </c>
      <c r="E504" s="348" t="s">
        <v>918</v>
      </c>
      <c r="F504" s="348" t="s">
        <v>918</v>
      </c>
      <c r="G504" s="365"/>
      <c r="I504" s="366"/>
      <c r="J504" s="365"/>
      <c r="K504" s="350"/>
      <c r="L504" s="365"/>
      <c r="M504" s="367"/>
      <c r="N504" s="352"/>
      <c r="O504" s="353"/>
      <c r="P504" s="353"/>
      <c r="Q504" s="354">
        <v>302770.62</v>
      </c>
      <c r="R504" s="368"/>
      <c r="S504" s="356"/>
      <c r="T504" s="368"/>
      <c r="U504" s="358"/>
      <c r="V504" s="359">
        <f t="shared" si="42"/>
        <v>302770.62</v>
      </c>
      <c r="W504" s="366"/>
      <c r="X504" s="369" t="s">
        <v>36</v>
      </c>
      <c r="Y504" s="360"/>
      <c r="Z504" s="361"/>
      <c r="AA504" s="370"/>
      <c r="AB504" s="1" t="s">
        <v>867</v>
      </c>
    </row>
    <row r="505" spans="1:28" ht="15" hidden="1" x14ac:dyDescent="0.25">
      <c r="A505" s="344"/>
      <c r="B505" s="363"/>
      <c r="C505" s="364"/>
      <c r="D505" s="347">
        <v>44733</v>
      </c>
      <c r="E505" s="348" t="s">
        <v>893</v>
      </c>
      <c r="F505" s="348" t="s">
        <v>893</v>
      </c>
      <c r="G505" s="365"/>
      <c r="I505" s="366"/>
      <c r="J505" s="365"/>
      <c r="K505" s="350"/>
      <c r="L505" s="365"/>
      <c r="M505" s="367"/>
      <c r="N505" s="352"/>
      <c r="O505" s="353"/>
      <c r="P505" s="353"/>
      <c r="Q505" s="354">
        <v>2284077</v>
      </c>
      <c r="R505" s="368"/>
      <c r="S505" s="356"/>
      <c r="T505" s="368"/>
      <c r="U505" s="358"/>
      <c r="V505" s="359">
        <f t="shared" si="42"/>
        <v>2284077</v>
      </c>
      <c r="W505" s="366"/>
      <c r="X505" s="369" t="s">
        <v>36</v>
      </c>
      <c r="Y505" s="360">
        <v>56590750</v>
      </c>
      <c r="Z505" s="361"/>
      <c r="AA505" s="370"/>
      <c r="AB505" s="1" t="s">
        <v>867</v>
      </c>
    </row>
    <row r="506" spans="1:28" ht="15" hidden="1" x14ac:dyDescent="0.25">
      <c r="A506" s="344"/>
      <c r="B506" s="363"/>
      <c r="C506" s="364"/>
      <c r="D506" s="347">
        <v>44736</v>
      </c>
      <c r="E506" s="348" t="s">
        <v>961</v>
      </c>
      <c r="F506" s="348" t="s">
        <v>961</v>
      </c>
      <c r="G506" s="365"/>
      <c r="I506" s="366"/>
      <c r="J506" s="365"/>
      <c r="K506" s="350"/>
      <c r="L506" s="365"/>
      <c r="M506" s="367"/>
      <c r="N506" s="352"/>
      <c r="O506" s="353"/>
      <c r="P506" s="353"/>
      <c r="Q506" s="354">
        <v>201872</v>
      </c>
      <c r="R506" s="368"/>
      <c r="S506" s="356"/>
      <c r="T506" s="368"/>
      <c r="U506" s="358"/>
      <c r="V506" s="359">
        <f t="shared" si="42"/>
        <v>201872</v>
      </c>
      <c r="W506" s="366"/>
      <c r="X506" s="369" t="s">
        <v>36</v>
      </c>
      <c r="Y506" s="360">
        <v>56590751</v>
      </c>
      <c r="Z506" s="361"/>
      <c r="AA506" s="370"/>
      <c r="AB506" s="1" t="s">
        <v>867</v>
      </c>
    </row>
    <row r="507" spans="1:28" ht="15" hidden="1" x14ac:dyDescent="0.25">
      <c r="A507" s="344"/>
      <c r="B507" s="363"/>
      <c r="C507" s="364"/>
      <c r="D507" s="347">
        <v>44740</v>
      </c>
      <c r="E507" s="348" t="s">
        <v>962</v>
      </c>
      <c r="F507" s="348" t="s">
        <v>962</v>
      </c>
      <c r="G507" s="365"/>
      <c r="I507" s="366"/>
      <c r="J507" s="365"/>
      <c r="K507" s="350"/>
      <c r="L507" s="365"/>
      <c r="M507" s="367"/>
      <c r="N507" s="352"/>
      <c r="O507" s="353"/>
      <c r="P507" s="353"/>
      <c r="Q507" s="354">
        <v>500949</v>
      </c>
      <c r="R507" s="368"/>
      <c r="S507" s="356"/>
      <c r="T507" s="368"/>
      <c r="U507" s="358"/>
      <c r="V507" s="359">
        <f t="shared" si="42"/>
        <v>500949</v>
      </c>
      <c r="W507" s="366"/>
      <c r="X507" s="369" t="s">
        <v>36</v>
      </c>
      <c r="Y507" s="360">
        <v>56590755</v>
      </c>
      <c r="Z507" s="361"/>
      <c r="AA507" s="370"/>
      <c r="AB507" s="1" t="s">
        <v>867</v>
      </c>
    </row>
    <row r="508" spans="1:28" ht="15" hidden="1" x14ac:dyDescent="0.25">
      <c r="A508" s="344"/>
      <c r="B508" s="363"/>
      <c r="C508" s="364"/>
      <c r="D508" s="347">
        <v>44740</v>
      </c>
      <c r="E508" s="348" t="s">
        <v>949</v>
      </c>
      <c r="F508" s="348" t="s">
        <v>949</v>
      </c>
      <c r="G508" s="365"/>
      <c r="I508" s="366"/>
      <c r="J508" s="365"/>
      <c r="K508" s="350"/>
      <c r="L508" s="365"/>
      <c r="M508" s="367"/>
      <c r="N508" s="352"/>
      <c r="O508" s="353"/>
      <c r="P508" s="353"/>
      <c r="Q508" s="354">
        <v>64000000</v>
      </c>
      <c r="R508" s="368"/>
      <c r="S508" s="356"/>
      <c r="T508" s="368"/>
      <c r="U508" s="358"/>
      <c r="V508" s="359">
        <f t="shared" si="42"/>
        <v>64000000</v>
      </c>
      <c r="W508" s="366"/>
      <c r="X508" s="369" t="s">
        <v>36</v>
      </c>
      <c r="Y508" s="360">
        <v>56590757</v>
      </c>
      <c r="Z508" s="361"/>
      <c r="AA508" s="370"/>
      <c r="AB508" s="1" t="s">
        <v>867</v>
      </c>
    </row>
    <row r="509" spans="1:28" ht="15" hidden="1" x14ac:dyDescent="0.25">
      <c r="A509" s="344"/>
      <c r="B509" s="363"/>
      <c r="C509" s="364"/>
      <c r="D509" s="347">
        <v>44742</v>
      </c>
      <c r="E509" s="348" t="s">
        <v>837</v>
      </c>
      <c r="F509" s="348" t="s">
        <v>837</v>
      </c>
      <c r="G509" s="365"/>
      <c r="I509" s="366"/>
      <c r="J509" s="365"/>
      <c r="K509" s="350"/>
      <c r="L509" s="365"/>
      <c r="M509" s="367"/>
      <c r="N509" s="352"/>
      <c r="O509" s="353"/>
      <c r="P509" s="353"/>
      <c r="Q509" s="354">
        <v>50000000</v>
      </c>
      <c r="R509" s="368"/>
      <c r="S509" s="356"/>
      <c r="T509" s="368"/>
      <c r="U509" s="358"/>
      <c r="V509" s="359">
        <f t="shared" si="42"/>
        <v>50000000</v>
      </c>
      <c r="W509" s="366"/>
      <c r="X509" s="369" t="s">
        <v>36</v>
      </c>
      <c r="Y509" s="360">
        <v>56590758</v>
      </c>
      <c r="Z509" s="361"/>
      <c r="AA509" s="370"/>
      <c r="AB509" s="1" t="s">
        <v>867</v>
      </c>
    </row>
    <row r="510" spans="1:28" ht="15" hidden="1" x14ac:dyDescent="0.25">
      <c r="A510" s="344"/>
      <c r="B510" s="363"/>
      <c r="C510" s="364"/>
      <c r="D510" s="347">
        <v>44742</v>
      </c>
      <c r="E510" s="348" t="s">
        <v>949</v>
      </c>
      <c r="F510" s="348" t="s">
        <v>949</v>
      </c>
      <c r="G510" s="365"/>
      <c r="I510" s="366"/>
      <c r="J510" s="365"/>
      <c r="K510" s="350"/>
      <c r="L510" s="365"/>
      <c r="M510" s="367"/>
      <c r="N510" s="352"/>
      <c r="O510" s="353"/>
      <c r="P510" s="353"/>
      <c r="Q510" s="354">
        <v>50000000</v>
      </c>
      <c r="R510" s="368"/>
      <c r="S510" s="356"/>
      <c r="T510" s="368"/>
      <c r="U510" s="358"/>
      <c r="V510" s="359">
        <f t="shared" si="42"/>
        <v>50000000</v>
      </c>
      <c r="W510" s="366"/>
      <c r="X510" s="369" t="s">
        <v>36</v>
      </c>
      <c r="Y510" s="360">
        <v>58372106</v>
      </c>
      <c r="Z510" s="361"/>
      <c r="AA510" s="370"/>
      <c r="AB510" s="1" t="s">
        <v>867</v>
      </c>
    </row>
    <row r="511" spans="1:28" ht="15" hidden="1" x14ac:dyDescent="0.25">
      <c r="A511" s="344"/>
      <c r="B511" s="363"/>
      <c r="C511" s="364"/>
      <c r="D511" s="347">
        <v>44744</v>
      </c>
      <c r="E511" s="348" t="s">
        <v>895</v>
      </c>
      <c r="F511" s="348" t="s">
        <v>895</v>
      </c>
      <c r="G511" s="365"/>
      <c r="I511" s="371"/>
      <c r="J511" s="372"/>
      <c r="K511" s="350"/>
      <c r="L511" s="373"/>
      <c r="M511" s="367"/>
      <c r="N511" s="352"/>
      <c r="O511" s="353"/>
      <c r="P511" s="353"/>
      <c r="Q511" s="354">
        <v>26451.07</v>
      </c>
      <c r="R511" s="368"/>
      <c r="S511" s="356"/>
      <c r="T511" s="368"/>
      <c r="U511" s="358"/>
      <c r="V511" s="359">
        <f t="shared" si="42"/>
        <v>26451.07</v>
      </c>
      <c r="W511" s="374"/>
      <c r="X511" s="369" t="s">
        <v>36</v>
      </c>
      <c r="Y511" s="348"/>
      <c r="Z511" s="375"/>
      <c r="AA511" s="370"/>
      <c r="AB511" s="1" t="s">
        <v>867</v>
      </c>
    </row>
    <row r="512" spans="1:28" ht="15" hidden="1" x14ac:dyDescent="0.25">
      <c r="A512" s="344"/>
      <c r="B512" s="363"/>
      <c r="C512" s="364"/>
      <c r="D512" s="347">
        <v>44744</v>
      </c>
      <c r="E512" s="348" t="s">
        <v>896</v>
      </c>
      <c r="F512" s="348" t="s">
        <v>896</v>
      </c>
      <c r="G512" s="365"/>
      <c r="I512" s="371"/>
      <c r="J512" s="372"/>
      <c r="K512" s="350"/>
      <c r="L512" s="373"/>
      <c r="M512" s="367"/>
      <c r="N512" s="352"/>
      <c r="O512" s="353"/>
      <c r="P512" s="353"/>
      <c r="Q512" s="354">
        <v>1148562.17</v>
      </c>
      <c r="R512" s="368"/>
      <c r="S512" s="356"/>
      <c r="T512" s="368"/>
      <c r="U512" s="358"/>
      <c r="V512" s="359">
        <f t="shared" si="42"/>
        <v>1148562.17</v>
      </c>
      <c r="W512" s="374"/>
      <c r="X512" s="369" t="s">
        <v>36</v>
      </c>
      <c r="Y512" s="348"/>
      <c r="Z512" s="375"/>
      <c r="AA512" s="370"/>
      <c r="AB512" s="1" t="s">
        <v>867</v>
      </c>
    </row>
    <row r="513" spans="1:28" ht="15" hidden="1" x14ac:dyDescent="0.25">
      <c r="A513" s="344"/>
      <c r="B513" s="363"/>
      <c r="C513" s="364"/>
      <c r="D513" s="347">
        <v>44757</v>
      </c>
      <c r="E513" s="348" t="s">
        <v>960</v>
      </c>
      <c r="F513" s="348" t="s">
        <v>960</v>
      </c>
      <c r="G513" s="365"/>
      <c r="I513" s="371"/>
      <c r="J513" s="372"/>
      <c r="K513" s="350"/>
      <c r="L513" s="373"/>
      <c r="M513" s="367"/>
      <c r="N513" s="352"/>
      <c r="O513" s="353"/>
      <c r="P513" s="353"/>
      <c r="Q513" s="354">
        <v>20417</v>
      </c>
      <c r="R513" s="368"/>
      <c r="S513" s="356"/>
      <c r="T513" s="368"/>
      <c r="U513" s="358"/>
      <c r="V513" s="359">
        <f t="shared" si="42"/>
        <v>20417</v>
      </c>
      <c r="W513" s="374"/>
      <c r="X513" s="369" t="s">
        <v>36</v>
      </c>
      <c r="Y513" s="376">
        <v>56590741</v>
      </c>
      <c r="Z513" s="375"/>
      <c r="AA513" s="370"/>
      <c r="AB513" s="1" t="s">
        <v>867</v>
      </c>
    </row>
    <row r="514" spans="1:28" hidden="1" x14ac:dyDescent="0.2">
      <c r="A514" s="20">
        <v>259</v>
      </c>
      <c r="B514" s="21">
        <v>44795</v>
      </c>
      <c r="C514" s="22">
        <v>44728</v>
      </c>
      <c r="D514" s="246">
        <v>44775</v>
      </c>
      <c r="E514" s="23" t="s">
        <v>63</v>
      </c>
      <c r="F514" s="23" t="s">
        <v>586</v>
      </c>
      <c r="G514" s="211" t="s">
        <v>33</v>
      </c>
      <c r="I514" s="135" t="s">
        <v>33</v>
      </c>
      <c r="J514" s="136" t="s">
        <v>239</v>
      </c>
      <c r="K514" s="99">
        <v>44728</v>
      </c>
      <c r="L514" s="211" t="s">
        <v>33</v>
      </c>
      <c r="M514" s="29">
        <v>177132</v>
      </c>
      <c r="N514" s="132">
        <v>0</v>
      </c>
      <c r="O514" s="31">
        <f t="shared" ref="O514:O533" si="52">M514*N514</f>
        <v>0</v>
      </c>
      <c r="P514" s="31">
        <v>0</v>
      </c>
      <c r="Q514" s="35">
        <f t="shared" si="51"/>
        <v>177132</v>
      </c>
      <c r="R514" s="33"/>
      <c r="S514" s="34">
        <f t="shared" ref="S514:S518" si="53">-Q514*R514</f>
        <v>0</v>
      </c>
      <c r="T514" s="33"/>
      <c r="U514" s="35">
        <f t="shared" ref="U514:U528" si="54">IFERROR(O514*-T514,0)</f>
        <v>0</v>
      </c>
      <c r="V514" s="32">
        <f t="shared" si="42"/>
        <v>177132</v>
      </c>
      <c r="W514" s="137" t="s">
        <v>59</v>
      </c>
      <c r="X514" s="46" t="s">
        <v>36</v>
      </c>
      <c r="Y514" s="48"/>
      <c r="Z514" s="133" t="s">
        <v>33</v>
      </c>
      <c r="AA514" s="148">
        <v>0</v>
      </c>
    </row>
    <row r="515" spans="1:28" hidden="1" x14ac:dyDescent="0.2">
      <c r="A515" s="20">
        <v>251</v>
      </c>
      <c r="B515" s="21">
        <v>44774</v>
      </c>
      <c r="C515" s="97">
        <v>44777</v>
      </c>
      <c r="D515" s="246">
        <v>44778</v>
      </c>
      <c r="E515" s="23" t="s">
        <v>575</v>
      </c>
      <c r="F515" s="23" t="s">
        <v>577</v>
      </c>
      <c r="G515" s="211" t="s">
        <v>33</v>
      </c>
      <c r="I515" s="135" t="s">
        <v>33</v>
      </c>
      <c r="J515" s="136">
        <v>303633</v>
      </c>
      <c r="K515" s="99">
        <v>44777</v>
      </c>
      <c r="L515" s="212" t="s">
        <v>33</v>
      </c>
      <c r="M515" s="29">
        <v>540584</v>
      </c>
      <c r="N515" s="132">
        <v>0</v>
      </c>
      <c r="O515" s="31">
        <f t="shared" si="52"/>
        <v>0</v>
      </c>
      <c r="P515" s="31">
        <v>0</v>
      </c>
      <c r="Q515" s="35">
        <f t="shared" si="51"/>
        <v>540584</v>
      </c>
      <c r="R515" s="33"/>
      <c r="S515" s="34">
        <f t="shared" si="53"/>
        <v>0</v>
      </c>
      <c r="T515" s="33"/>
      <c r="U515" s="35">
        <f t="shared" si="54"/>
        <v>0</v>
      </c>
      <c r="V515" s="32">
        <f t="shared" si="42"/>
        <v>540584</v>
      </c>
      <c r="W515" s="135" t="s">
        <v>35</v>
      </c>
      <c r="X515" s="46" t="s">
        <v>36</v>
      </c>
      <c r="Y515" s="135">
        <v>58372115</v>
      </c>
      <c r="Z515" s="133" t="s">
        <v>33</v>
      </c>
      <c r="AA515" s="148">
        <v>0</v>
      </c>
    </row>
    <row r="516" spans="1:28" hidden="1" x14ac:dyDescent="0.2">
      <c r="A516" s="20">
        <v>261</v>
      </c>
      <c r="B516" s="21">
        <v>44795</v>
      </c>
      <c r="C516" s="22">
        <v>44776</v>
      </c>
      <c r="D516" s="246">
        <v>44778</v>
      </c>
      <c r="E516" s="23" t="s">
        <v>81</v>
      </c>
      <c r="F516" s="23" t="s">
        <v>375</v>
      </c>
      <c r="G516" s="136" t="s">
        <v>33</v>
      </c>
      <c r="I516" s="135" t="s">
        <v>33</v>
      </c>
      <c r="J516" s="135">
        <v>303622</v>
      </c>
      <c r="K516" s="27">
        <v>44716</v>
      </c>
      <c r="L516" s="99" t="s">
        <v>33</v>
      </c>
      <c r="M516" s="54">
        <v>30352</v>
      </c>
      <c r="N516" s="132">
        <v>0</v>
      </c>
      <c r="O516" s="31">
        <f t="shared" si="52"/>
        <v>0</v>
      </c>
      <c r="P516" s="31">
        <v>0</v>
      </c>
      <c r="Q516" s="35">
        <f t="shared" si="51"/>
        <v>30352</v>
      </c>
      <c r="R516" s="33"/>
      <c r="S516" s="34">
        <f t="shared" si="53"/>
        <v>0</v>
      </c>
      <c r="T516" s="33"/>
      <c r="U516" s="35">
        <f t="shared" si="54"/>
        <v>0</v>
      </c>
      <c r="V516" s="32">
        <f t="shared" si="42"/>
        <v>30352</v>
      </c>
      <c r="W516" s="137" t="s">
        <v>59</v>
      </c>
      <c r="X516" s="46" t="s">
        <v>36</v>
      </c>
      <c r="Y516" s="48"/>
      <c r="Z516" s="133" t="s">
        <v>33</v>
      </c>
      <c r="AA516" s="148">
        <v>0</v>
      </c>
    </row>
    <row r="517" spans="1:28" hidden="1" x14ac:dyDescent="0.2">
      <c r="A517" s="20">
        <v>262</v>
      </c>
      <c r="B517" s="21">
        <v>44795</v>
      </c>
      <c r="C517" s="22">
        <v>44776</v>
      </c>
      <c r="D517" s="246">
        <v>44778</v>
      </c>
      <c r="E517" s="23" t="s">
        <v>241</v>
      </c>
      <c r="F517" s="23" t="s">
        <v>375</v>
      </c>
      <c r="G517" s="136" t="s">
        <v>33</v>
      </c>
      <c r="I517" s="135" t="s">
        <v>33</v>
      </c>
      <c r="J517" s="135">
        <v>303623</v>
      </c>
      <c r="K517" s="27">
        <v>44740</v>
      </c>
      <c r="L517" s="135" t="s">
        <v>33</v>
      </c>
      <c r="M517" s="29">
        <v>58716</v>
      </c>
      <c r="N517" s="132">
        <v>0</v>
      </c>
      <c r="O517" s="31">
        <f t="shared" si="52"/>
        <v>0</v>
      </c>
      <c r="P517" s="31">
        <v>0</v>
      </c>
      <c r="Q517" s="35">
        <f t="shared" si="51"/>
        <v>58716</v>
      </c>
      <c r="R517" s="33">
        <v>4.4999999999999998E-2</v>
      </c>
      <c r="S517" s="34">
        <f t="shared" si="53"/>
        <v>-2642.22</v>
      </c>
      <c r="T517" s="33"/>
      <c r="U517" s="35">
        <f t="shared" si="54"/>
        <v>0</v>
      </c>
      <c r="V517" s="32">
        <f t="shared" si="42"/>
        <v>56073.78</v>
      </c>
      <c r="W517" s="137" t="s">
        <v>59</v>
      </c>
      <c r="X517" s="46" t="s">
        <v>36</v>
      </c>
      <c r="Y517" s="48"/>
      <c r="Z517" s="133" t="s">
        <v>33</v>
      </c>
      <c r="AA517" s="148">
        <v>0</v>
      </c>
    </row>
    <row r="518" spans="1:28" hidden="1" x14ac:dyDescent="0.2">
      <c r="A518" s="53">
        <v>264</v>
      </c>
      <c r="B518" s="471">
        <v>44795</v>
      </c>
      <c r="C518" s="472">
        <v>44777</v>
      </c>
      <c r="D518" s="473">
        <v>44778</v>
      </c>
      <c r="E518" s="209" t="s">
        <v>234</v>
      </c>
      <c r="F518" s="98" t="s">
        <v>591</v>
      </c>
      <c r="G518" s="136" t="s">
        <v>235</v>
      </c>
      <c r="I518" s="135" t="s">
        <v>33</v>
      </c>
      <c r="J518" s="136">
        <v>303631</v>
      </c>
      <c r="K518" s="99">
        <v>44760</v>
      </c>
      <c r="L518" s="135" t="s">
        <v>592</v>
      </c>
      <c r="M518" s="474">
        <v>2200</v>
      </c>
      <c r="N518" s="475">
        <v>0.1</v>
      </c>
      <c r="O518" s="476">
        <f t="shared" si="52"/>
        <v>220</v>
      </c>
      <c r="P518" s="476">
        <v>0</v>
      </c>
      <c r="Q518" s="137">
        <f t="shared" si="51"/>
        <v>2420</v>
      </c>
      <c r="R518" s="477">
        <v>0.03</v>
      </c>
      <c r="S518" s="478">
        <f t="shared" si="53"/>
        <v>-72.599999999999994</v>
      </c>
      <c r="T518" s="477">
        <v>0.2</v>
      </c>
      <c r="U518" s="137">
        <f t="shared" si="54"/>
        <v>-44</v>
      </c>
      <c r="V518" s="102">
        <f t="shared" si="42"/>
        <v>2303.4</v>
      </c>
      <c r="W518" s="137" t="s">
        <v>59</v>
      </c>
      <c r="X518" s="46" t="s">
        <v>36</v>
      </c>
      <c r="Y518" s="48"/>
      <c r="Z518" s="133" t="s">
        <v>33</v>
      </c>
      <c r="AA518" s="39">
        <v>0</v>
      </c>
    </row>
    <row r="519" spans="1:28" ht="15" x14ac:dyDescent="0.2">
      <c r="A519" s="320"/>
      <c r="B519" s="321">
        <v>44774</v>
      </c>
      <c r="C519" s="323"/>
      <c r="D519" s="457">
        <v>44775</v>
      </c>
      <c r="E519" s="458" t="s">
        <v>1196</v>
      </c>
      <c r="F519" s="458" t="s">
        <v>1196</v>
      </c>
      <c r="G519" s="325"/>
      <c r="I519" s="326"/>
      <c r="J519" s="325"/>
      <c r="K519" s="445"/>
      <c r="L519" s="326"/>
      <c r="M519" s="453"/>
      <c r="N519" s="465"/>
      <c r="O519" s="333"/>
      <c r="P519" s="333"/>
      <c r="Q519" s="459">
        <v>895294</v>
      </c>
      <c r="R519" s="449"/>
      <c r="S519" s="336"/>
      <c r="T519" s="449"/>
      <c r="U519" s="337"/>
      <c r="V519" s="338">
        <f t="shared" si="42"/>
        <v>895294</v>
      </c>
      <c r="W519" s="337"/>
      <c r="X519" s="326" t="s">
        <v>102</v>
      </c>
      <c r="Y519" s="479">
        <v>82029689</v>
      </c>
      <c r="Z519" s="480"/>
      <c r="AA519" s="467"/>
      <c r="AB519" s="1" t="s">
        <v>867</v>
      </c>
    </row>
    <row r="520" spans="1:28" ht="15" x14ac:dyDescent="0.2">
      <c r="A520" s="320"/>
      <c r="B520" s="321">
        <v>44774</v>
      </c>
      <c r="C520" s="323"/>
      <c r="D520" s="457">
        <v>44775</v>
      </c>
      <c r="E520" s="458" t="s">
        <v>1196</v>
      </c>
      <c r="F520" s="458" t="s">
        <v>1196</v>
      </c>
      <c r="G520" s="325"/>
      <c r="I520" s="326"/>
      <c r="J520" s="325"/>
      <c r="K520" s="445"/>
      <c r="L520" s="326"/>
      <c r="M520" s="453"/>
      <c r="N520" s="465"/>
      <c r="O520" s="333"/>
      <c r="P520" s="333"/>
      <c r="Q520" s="459">
        <v>293469</v>
      </c>
      <c r="R520" s="449"/>
      <c r="S520" s="336"/>
      <c r="T520" s="449"/>
      <c r="U520" s="337"/>
      <c r="V520" s="338">
        <f t="shared" si="42"/>
        <v>293469</v>
      </c>
      <c r="W520" s="337"/>
      <c r="X520" s="326" t="s">
        <v>102</v>
      </c>
      <c r="Y520" s="479">
        <v>82029687</v>
      </c>
      <c r="Z520" s="480"/>
      <c r="AA520" s="467"/>
      <c r="AB520" s="1" t="s">
        <v>867</v>
      </c>
    </row>
    <row r="521" spans="1:28" ht="15" x14ac:dyDescent="0.2">
      <c r="A521" s="320"/>
      <c r="B521" s="321">
        <v>44774</v>
      </c>
      <c r="C521" s="323"/>
      <c r="D521" s="457">
        <v>44775</v>
      </c>
      <c r="E521" s="458" t="s">
        <v>1196</v>
      </c>
      <c r="F521" s="458" t="s">
        <v>1196</v>
      </c>
      <c r="G521" s="325"/>
      <c r="I521" s="326"/>
      <c r="J521" s="325"/>
      <c r="K521" s="445"/>
      <c r="L521" s="326"/>
      <c r="M521" s="453"/>
      <c r="N521" s="465"/>
      <c r="O521" s="333"/>
      <c r="P521" s="333"/>
      <c r="Q521" s="459">
        <v>84337</v>
      </c>
      <c r="R521" s="449"/>
      <c r="S521" s="336"/>
      <c r="T521" s="449"/>
      <c r="U521" s="337"/>
      <c r="V521" s="338">
        <f t="shared" si="42"/>
        <v>84337</v>
      </c>
      <c r="W521" s="337"/>
      <c r="X521" s="326" t="s">
        <v>102</v>
      </c>
      <c r="Y521" s="479">
        <v>82029688</v>
      </c>
      <c r="Z521" s="480"/>
      <c r="AA521" s="467"/>
      <c r="AB521" s="1" t="s">
        <v>867</v>
      </c>
    </row>
    <row r="522" spans="1:28" ht="15" x14ac:dyDescent="0.2">
      <c r="A522" s="320"/>
      <c r="B522" s="321">
        <v>44774</v>
      </c>
      <c r="C522" s="323"/>
      <c r="D522" s="457">
        <v>44777</v>
      </c>
      <c r="E522" s="458" t="s">
        <v>1193</v>
      </c>
      <c r="F522" s="458" t="s">
        <v>1193</v>
      </c>
      <c r="G522" s="325"/>
      <c r="I522" s="326"/>
      <c r="J522" s="325"/>
      <c r="K522" s="445"/>
      <c r="L522" s="326"/>
      <c r="M522" s="453"/>
      <c r="N522" s="465"/>
      <c r="O522" s="333"/>
      <c r="P522" s="333"/>
      <c r="Q522" s="459">
        <v>241800</v>
      </c>
      <c r="R522" s="449"/>
      <c r="S522" s="336"/>
      <c r="T522" s="449"/>
      <c r="U522" s="337"/>
      <c r="V522" s="338">
        <f t="shared" si="42"/>
        <v>241800</v>
      </c>
      <c r="W522" s="337"/>
      <c r="X522" s="326" t="s">
        <v>102</v>
      </c>
      <c r="Y522" s="479">
        <v>82029691</v>
      </c>
      <c r="Z522" s="480"/>
      <c r="AA522" s="467"/>
      <c r="AB522" s="1" t="s">
        <v>867</v>
      </c>
    </row>
    <row r="523" spans="1:28" ht="15" x14ac:dyDescent="0.2">
      <c r="A523" s="320"/>
      <c r="B523" s="321">
        <v>44774</v>
      </c>
      <c r="C523" s="323"/>
      <c r="D523" s="457">
        <v>44777</v>
      </c>
      <c r="E523" s="458" t="s">
        <v>1194</v>
      </c>
      <c r="F523" s="458" t="s">
        <v>1194</v>
      </c>
      <c r="G523" s="325"/>
      <c r="I523" s="326"/>
      <c r="J523" s="325"/>
      <c r="K523" s="445"/>
      <c r="L523" s="326"/>
      <c r="M523" s="453"/>
      <c r="N523" s="465"/>
      <c r="O523" s="333"/>
      <c r="P523" s="333"/>
      <c r="Q523" s="459">
        <v>92943</v>
      </c>
      <c r="R523" s="449"/>
      <c r="S523" s="336"/>
      <c r="T523" s="449"/>
      <c r="U523" s="337"/>
      <c r="V523" s="338">
        <f t="shared" si="42"/>
        <v>92943</v>
      </c>
      <c r="W523" s="337"/>
      <c r="X523" s="326" t="s">
        <v>102</v>
      </c>
      <c r="Y523" s="479">
        <v>82029690</v>
      </c>
      <c r="Z523" s="480"/>
      <c r="AA523" s="467"/>
      <c r="AB523" s="1" t="s">
        <v>867</v>
      </c>
    </row>
    <row r="524" spans="1:28" ht="15" x14ac:dyDescent="0.2">
      <c r="A524" s="320"/>
      <c r="B524" s="321">
        <v>44774</v>
      </c>
      <c r="C524" s="323"/>
      <c r="D524" s="457">
        <v>44783</v>
      </c>
      <c r="E524" s="458" t="s">
        <v>1193</v>
      </c>
      <c r="F524" s="458" t="s">
        <v>1193</v>
      </c>
      <c r="G524" s="325"/>
      <c r="I524" s="326"/>
      <c r="J524" s="325"/>
      <c r="K524" s="445"/>
      <c r="L524" s="326"/>
      <c r="M524" s="453"/>
      <c r="N524" s="465"/>
      <c r="O524" s="333"/>
      <c r="P524" s="333"/>
      <c r="Q524" s="459">
        <v>410000</v>
      </c>
      <c r="R524" s="449"/>
      <c r="S524" s="336"/>
      <c r="T524" s="449"/>
      <c r="U524" s="337"/>
      <c r="V524" s="338">
        <f t="shared" si="42"/>
        <v>410000</v>
      </c>
      <c r="W524" s="337"/>
      <c r="X524" s="326" t="s">
        <v>102</v>
      </c>
      <c r="Y524" s="479">
        <v>82029694</v>
      </c>
      <c r="Z524" s="480"/>
      <c r="AA524" s="467"/>
      <c r="AB524" s="1" t="s">
        <v>867</v>
      </c>
    </row>
    <row r="525" spans="1:28" ht="15" x14ac:dyDescent="0.2">
      <c r="A525" s="320"/>
      <c r="B525" s="321">
        <v>44774</v>
      </c>
      <c r="C525" s="323"/>
      <c r="D525" s="443">
        <v>44804</v>
      </c>
      <c r="E525" s="444" t="s">
        <v>1189</v>
      </c>
      <c r="F525" s="444" t="s">
        <v>1189</v>
      </c>
      <c r="G525" s="325"/>
      <c r="I525" s="326"/>
      <c r="J525" s="325"/>
      <c r="K525" s="445"/>
      <c r="L525" s="326"/>
      <c r="M525" s="453"/>
      <c r="N525" s="465"/>
      <c r="O525" s="333"/>
      <c r="P525" s="333"/>
      <c r="Q525" s="448">
        <v>552773.01</v>
      </c>
      <c r="R525" s="449"/>
      <c r="S525" s="336"/>
      <c r="T525" s="449"/>
      <c r="U525" s="337"/>
      <c r="V525" s="338">
        <f t="shared" si="42"/>
        <v>552773.01</v>
      </c>
      <c r="W525" s="450"/>
      <c r="X525" s="326" t="s">
        <v>102</v>
      </c>
      <c r="Y525" s="482"/>
      <c r="Z525" s="466"/>
      <c r="AA525" s="483"/>
      <c r="AB525" s="1" t="s">
        <v>867</v>
      </c>
    </row>
    <row r="526" spans="1:28" x14ac:dyDescent="0.2">
      <c r="A526" s="20">
        <v>252</v>
      </c>
      <c r="B526" s="21">
        <v>44774</v>
      </c>
      <c r="C526" s="97">
        <v>44789</v>
      </c>
      <c r="D526" s="246">
        <v>44789</v>
      </c>
      <c r="E526" s="23" t="s">
        <v>578</v>
      </c>
      <c r="F526" s="23" t="s">
        <v>579</v>
      </c>
      <c r="G526" s="26" t="s">
        <v>33</v>
      </c>
      <c r="I526" s="24" t="s">
        <v>33</v>
      </c>
      <c r="J526" s="26">
        <v>303635</v>
      </c>
      <c r="K526" s="27">
        <v>44789</v>
      </c>
      <c r="L526" s="24" t="s">
        <v>33</v>
      </c>
      <c r="M526" s="29">
        <v>6200000</v>
      </c>
      <c r="N526" s="132">
        <v>0</v>
      </c>
      <c r="O526" s="31">
        <f t="shared" si="52"/>
        <v>0</v>
      </c>
      <c r="P526" s="31">
        <v>0</v>
      </c>
      <c r="Q526" s="35">
        <f t="shared" si="51"/>
        <v>6200000</v>
      </c>
      <c r="R526" s="33"/>
      <c r="S526" s="34">
        <v>0</v>
      </c>
      <c r="T526" s="33"/>
      <c r="U526" s="35">
        <f t="shared" si="54"/>
        <v>0</v>
      </c>
      <c r="V526" s="32">
        <f t="shared" si="42"/>
        <v>6200000</v>
      </c>
      <c r="W526" s="222" t="s">
        <v>35</v>
      </c>
      <c r="X526" s="222" t="s">
        <v>102</v>
      </c>
      <c r="Y526" s="222">
        <v>82029692</v>
      </c>
      <c r="Z526" s="133" t="s">
        <v>33</v>
      </c>
      <c r="AA526" s="39">
        <v>0</v>
      </c>
    </row>
    <row r="527" spans="1:28" hidden="1" x14ac:dyDescent="0.2">
      <c r="A527" s="20">
        <v>254</v>
      </c>
      <c r="B527" s="21">
        <v>44774</v>
      </c>
      <c r="C527" s="97">
        <v>44789</v>
      </c>
      <c r="D527" s="246">
        <v>44789</v>
      </c>
      <c r="E527" s="23" t="s">
        <v>578</v>
      </c>
      <c r="F527" s="23" t="s">
        <v>580</v>
      </c>
      <c r="G527" s="26" t="s">
        <v>33</v>
      </c>
      <c r="I527" s="24" t="s">
        <v>33</v>
      </c>
      <c r="J527" s="20">
        <v>303636</v>
      </c>
      <c r="K527" s="103">
        <v>44789</v>
      </c>
      <c r="L527" s="78" t="s">
        <v>33</v>
      </c>
      <c r="M527" s="29">
        <v>30000000</v>
      </c>
      <c r="N527" s="132">
        <v>0</v>
      </c>
      <c r="O527" s="31">
        <f t="shared" si="52"/>
        <v>0</v>
      </c>
      <c r="P527" s="31"/>
      <c r="Q527" s="35">
        <f t="shared" si="51"/>
        <v>30000000</v>
      </c>
      <c r="R527" s="33"/>
      <c r="S527" s="34"/>
      <c r="T527" s="33"/>
      <c r="U527" s="35">
        <f t="shared" si="54"/>
        <v>0</v>
      </c>
      <c r="V527" s="32">
        <v>30000000</v>
      </c>
      <c r="W527" s="222" t="s">
        <v>35</v>
      </c>
      <c r="X527" s="225" t="s">
        <v>36</v>
      </c>
      <c r="Y527" s="222">
        <v>58372122</v>
      </c>
      <c r="Z527" s="133" t="s">
        <v>33</v>
      </c>
      <c r="AA527" s="39">
        <v>0</v>
      </c>
    </row>
    <row r="528" spans="1:28" hidden="1" x14ac:dyDescent="0.2">
      <c r="A528" s="20">
        <v>253</v>
      </c>
      <c r="B528" s="21">
        <v>44774</v>
      </c>
      <c r="C528" s="97">
        <v>44789</v>
      </c>
      <c r="D528" s="246">
        <v>44790</v>
      </c>
      <c r="E528" s="23" t="s">
        <v>578</v>
      </c>
      <c r="F528" s="23" t="s">
        <v>580</v>
      </c>
      <c r="G528" s="26" t="s">
        <v>33</v>
      </c>
      <c r="I528" s="24" t="s">
        <v>33</v>
      </c>
      <c r="J528" s="20">
        <v>303636</v>
      </c>
      <c r="K528" s="103">
        <v>44789</v>
      </c>
      <c r="L528" s="78" t="s">
        <v>33</v>
      </c>
      <c r="M528" s="29">
        <v>50000000</v>
      </c>
      <c r="N528" s="132">
        <v>0</v>
      </c>
      <c r="O528" s="31">
        <f t="shared" si="52"/>
        <v>0</v>
      </c>
      <c r="P528" s="31">
        <v>0</v>
      </c>
      <c r="Q528" s="35">
        <f t="shared" si="51"/>
        <v>50000000</v>
      </c>
      <c r="R528" s="33"/>
      <c r="S528" s="34">
        <v>0</v>
      </c>
      <c r="T528" s="33"/>
      <c r="U528" s="35">
        <f t="shared" si="54"/>
        <v>0</v>
      </c>
      <c r="V528" s="32">
        <f t="shared" ref="V528:V538" si="55">Q528+S528+U528</f>
        <v>50000000</v>
      </c>
      <c r="W528" s="222" t="s">
        <v>35</v>
      </c>
      <c r="X528" s="225" t="s">
        <v>36</v>
      </c>
      <c r="Y528" s="222">
        <v>58372123</v>
      </c>
      <c r="Z528" s="133" t="s">
        <v>33</v>
      </c>
      <c r="AA528" s="39">
        <v>0</v>
      </c>
    </row>
    <row r="529" spans="1:28" x14ac:dyDescent="0.2">
      <c r="A529" s="20">
        <v>128</v>
      </c>
      <c r="B529" s="21">
        <v>44621</v>
      </c>
      <c r="C529" s="97">
        <v>44625</v>
      </c>
      <c r="D529" s="246">
        <v>44795</v>
      </c>
      <c r="E529" s="43" t="s">
        <v>346</v>
      </c>
      <c r="F529" s="43" t="s">
        <v>347</v>
      </c>
      <c r="G529" s="26" t="s">
        <v>348</v>
      </c>
      <c r="H529" s="213" t="s">
        <v>34</v>
      </c>
      <c r="I529" s="24" t="s">
        <v>33</v>
      </c>
      <c r="J529" s="76">
        <v>303418</v>
      </c>
      <c r="K529" s="103">
        <v>44474</v>
      </c>
      <c r="L529" s="78" t="s">
        <v>33</v>
      </c>
      <c r="M529" s="79">
        <v>100000</v>
      </c>
      <c r="N529" s="80">
        <v>0.15</v>
      </c>
      <c r="O529" s="31">
        <f t="shared" si="52"/>
        <v>15000</v>
      </c>
      <c r="P529" s="31">
        <v>0</v>
      </c>
      <c r="Q529" s="32">
        <f t="shared" si="51"/>
        <v>115000</v>
      </c>
      <c r="R529" s="81">
        <v>0.03</v>
      </c>
      <c r="S529" s="34">
        <f>-Q529*R529</f>
        <v>-3450</v>
      </c>
      <c r="T529" s="81">
        <v>0.2</v>
      </c>
      <c r="U529" s="35">
        <f>-O529*T529</f>
        <v>-3000</v>
      </c>
      <c r="V529" s="32">
        <f t="shared" si="55"/>
        <v>108550</v>
      </c>
      <c r="W529" s="221" t="s">
        <v>35</v>
      </c>
      <c r="X529" s="36" t="s">
        <v>102</v>
      </c>
      <c r="Y529" s="220" t="s">
        <v>349</v>
      </c>
      <c r="Z529" s="238" t="s">
        <v>33</v>
      </c>
      <c r="AA529" s="48"/>
    </row>
    <row r="530" spans="1:28" hidden="1" x14ac:dyDescent="0.2">
      <c r="A530" s="20">
        <v>263</v>
      </c>
      <c r="B530" s="21">
        <v>44795</v>
      </c>
      <c r="C530" s="22">
        <v>44777</v>
      </c>
      <c r="D530" s="246">
        <v>44795</v>
      </c>
      <c r="E530" s="23" t="s">
        <v>197</v>
      </c>
      <c r="F530" s="23" t="s">
        <v>589</v>
      </c>
      <c r="G530" s="50" t="s">
        <v>590</v>
      </c>
      <c r="I530" s="26">
        <v>1889</v>
      </c>
      <c r="J530" s="26">
        <v>303630</v>
      </c>
      <c r="K530" s="27">
        <v>44567</v>
      </c>
      <c r="L530" s="24">
        <v>54</v>
      </c>
      <c r="M530" s="29">
        <v>16490</v>
      </c>
      <c r="N530" s="132">
        <v>0</v>
      </c>
      <c r="O530" s="31">
        <f t="shared" si="52"/>
        <v>0</v>
      </c>
      <c r="P530" s="31">
        <v>0</v>
      </c>
      <c r="Q530" s="35">
        <f t="shared" si="51"/>
        <v>16490</v>
      </c>
      <c r="R530" s="33"/>
      <c r="S530" s="34">
        <f>-Q530*R530</f>
        <v>0</v>
      </c>
      <c r="T530" s="33"/>
      <c r="U530" s="35">
        <f t="shared" ref="U530:U536" si="56">IFERROR(O530*-T530,0)</f>
        <v>0</v>
      </c>
      <c r="V530" s="32">
        <f t="shared" si="55"/>
        <v>16490</v>
      </c>
      <c r="W530" s="36" t="s">
        <v>59</v>
      </c>
      <c r="X530" s="225" t="s">
        <v>36</v>
      </c>
      <c r="Y530" s="220"/>
      <c r="Z530" s="133" t="s">
        <v>33</v>
      </c>
      <c r="AA530" s="39">
        <v>0</v>
      </c>
    </row>
    <row r="531" spans="1:28" hidden="1" x14ac:dyDescent="0.2">
      <c r="A531" s="20">
        <v>247</v>
      </c>
      <c r="B531" s="21">
        <v>44764</v>
      </c>
      <c r="C531" s="22">
        <v>44749</v>
      </c>
      <c r="D531" s="246">
        <v>44796</v>
      </c>
      <c r="E531" s="23" t="s">
        <v>42</v>
      </c>
      <c r="F531" s="23" t="s">
        <v>565</v>
      </c>
      <c r="G531" s="26" t="s">
        <v>566</v>
      </c>
      <c r="I531" s="26" t="s">
        <v>567</v>
      </c>
      <c r="J531" s="26" t="s">
        <v>239</v>
      </c>
      <c r="K531" s="108" t="s">
        <v>568</v>
      </c>
      <c r="L531" s="26" t="s">
        <v>569</v>
      </c>
      <c r="M531" s="29">
        <v>684248</v>
      </c>
      <c r="N531" s="150">
        <v>0.17</v>
      </c>
      <c r="O531" s="31">
        <f t="shared" si="52"/>
        <v>116322.16</v>
      </c>
      <c r="P531" s="31">
        <v>0</v>
      </c>
      <c r="Q531" s="35">
        <f t="shared" si="51"/>
        <v>800570.16</v>
      </c>
      <c r="R531" s="109">
        <v>4.4999999999999998E-2</v>
      </c>
      <c r="S531" s="34">
        <f>Q531*-R531</f>
        <v>-36025.657200000001</v>
      </c>
      <c r="T531" s="110">
        <v>0</v>
      </c>
      <c r="U531" s="35">
        <f t="shared" si="56"/>
        <v>0</v>
      </c>
      <c r="V531" s="32">
        <f t="shared" si="55"/>
        <v>764544.50280000002</v>
      </c>
      <c r="W531" s="377" t="s">
        <v>59</v>
      </c>
      <c r="X531" s="377" t="s">
        <v>36</v>
      </c>
      <c r="Y531" s="378"/>
      <c r="Z531" s="133" t="s">
        <v>33</v>
      </c>
      <c r="AA531" s="379">
        <f>V531+V532</f>
        <v>869466.50280000002</v>
      </c>
    </row>
    <row r="532" spans="1:28" hidden="1" x14ac:dyDescent="0.2">
      <c r="A532" s="20">
        <v>248</v>
      </c>
      <c r="B532" s="21">
        <v>44764</v>
      </c>
      <c r="C532" s="22">
        <v>44749</v>
      </c>
      <c r="D532" s="246">
        <v>44796</v>
      </c>
      <c r="E532" s="23" t="s">
        <v>42</v>
      </c>
      <c r="F532" s="23" t="s">
        <v>570</v>
      </c>
      <c r="G532" s="26" t="s">
        <v>566</v>
      </c>
      <c r="I532" s="26" t="s">
        <v>571</v>
      </c>
      <c r="J532" s="26" t="s">
        <v>239</v>
      </c>
      <c r="K532" s="108" t="s">
        <v>572</v>
      </c>
      <c r="L532" s="74" t="s">
        <v>573</v>
      </c>
      <c r="M532" s="29">
        <v>104400</v>
      </c>
      <c r="N532" s="150">
        <v>0.15</v>
      </c>
      <c r="O532" s="31">
        <f t="shared" si="52"/>
        <v>15660</v>
      </c>
      <c r="P532" s="31">
        <v>0</v>
      </c>
      <c r="Q532" s="35">
        <f t="shared" si="51"/>
        <v>120060</v>
      </c>
      <c r="R532" s="109">
        <v>0.1</v>
      </c>
      <c r="S532" s="34">
        <f>Q532*-R532</f>
        <v>-12006</v>
      </c>
      <c r="T532" s="110">
        <v>0.2</v>
      </c>
      <c r="U532" s="35">
        <f t="shared" si="56"/>
        <v>-3132</v>
      </c>
      <c r="V532" s="32">
        <f t="shared" si="55"/>
        <v>104922</v>
      </c>
      <c r="W532" s="377" t="s">
        <v>59</v>
      </c>
      <c r="X532" s="377" t="s">
        <v>36</v>
      </c>
      <c r="Y532" s="378"/>
      <c r="Z532" s="133" t="s">
        <v>33</v>
      </c>
      <c r="AA532" s="380"/>
    </row>
    <row r="533" spans="1:28" hidden="1" x14ac:dyDescent="0.2">
      <c r="A533" s="20">
        <v>266</v>
      </c>
      <c r="B533" s="21">
        <v>44795</v>
      </c>
      <c r="C533" s="22">
        <v>44796</v>
      </c>
      <c r="D533" s="246">
        <v>44796</v>
      </c>
      <c r="E533" s="23" t="s">
        <v>38</v>
      </c>
      <c r="F533" s="23" t="s">
        <v>594</v>
      </c>
      <c r="G533" s="24" t="s">
        <v>40</v>
      </c>
      <c r="I533" s="26" t="s">
        <v>33</v>
      </c>
      <c r="J533" s="26">
        <v>303641</v>
      </c>
      <c r="K533" s="27" t="s">
        <v>33</v>
      </c>
      <c r="L533" s="26" t="s">
        <v>33</v>
      </c>
      <c r="M533" s="29">
        <v>4684</v>
      </c>
      <c r="N533" s="150">
        <v>0</v>
      </c>
      <c r="O533" s="31">
        <f t="shared" si="52"/>
        <v>0</v>
      </c>
      <c r="P533" s="31">
        <v>0</v>
      </c>
      <c r="Q533" s="35">
        <f t="shared" si="51"/>
        <v>4684</v>
      </c>
      <c r="R533" s="33"/>
      <c r="S533" s="34">
        <f>-Q533*R533</f>
        <v>0</v>
      </c>
      <c r="T533" s="33"/>
      <c r="U533" s="35">
        <f t="shared" si="56"/>
        <v>0</v>
      </c>
      <c r="V533" s="32">
        <f t="shared" si="55"/>
        <v>4684</v>
      </c>
      <c r="W533" s="137" t="s">
        <v>59</v>
      </c>
      <c r="X533" s="46" t="s">
        <v>36</v>
      </c>
      <c r="Y533" s="37"/>
      <c r="Z533" s="133" t="s">
        <v>33</v>
      </c>
      <c r="AA533" s="148">
        <v>0</v>
      </c>
    </row>
    <row r="534" spans="1:28" hidden="1" x14ac:dyDescent="0.2">
      <c r="A534" s="20">
        <v>257</v>
      </c>
      <c r="B534" s="21">
        <v>44774</v>
      </c>
      <c r="C534" s="97">
        <v>44796</v>
      </c>
      <c r="D534" s="246">
        <v>44798</v>
      </c>
      <c r="E534" s="23" t="s">
        <v>578</v>
      </c>
      <c r="F534" s="23" t="s">
        <v>584</v>
      </c>
      <c r="G534" s="26" t="s">
        <v>33</v>
      </c>
      <c r="I534" s="24" t="s">
        <v>33</v>
      </c>
      <c r="J534" s="26">
        <v>303642</v>
      </c>
      <c r="K534" s="27">
        <v>44796</v>
      </c>
      <c r="L534" s="26" t="s">
        <v>33</v>
      </c>
      <c r="M534" s="29">
        <v>2900000</v>
      </c>
      <c r="N534" s="132">
        <v>0</v>
      </c>
      <c r="O534" s="31">
        <v>0</v>
      </c>
      <c r="P534" s="31">
        <v>0</v>
      </c>
      <c r="Q534" s="35">
        <f t="shared" si="51"/>
        <v>2900000</v>
      </c>
      <c r="R534" s="33"/>
      <c r="S534" s="34">
        <v>0</v>
      </c>
      <c r="T534" s="33"/>
      <c r="U534" s="35">
        <f t="shared" si="56"/>
        <v>0</v>
      </c>
      <c r="V534" s="32">
        <f t="shared" si="55"/>
        <v>2900000</v>
      </c>
      <c r="W534" s="135" t="s">
        <v>35</v>
      </c>
      <c r="X534" s="135" t="s">
        <v>142</v>
      </c>
      <c r="Y534" s="212">
        <v>55559781</v>
      </c>
      <c r="Z534" s="133" t="s">
        <v>33</v>
      </c>
      <c r="AA534" s="148">
        <v>0</v>
      </c>
    </row>
    <row r="535" spans="1:28" hidden="1" x14ac:dyDescent="0.2">
      <c r="A535" s="20">
        <v>268</v>
      </c>
      <c r="B535" s="21">
        <v>44795</v>
      </c>
      <c r="C535" s="22">
        <v>44796</v>
      </c>
      <c r="D535" s="246">
        <v>44799</v>
      </c>
      <c r="E535" s="23" t="s">
        <v>187</v>
      </c>
      <c r="F535" s="23" t="s">
        <v>596</v>
      </c>
      <c r="G535" s="26" t="s">
        <v>33</v>
      </c>
      <c r="I535" s="26" t="s">
        <v>33</v>
      </c>
      <c r="J535" s="26">
        <v>303645</v>
      </c>
      <c r="K535" s="27">
        <v>44743</v>
      </c>
      <c r="L535" s="26" t="s">
        <v>597</v>
      </c>
      <c r="M535" s="29">
        <v>90000</v>
      </c>
      <c r="N535" s="150">
        <v>0.08</v>
      </c>
      <c r="O535" s="31">
        <f t="shared" ref="O535:O587" si="57">M535*N535</f>
        <v>7200</v>
      </c>
      <c r="P535" s="31">
        <v>0</v>
      </c>
      <c r="Q535" s="35">
        <f t="shared" si="51"/>
        <v>97200</v>
      </c>
      <c r="R535" s="33">
        <v>0.1</v>
      </c>
      <c r="S535" s="34">
        <f>-Q535*R535</f>
        <v>-9720</v>
      </c>
      <c r="T535" s="33">
        <v>0.2</v>
      </c>
      <c r="U535" s="35">
        <f t="shared" si="56"/>
        <v>-1440</v>
      </c>
      <c r="V535" s="32">
        <f t="shared" si="55"/>
        <v>86040</v>
      </c>
      <c r="W535" s="36" t="s">
        <v>59</v>
      </c>
      <c r="X535" s="225" t="s">
        <v>36</v>
      </c>
      <c r="Y535" s="37"/>
      <c r="Z535" s="133" t="s">
        <v>33</v>
      </c>
      <c r="AA535" s="39">
        <v>0</v>
      </c>
    </row>
    <row r="536" spans="1:28" hidden="1" x14ac:dyDescent="0.2">
      <c r="A536" s="20">
        <v>269</v>
      </c>
      <c r="B536" s="21">
        <v>44795</v>
      </c>
      <c r="C536" s="22">
        <v>44798</v>
      </c>
      <c r="D536" s="246">
        <v>44803</v>
      </c>
      <c r="E536" s="23" t="s">
        <v>79</v>
      </c>
      <c r="F536" s="23" t="s">
        <v>598</v>
      </c>
      <c r="G536" s="26" t="s">
        <v>33</v>
      </c>
      <c r="I536" s="26" t="s">
        <v>33</v>
      </c>
      <c r="J536" s="26">
        <v>303646</v>
      </c>
      <c r="K536" s="27" t="s">
        <v>33</v>
      </c>
      <c r="L536" s="26" t="s">
        <v>33</v>
      </c>
      <c r="M536" s="29">
        <v>750000</v>
      </c>
      <c r="N536" s="150">
        <v>0</v>
      </c>
      <c r="O536" s="31">
        <f t="shared" si="57"/>
        <v>0</v>
      </c>
      <c r="P536" s="31">
        <v>0</v>
      </c>
      <c r="Q536" s="35">
        <f t="shared" si="51"/>
        <v>750000</v>
      </c>
      <c r="R536" s="33"/>
      <c r="S536" s="34">
        <f>-Q536*R536</f>
        <v>0</v>
      </c>
      <c r="T536" s="33"/>
      <c r="U536" s="35">
        <f t="shared" si="56"/>
        <v>0</v>
      </c>
      <c r="V536" s="32">
        <f t="shared" si="55"/>
        <v>750000</v>
      </c>
      <c r="W536" s="36" t="s">
        <v>59</v>
      </c>
      <c r="X536" s="225" t="s">
        <v>36</v>
      </c>
      <c r="Y536" s="37"/>
      <c r="Z536" s="133" t="s">
        <v>33</v>
      </c>
      <c r="AA536" s="39">
        <v>0</v>
      </c>
    </row>
    <row r="537" spans="1:28" hidden="1" x14ac:dyDescent="0.2">
      <c r="A537" s="20">
        <v>18</v>
      </c>
      <c r="B537" s="21">
        <v>44583</v>
      </c>
      <c r="C537" s="22">
        <v>44586</v>
      </c>
      <c r="D537" s="246">
        <v>44804</v>
      </c>
      <c r="E537" s="23" t="s">
        <v>79</v>
      </c>
      <c r="F537" s="23" t="s">
        <v>79</v>
      </c>
      <c r="G537" s="24" t="s">
        <v>33</v>
      </c>
      <c r="H537" s="213" t="s">
        <v>34</v>
      </c>
      <c r="I537" s="24" t="s">
        <v>33</v>
      </c>
      <c r="J537" s="26">
        <v>303334</v>
      </c>
      <c r="K537" s="27" t="s">
        <v>33</v>
      </c>
      <c r="L537" s="27" t="s">
        <v>33</v>
      </c>
      <c r="M537" s="38">
        <v>1500000</v>
      </c>
      <c r="N537" s="30">
        <v>0</v>
      </c>
      <c r="O537" s="31">
        <f t="shared" si="57"/>
        <v>0</v>
      </c>
      <c r="P537" s="31">
        <v>0</v>
      </c>
      <c r="Q537" s="32">
        <f t="shared" si="51"/>
        <v>1500000</v>
      </c>
      <c r="R537" s="33">
        <v>0</v>
      </c>
      <c r="S537" s="34">
        <f>-Q537*R537</f>
        <v>0</v>
      </c>
      <c r="T537" s="33">
        <v>0</v>
      </c>
      <c r="U537" s="35">
        <f>-O537*T537</f>
        <v>0</v>
      </c>
      <c r="V537" s="32">
        <f t="shared" si="55"/>
        <v>1500000</v>
      </c>
      <c r="W537" s="36" t="s">
        <v>35</v>
      </c>
      <c r="X537" s="36" t="s">
        <v>36</v>
      </c>
      <c r="Y537" s="38" t="s">
        <v>33</v>
      </c>
      <c r="Z537" s="238" t="s">
        <v>33</v>
      </c>
      <c r="AA537" s="48"/>
    </row>
    <row r="538" spans="1:28" hidden="1" x14ac:dyDescent="0.2">
      <c r="A538" s="20">
        <v>276</v>
      </c>
      <c r="B538" s="21">
        <v>44795</v>
      </c>
      <c r="C538" s="22">
        <v>44804</v>
      </c>
      <c r="D538" s="246">
        <v>44804</v>
      </c>
      <c r="E538" s="23" t="s">
        <v>144</v>
      </c>
      <c r="F538" s="23" t="s">
        <v>607</v>
      </c>
      <c r="G538" s="24" t="s">
        <v>33</v>
      </c>
      <c r="I538" s="26" t="s">
        <v>33</v>
      </c>
      <c r="J538" s="20">
        <v>303654</v>
      </c>
      <c r="K538" s="103" t="s">
        <v>33</v>
      </c>
      <c r="L538" s="20" t="s">
        <v>33</v>
      </c>
      <c r="M538" s="29">
        <v>25000</v>
      </c>
      <c r="N538" s="132">
        <v>0</v>
      </c>
      <c r="O538" s="31">
        <f t="shared" si="57"/>
        <v>0</v>
      </c>
      <c r="P538" s="31">
        <v>0</v>
      </c>
      <c r="Q538" s="35">
        <f t="shared" si="51"/>
        <v>25000</v>
      </c>
      <c r="R538" s="33"/>
      <c r="S538" s="34">
        <f>-Q538*R538</f>
        <v>0</v>
      </c>
      <c r="T538" s="33"/>
      <c r="U538" s="35">
        <f t="shared" ref="U538:U581" si="58">IFERROR(O538*-T538,0)</f>
        <v>0</v>
      </c>
      <c r="V538" s="32">
        <f t="shared" si="55"/>
        <v>25000</v>
      </c>
      <c r="W538" s="137" t="s">
        <v>35</v>
      </c>
      <c r="X538" s="46" t="s">
        <v>36</v>
      </c>
      <c r="Y538" s="37" t="s">
        <v>608</v>
      </c>
      <c r="Z538" s="133" t="s">
        <v>33</v>
      </c>
      <c r="AA538" s="41">
        <f>V538+V539+V540</f>
        <v>3871412</v>
      </c>
    </row>
    <row r="539" spans="1:28" hidden="1" x14ac:dyDescent="0.2">
      <c r="A539" s="249">
        <v>277</v>
      </c>
      <c r="B539" s="250">
        <v>44795</v>
      </c>
      <c r="C539" s="251">
        <v>44804</v>
      </c>
      <c r="D539" s="248">
        <v>44820</v>
      </c>
      <c r="E539" s="252" t="s">
        <v>144</v>
      </c>
      <c r="F539" s="252" t="s">
        <v>607</v>
      </c>
      <c r="G539" s="253" t="s">
        <v>33</v>
      </c>
      <c r="I539" s="254" t="s">
        <v>33</v>
      </c>
      <c r="J539" s="249">
        <v>303654</v>
      </c>
      <c r="K539" s="381" t="s">
        <v>33</v>
      </c>
      <c r="L539" s="249" t="s">
        <v>33</v>
      </c>
      <c r="M539" s="382">
        <v>241773</v>
      </c>
      <c r="N539" s="383">
        <v>0</v>
      </c>
      <c r="O539" s="258">
        <f t="shared" si="57"/>
        <v>0</v>
      </c>
      <c r="P539" s="258"/>
      <c r="Q539" s="262">
        <f t="shared" si="51"/>
        <v>241773</v>
      </c>
      <c r="R539" s="260"/>
      <c r="S539" s="261"/>
      <c r="T539" s="260"/>
      <c r="U539" s="262">
        <f t="shared" si="58"/>
        <v>0</v>
      </c>
      <c r="V539" s="259">
        <v>241773</v>
      </c>
      <c r="W539" s="263" t="s">
        <v>35</v>
      </c>
      <c r="X539" s="384" t="s">
        <v>36</v>
      </c>
      <c r="Y539" s="264" t="s">
        <v>609</v>
      </c>
      <c r="Z539" s="385" t="s">
        <v>33</v>
      </c>
      <c r="AA539" s="386"/>
    </row>
    <row r="540" spans="1:28" hidden="1" x14ac:dyDescent="0.2">
      <c r="A540" s="20">
        <v>278</v>
      </c>
      <c r="B540" s="21">
        <v>44795</v>
      </c>
      <c r="C540" s="22">
        <v>44804</v>
      </c>
      <c r="D540" s="246">
        <v>44804</v>
      </c>
      <c r="E540" s="23" t="s">
        <v>144</v>
      </c>
      <c r="F540" s="23" t="s">
        <v>607</v>
      </c>
      <c r="G540" s="24" t="s">
        <v>33</v>
      </c>
      <c r="I540" s="26" t="s">
        <v>33</v>
      </c>
      <c r="J540" s="20">
        <v>303654</v>
      </c>
      <c r="K540" s="103" t="s">
        <v>33</v>
      </c>
      <c r="L540" s="20" t="s">
        <v>33</v>
      </c>
      <c r="M540" s="29">
        <v>3604639</v>
      </c>
      <c r="N540" s="132">
        <v>0</v>
      </c>
      <c r="O540" s="31">
        <f t="shared" si="57"/>
        <v>0</v>
      </c>
      <c r="P540" s="31"/>
      <c r="Q540" s="35">
        <f t="shared" si="51"/>
        <v>3604639</v>
      </c>
      <c r="R540" s="33"/>
      <c r="S540" s="34"/>
      <c r="T540" s="33"/>
      <c r="U540" s="35">
        <f t="shared" si="58"/>
        <v>0</v>
      </c>
      <c r="V540" s="32">
        <v>3604639</v>
      </c>
      <c r="W540" s="36" t="s">
        <v>35</v>
      </c>
      <c r="X540" s="181" t="s">
        <v>36</v>
      </c>
      <c r="Y540" s="37" t="s">
        <v>610</v>
      </c>
      <c r="Z540" s="133" t="s">
        <v>33</v>
      </c>
      <c r="AA540" s="243"/>
    </row>
    <row r="541" spans="1:28" ht="15" hidden="1" x14ac:dyDescent="0.25">
      <c r="A541" s="344"/>
      <c r="B541" s="363"/>
      <c r="C541" s="346"/>
      <c r="D541" s="347">
        <v>44774</v>
      </c>
      <c r="E541" s="348" t="s">
        <v>963</v>
      </c>
      <c r="F541" s="348" t="s">
        <v>963</v>
      </c>
      <c r="G541" s="366"/>
      <c r="I541" s="365"/>
      <c r="J541" s="344"/>
      <c r="K541" s="387"/>
      <c r="L541" s="344"/>
      <c r="M541" s="367"/>
      <c r="N541" s="352"/>
      <c r="O541" s="353"/>
      <c r="P541" s="353"/>
      <c r="Q541" s="354">
        <v>3697399</v>
      </c>
      <c r="R541" s="368"/>
      <c r="S541" s="356"/>
      <c r="T541" s="368"/>
      <c r="U541" s="358"/>
      <c r="V541" s="354">
        <v>3697399</v>
      </c>
      <c r="W541" s="358"/>
      <c r="X541" s="369" t="s">
        <v>36</v>
      </c>
      <c r="Y541" s="360">
        <v>58372111</v>
      </c>
      <c r="Z541" s="361"/>
      <c r="AA541" s="388"/>
      <c r="AB541" s="1" t="s">
        <v>867</v>
      </c>
    </row>
    <row r="542" spans="1:28" ht="15" hidden="1" x14ac:dyDescent="0.25">
      <c r="A542" s="344"/>
      <c r="B542" s="363"/>
      <c r="C542" s="346"/>
      <c r="D542" s="347">
        <v>44775</v>
      </c>
      <c r="E542" s="348" t="s">
        <v>842</v>
      </c>
      <c r="F542" s="348" t="s">
        <v>842</v>
      </c>
      <c r="G542" s="366"/>
      <c r="I542" s="365"/>
      <c r="J542" s="344"/>
      <c r="K542" s="387"/>
      <c r="L542" s="344"/>
      <c r="M542" s="367"/>
      <c r="N542" s="352"/>
      <c r="O542" s="353"/>
      <c r="P542" s="353"/>
      <c r="Q542" s="354">
        <v>25000</v>
      </c>
      <c r="R542" s="368"/>
      <c r="S542" s="356"/>
      <c r="T542" s="368"/>
      <c r="U542" s="358"/>
      <c r="V542" s="354">
        <v>25000</v>
      </c>
      <c r="W542" s="358"/>
      <c r="X542" s="369" t="s">
        <v>36</v>
      </c>
      <c r="Y542" s="360">
        <v>58372112</v>
      </c>
      <c r="Z542" s="361"/>
      <c r="AA542" s="388"/>
      <c r="AB542" s="1" t="s">
        <v>867</v>
      </c>
    </row>
    <row r="543" spans="1:28" ht="15" hidden="1" x14ac:dyDescent="0.25">
      <c r="A543" s="344"/>
      <c r="B543" s="363"/>
      <c r="C543" s="346"/>
      <c r="D543" s="347">
        <v>44775</v>
      </c>
      <c r="E543" s="348" t="s">
        <v>964</v>
      </c>
      <c r="F543" s="348" t="s">
        <v>964</v>
      </c>
      <c r="G543" s="366"/>
      <c r="I543" s="365"/>
      <c r="J543" s="344"/>
      <c r="K543" s="387"/>
      <c r="L543" s="344"/>
      <c r="M543" s="367"/>
      <c r="N543" s="352"/>
      <c r="O543" s="353"/>
      <c r="P543" s="353"/>
      <c r="Q543" s="354">
        <v>97738</v>
      </c>
      <c r="R543" s="368"/>
      <c r="S543" s="356"/>
      <c r="T543" s="368"/>
      <c r="U543" s="358"/>
      <c r="V543" s="354">
        <v>97738</v>
      </c>
      <c r="W543" s="358"/>
      <c r="X543" s="369" t="s">
        <v>36</v>
      </c>
      <c r="Y543" s="360">
        <v>58372107</v>
      </c>
      <c r="Z543" s="361"/>
      <c r="AA543" s="388"/>
      <c r="AB543" s="1" t="s">
        <v>867</v>
      </c>
    </row>
    <row r="544" spans="1:28" ht="23.25" hidden="1" x14ac:dyDescent="0.25">
      <c r="A544" s="344"/>
      <c r="B544" s="363"/>
      <c r="C544" s="346"/>
      <c r="D544" s="347">
        <v>44775</v>
      </c>
      <c r="E544" s="348" t="s">
        <v>965</v>
      </c>
      <c r="F544" s="348" t="s">
        <v>965</v>
      </c>
      <c r="G544" s="366"/>
      <c r="I544" s="365"/>
      <c r="J544" s="344"/>
      <c r="K544" s="387"/>
      <c r="L544" s="344"/>
      <c r="M544" s="367"/>
      <c r="N544" s="352"/>
      <c r="O544" s="353"/>
      <c r="P544" s="353"/>
      <c r="Q544" s="354">
        <v>1000000</v>
      </c>
      <c r="R544" s="368"/>
      <c r="S544" s="356"/>
      <c r="T544" s="368"/>
      <c r="U544" s="358"/>
      <c r="V544" s="354">
        <v>1000000</v>
      </c>
      <c r="W544" s="358"/>
      <c r="X544" s="369" t="s">
        <v>36</v>
      </c>
      <c r="Y544" s="360"/>
      <c r="Z544" s="361"/>
      <c r="AA544" s="388"/>
      <c r="AB544" s="1" t="s">
        <v>867</v>
      </c>
    </row>
    <row r="545" spans="1:28" ht="15" hidden="1" x14ac:dyDescent="0.25">
      <c r="A545" s="344"/>
      <c r="B545" s="363"/>
      <c r="C545" s="346"/>
      <c r="D545" s="347">
        <v>44776</v>
      </c>
      <c r="E545" s="348" t="s">
        <v>966</v>
      </c>
      <c r="F545" s="348" t="s">
        <v>966</v>
      </c>
      <c r="G545" s="366"/>
      <c r="I545" s="365"/>
      <c r="J545" s="344"/>
      <c r="K545" s="387"/>
      <c r="L545" s="344"/>
      <c r="M545" s="367"/>
      <c r="N545" s="352"/>
      <c r="O545" s="353"/>
      <c r="P545" s="353"/>
      <c r="Q545" s="354">
        <v>78945</v>
      </c>
      <c r="R545" s="368"/>
      <c r="S545" s="356"/>
      <c r="T545" s="368"/>
      <c r="U545" s="358"/>
      <c r="V545" s="354">
        <v>78945</v>
      </c>
      <c r="W545" s="358"/>
      <c r="X545" s="369" t="s">
        <v>36</v>
      </c>
      <c r="Y545" s="360">
        <v>56590759</v>
      </c>
      <c r="Z545" s="361"/>
      <c r="AA545" s="388"/>
      <c r="AB545" s="1" t="s">
        <v>867</v>
      </c>
    </row>
    <row r="546" spans="1:28" ht="15" hidden="1" x14ac:dyDescent="0.25">
      <c r="A546" s="344"/>
      <c r="B546" s="363"/>
      <c r="C546" s="346"/>
      <c r="D546" s="347">
        <v>44776</v>
      </c>
      <c r="E546" s="348" t="s">
        <v>967</v>
      </c>
      <c r="F546" s="348" t="s">
        <v>967</v>
      </c>
      <c r="G546" s="366"/>
      <c r="I546" s="365"/>
      <c r="J546" s="344"/>
      <c r="K546" s="387"/>
      <c r="L546" s="344"/>
      <c r="M546" s="367"/>
      <c r="N546" s="352"/>
      <c r="O546" s="353"/>
      <c r="P546" s="353"/>
      <c r="Q546" s="354">
        <v>330096</v>
      </c>
      <c r="R546" s="368"/>
      <c r="S546" s="356"/>
      <c r="T546" s="368"/>
      <c r="U546" s="358"/>
      <c r="V546" s="354">
        <v>330096</v>
      </c>
      <c r="W546" s="358"/>
      <c r="X546" s="369" t="s">
        <v>36</v>
      </c>
      <c r="Y546" s="360">
        <v>56590760</v>
      </c>
      <c r="Z546" s="361"/>
      <c r="AA546" s="388"/>
      <c r="AB546" s="1" t="s">
        <v>867</v>
      </c>
    </row>
    <row r="547" spans="1:28" ht="15" hidden="1" x14ac:dyDescent="0.25">
      <c r="A547" s="344"/>
      <c r="B547" s="363"/>
      <c r="C547" s="346"/>
      <c r="D547" s="347">
        <v>44777</v>
      </c>
      <c r="E547" s="348" t="s">
        <v>917</v>
      </c>
      <c r="F547" s="348" t="s">
        <v>917</v>
      </c>
      <c r="G547" s="366"/>
      <c r="I547" s="365"/>
      <c r="J547" s="344"/>
      <c r="K547" s="387"/>
      <c r="L547" s="344"/>
      <c r="M547" s="367"/>
      <c r="N547" s="352"/>
      <c r="O547" s="353"/>
      <c r="P547" s="353"/>
      <c r="Q547" s="354">
        <v>101828.69</v>
      </c>
      <c r="R547" s="368"/>
      <c r="S547" s="356"/>
      <c r="T547" s="368"/>
      <c r="U547" s="358"/>
      <c r="V547" s="354">
        <v>101828.69</v>
      </c>
      <c r="W547" s="358"/>
      <c r="X547" s="369" t="s">
        <v>36</v>
      </c>
      <c r="Y547" s="360"/>
      <c r="Z547" s="361"/>
      <c r="AA547" s="388"/>
      <c r="AB547" s="1" t="s">
        <v>867</v>
      </c>
    </row>
    <row r="548" spans="1:28" ht="15" hidden="1" x14ac:dyDescent="0.25">
      <c r="A548" s="344"/>
      <c r="B548" s="363"/>
      <c r="C548" s="346"/>
      <c r="D548" s="347">
        <v>44777</v>
      </c>
      <c r="E548" s="348" t="s">
        <v>918</v>
      </c>
      <c r="F548" s="348" t="s">
        <v>918</v>
      </c>
      <c r="G548" s="366"/>
      <c r="I548" s="365"/>
      <c r="J548" s="344"/>
      <c r="K548" s="387"/>
      <c r="L548" s="344"/>
      <c r="M548" s="367"/>
      <c r="N548" s="352"/>
      <c r="O548" s="353"/>
      <c r="P548" s="353"/>
      <c r="Q548" s="354">
        <v>307345</v>
      </c>
      <c r="R548" s="368"/>
      <c r="S548" s="356"/>
      <c r="T548" s="368"/>
      <c r="U548" s="358"/>
      <c r="V548" s="354">
        <v>307345</v>
      </c>
      <c r="W548" s="358"/>
      <c r="X548" s="369" t="s">
        <v>36</v>
      </c>
      <c r="Y548" s="360"/>
      <c r="Z548" s="361"/>
      <c r="AA548" s="388"/>
      <c r="AB548" s="1" t="s">
        <v>867</v>
      </c>
    </row>
    <row r="549" spans="1:28" ht="23.25" hidden="1" x14ac:dyDescent="0.25">
      <c r="A549" s="344"/>
      <c r="B549" s="363"/>
      <c r="C549" s="346"/>
      <c r="D549" s="347">
        <v>44778</v>
      </c>
      <c r="E549" s="348" t="s">
        <v>968</v>
      </c>
      <c r="F549" s="348" t="s">
        <v>968</v>
      </c>
      <c r="G549" s="366"/>
      <c r="I549" s="365"/>
      <c r="J549" s="344"/>
      <c r="K549" s="387"/>
      <c r="L549" s="344"/>
      <c r="M549" s="367"/>
      <c r="N549" s="352"/>
      <c r="O549" s="353"/>
      <c r="P549" s="353"/>
      <c r="Q549" s="354">
        <v>1000000</v>
      </c>
      <c r="R549" s="368"/>
      <c r="S549" s="356"/>
      <c r="T549" s="368"/>
      <c r="U549" s="358"/>
      <c r="V549" s="354">
        <v>1000000</v>
      </c>
      <c r="W549" s="358"/>
      <c r="X549" s="369" t="s">
        <v>36</v>
      </c>
      <c r="Y549" s="360"/>
      <c r="Z549" s="361"/>
      <c r="AA549" s="388"/>
      <c r="AB549" s="1" t="s">
        <v>867</v>
      </c>
    </row>
    <row r="550" spans="1:28" ht="23.25" hidden="1" x14ac:dyDescent="0.25">
      <c r="A550" s="344"/>
      <c r="B550" s="363"/>
      <c r="C550" s="346"/>
      <c r="D550" s="347">
        <v>44778</v>
      </c>
      <c r="E550" s="348" t="s">
        <v>969</v>
      </c>
      <c r="F550" s="348" t="s">
        <v>969</v>
      </c>
      <c r="G550" s="366"/>
      <c r="I550" s="365"/>
      <c r="J550" s="344"/>
      <c r="K550" s="387"/>
      <c r="L550" s="344"/>
      <c r="M550" s="367"/>
      <c r="N550" s="352"/>
      <c r="O550" s="353"/>
      <c r="P550" s="353"/>
      <c r="Q550" s="354">
        <v>510480</v>
      </c>
      <c r="R550" s="368"/>
      <c r="S550" s="356"/>
      <c r="T550" s="368"/>
      <c r="U550" s="358"/>
      <c r="V550" s="354">
        <v>510480</v>
      </c>
      <c r="W550" s="358"/>
      <c r="X550" s="369" t="s">
        <v>36</v>
      </c>
      <c r="Y550" s="360"/>
      <c r="Z550" s="361"/>
      <c r="AA550" s="388"/>
      <c r="AB550" s="1" t="s">
        <v>867</v>
      </c>
    </row>
    <row r="551" spans="1:28" ht="15" hidden="1" x14ac:dyDescent="0.25">
      <c r="A551" s="344"/>
      <c r="B551" s="363"/>
      <c r="C551" s="346"/>
      <c r="D551" s="347">
        <v>44778</v>
      </c>
      <c r="E551" s="348" t="s">
        <v>844</v>
      </c>
      <c r="F551" s="348" t="s">
        <v>844</v>
      </c>
      <c r="G551" s="366"/>
      <c r="I551" s="365"/>
      <c r="J551" s="344"/>
      <c r="K551" s="387"/>
      <c r="L551" s="344"/>
      <c r="M551" s="367"/>
      <c r="N551" s="352"/>
      <c r="O551" s="353"/>
      <c r="P551" s="353"/>
      <c r="Q551" s="354">
        <v>499914</v>
      </c>
      <c r="R551" s="368"/>
      <c r="S551" s="356"/>
      <c r="T551" s="368"/>
      <c r="U551" s="358"/>
      <c r="V551" s="354">
        <v>499914</v>
      </c>
      <c r="W551" s="358"/>
      <c r="X551" s="369" t="s">
        <v>36</v>
      </c>
      <c r="Y551" s="360">
        <v>58372114</v>
      </c>
      <c r="Z551" s="361"/>
      <c r="AA551" s="388"/>
      <c r="AB551" s="1" t="s">
        <v>867</v>
      </c>
    </row>
    <row r="552" spans="1:28" ht="15" hidden="1" x14ac:dyDescent="0.25">
      <c r="A552" s="344"/>
      <c r="B552" s="363"/>
      <c r="C552" s="346"/>
      <c r="D552" s="347">
        <v>44778</v>
      </c>
      <c r="E552" s="348" t="s">
        <v>970</v>
      </c>
      <c r="F552" s="348" t="s">
        <v>970</v>
      </c>
      <c r="G552" s="366"/>
      <c r="I552" s="365"/>
      <c r="J552" s="344"/>
      <c r="K552" s="387"/>
      <c r="L552" s="344"/>
      <c r="M552" s="367"/>
      <c r="N552" s="352"/>
      <c r="O552" s="353"/>
      <c r="P552" s="353"/>
      <c r="Q552" s="354">
        <v>46750</v>
      </c>
      <c r="R552" s="368"/>
      <c r="S552" s="356"/>
      <c r="T552" s="368"/>
      <c r="U552" s="358"/>
      <c r="V552" s="354">
        <v>46750</v>
      </c>
      <c r="W552" s="358"/>
      <c r="X552" s="369" t="s">
        <v>36</v>
      </c>
      <c r="Y552" s="360">
        <v>58372108</v>
      </c>
      <c r="Z552" s="361"/>
      <c r="AA552" s="388"/>
      <c r="AB552" s="1" t="s">
        <v>867</v>
      </c>
    </row>
    <row r="553" spans="1:28" ht="15" hidden="1" x14ac:dyDescent="0.25">
      <c r="A553" s="344"/>
      <c r="B553" s="363"/>
      <c r="C553" s="346"/>
      <c r="D553" s="347">
        <v>44778</v>
      </c>
      <c r="E553" s="348" t="s">
        <v>971</v>
      </c>
      <c r="F553" s="348" t="s">
        <v>971</v>
      </c>
      <c r="G553" s="366"/>
      <c r="I553" s="365"/>
      <c r="J553" s="344"/>
      <c r="K553" s="387"/>
      <c r="L553" s="344"/>
      <c r="M553" s="367"/>
      <c r="N553" s="352"/>
      <c r="O553" s="353"/>
      <c r="P553" s="353"/>
      <c r="Q553" s="354">
        <v>214745</v>
      </c>
      <c r="R553" s="368"/>
      <c r="S553" s="356"/>
      <c r="T553" s="368"/>
      <c r="U553" s="358"/>
      <c r="V553" s="354">
        <v>214745</v>
      </c>
      <c r="W553" s="358"/>
      <c r="X553" s="369" t="s">
        <v>36</v>
      </c>
      <c r="Y553" s="360">
        <v>58372109</v>
      </c>
      <c r="Z553" s="361"/>
      <c r="AA553" s="388"/>
      <c r="AB553" s="1" t="s">
        <v>867</v>
      </c>
    </row>
    <row r="554" spans="1:28" ht="15" hidden="1" x14ac:dyDescent="0.25">
      <c r="A554" s="344"/>
      <c r="B554" s="363"/>
      <c r="C554" s="346"/>
      <c r="D554" s="347">
        <v>44778</v>
      </c>
      <c r="E554" s="348" t="s">
        <v>972</v>
      </c>
      <c r="F554" s="348" t="s">
        <v>972</v>
      </c>
      <c r="G554" s="366"/>
      <c r="I554" s="365"/>
      <c r="J554" s="344"/>
      <c r="K554" s="387"/>
      <c r="L554" s="344"/>
      <c r="M554" s="367"/>
      <c r="N554" s="352"/>
      <c r="O554" s="353"/>
      <c r="P554" s="353"/>
      <c r="Q554" s="354">
        <v>209266</v>
      </c>
      <c r="R554" s="368"/>
      <c r="S554" s="356"/>
      <c r="T554" s="368"/>
      <c r="U554" s="358"/>
      <c r="V554" s="354">
        <v>209266</v>
      </c>
      <c r="W554" s="358"/>
      <c r="X554" s="369" t="s">
        <v>36</v>
      </c>
      <c r="Y554" s="360">
        <v>58372110</v>
      </c>
      <c r="Z554" s="361"/>
      <c r="AA554" s="388"/>
      <c r="AB554" s="1" t="s">
        <v>867</v>
      </c>
    </row>
    <row r="555" spans="1:28" ht="15" hidden="1" x14ac:dyDescent="0.25">
      <c r="A555" s="344"/>
      <c r="B555" s="363"/>
      <c r="C555" s="346"/>
      <c r="D555" s="347">
        <v>44783</v>
      </c>
      <c r="E555" s="348" t="s">
        <v>837</v>
      </c>
      <c r="F555" s="348" t="s">
        <v>837</v>
      </c>
      <c r="G555" s="366"/>
      <c r="I555" s="365"/>
      <c r="J555" s="344"/>
      <c r="K555" s="387"/>
      <c r="L555" s="344"/>
      <c r="M555" s="367"/>
      <c r="N555" s="352"/>
      <c r="O555" s="353"/>
      <c r="P555" s="353"/>
      <c r="Q555" s="354">
        <v>69542</v>
      </c>
      <c r="R555" s="368"/>
      <c r="S555" s="356"/>
      <c r="T555" s="368"/>
      <c r="U555" s="358"/>
      <c r="V555" s="354">
        <v>69542</v>
      </c>
      <c r="W555" s="358"/>
      <c r="X555" s="369" t="s">
        <v>36</v>
      </c>
      <c r="Y555" s="360">
        <v>58372113</v>
      </c>
      <c r="Z555" s="361"/>
      <c r="AA555" s="388"/>
      <c r="AB555" s="1" t="s">
        <v>867</v>
      </c>
    </row>
    <row r="556" spans="1:28" ht="23.25" hidden="1" x14ac:dyDescent="0.25">
      <c r="A556" s="344"/>
      <c r="B556" s="363"/>
      <c r="C556" s="346"/>
      <c r="D556" s="347">
        <v>44784</v>
      </c>
      <c r="E556" s="348" t="s">
        <v>973</v>
      </c>
      <c r="F556" s="348" t="s">
        <v>973</v>
      </c>
      <c r="G556" s="366"/>
      <c r="I556" s="365"/>
      <c r="J556" s="344"/>
      <c r="K556" s="387"/>
      <c r="L556" s="344"/>
      <c r="M556" s="367"/>
      <c r="N556" s="352"/>
      <c r="O556" s="353"/>
      <c r="P556" s="353"/>
      <c r="Q556" s="354">
        <v>1500</v>
      </c>
      <c r="R556" s="368"/>
      <c r="S556" s="356"/>
      <c r="T556" s="368"/>
      <c r="U556" s="358"/>
      <c r="V556" s="354">
        <v>1500</v>
      </c>
      <c r="W556" s="358"/>
      <c r="X556" s="369" t="s">
        <v>36</v>
      </c>
      <c r="Y556" s="360"/>
      <c r="Z556" s="361"/>
      <c r="AA556" s="388"/>
      <c r="AB556" s="1" t="s">
        <v>867</v>
      </c>
    </row>
    <row r="557" spans="1:28" ht="15" hidden="1" x14ac:dyDescent="0.25">
      <c r="A557" s="344"/>
      <c r="B557" s="363"/>
      <c r="C557" s="346"/>
      <c r="D557" s="347">
        <v>44785</v>
      </c>
      <c r="E557" s="348" t="s">
        <v>974</v>
      </c>
      <c r="F557" s="348" t="s">
        <v>974</v>
      </c>
      <c r="G557" s="366"/>
      <c r="I557" s="365"/>
      <c r="J557" s="344"/>
      <c r="K557" s="387"/>
      <c r="L557" s="344"/>
      <c r="M557" s="367"/>
      <c r="N557" s="352"/>
      <c r="O557" s="353"/>
      <c r="P557" s="353"/>
      <c r="Q557" s="354">
        <v>56848</v>
      </c>
      <c r="R557" s="368"/>
      <c r="S557" s="356"/>
      <c r="T557" s="368"/>
      <c r="U557" s="358"/>
      <c r="V557" s="354">
        <v>56848</v>
      </c>
      <c r="W557" s="358"/>
      <c r="X557" s="369" t="s">
        <v>36</v>
      </c>
      <c r="Y557" s="360">
        <v>58372121</v>
      </c>
      <c r="Z557" s="361"/>
      <c r="AA557" s="388"/>
      <c r="AB557" s="1" t="s">
        <v>867</v>
      </c>
    </row>
    <row r="558" spans="1:28" ht="15" hidden="1" x14ac:dyDescent="0.25">
      <c r="A558" s="344"/>
      <c r="B558" s="363"/>
      <c r="C558" s="346"/>
      <c r="D558" s="347">
        <v>44789</v>
      </c>
      <c r="E558" s="348" t="s">
        <v>868</v>
      </c>
      <c r="F558" s="348" t="s">
        <v>868</v>
      </c>
      <c r="G558" s="366"/>
      <c r="I558" s="365"/>
      <c r="J558" s="344"/>
      <c r="K558" s="387"/>
      <c r="L558" s="344"/>
      <c r="M558" s="367"/>
      <c r="N558" s="352"/>
      <c r="O558" s="353"/>
      <c r="P558" s="353"/>
      <c r="Q558" s="354">
        <v>7800</v>
      </c>
      <c r="R558" s="368"/>
      <c r="S558" s="356"/>
      <c r="T558" s="368"/>
      <c r="U558" s="358"/>
      <c r="V558" s="354">
        <v>7800</v>
      </c>
      <c r="W558" s="358"/>
      <c r="X558" s="369" t="s">
        <v>36</v>
      </c>
      <c r="Y558" s="360" t="s">
        <v>991</v>
      </c>
      <c r="Z558" s="361"/>
      <c r="AA558" s="388"/>
      <c r="AB558" s="1" t="s">
        <v>867</v>
      </c>
    </row>
    <row r="559" spans="1:28" ht="15" hidden="1" x14ac:dyDescent="0.25">
      <c r="A559" s="344"/>
      <c r="B559" s="363"/>
      <c r="C559" s="346"/>
      <c r="D559" s="347">
        <v>44789</v>
      </c>
      <c r="E559" s="348" t="s">
        <v>975</v>
      </c>
      <c r="F559" s="348" t="s">
        <v>975</v>
      </c>
      <c r="G559" s="366"/>
      <c r="I559" s="365"/>
      <c r="J559" s="344"/>
      <c r="K559" s="387"/>
      <c r="L559" s="344"/>
      <c r="M559" s="367"/>
      <c r="N559" s="352"/>
      <c r="O559" s="353"/>
      <c r="P559" s="353"/>
      <c r="Q559" s="354">
        <v>60000</v>
      </c>
      <c r="R559" s="368"/>
      <c r="S559" s="356"/>
      <c r="T559" s="368"/>
      <c r="U559" s="358"/>
      <c r="V559" s="354">
        <v>60000</v>
      </c>
      <c r="W559" s="358"/>
      <c r="X559" s="369" t="s">
        <v>36</v>
      </c>
      <c r="Y559" s="360" t="s">
        <v>991</v>
      </c>
      <c r="Z559" s="361"/>
      <c r="AA559" s="388"/>
      <c r="AB559" s="1" t="s">
        <v>867</v>
      </c>
    </row>
    <row r="560" spans="1:28" ht="15" hidden="1" x14ac:dyDescent="0.25">
      <c r="A560" s="344"/>
      <c r="B560" s="363"/>
      <c r="C560" s="346"/>
      <c r="D560" s="347">
        <v>44792</v>
      </c>
      <c r="E560" s="348" t="s">
        <v>976</v>
      </c>
      <c r="F560" s="348" t="s">
        <v>976</v>
      </c>
      <c r="G560" s="366"/>
      <c r="I560" s="365"/>
      <c r="J560" s="344"/>
      <c r="K560" s="387"/>
      <c r="L560" s="344"/>
      <c r="M560" s="367"/>
      <c r="N560" s="352"/>
      <c r="O560" s="353"/>
      <c r="P560" s="353"/>
      <c r="Q560" s="354">
        <v>500000</v>
      </c>
      <c r="R560" s="368"/>
      <c r="S560" s="356"/>
      <c r="T560" s="368"/>
      <c r="U560" s="358"/>
      <c r="V560" s="354">
        <v>500000</v>
      </c>
      <c r="W560" s="358"/>
      <c r="X560" s="369" t="s">
        <v>36</v>
      </c>
      <c r="Y560" s="360"/>
      <c r="Z560" s="361"/>
      <c r="AA560" s="388"/>
      <c r="AB560" s="1" t="s">
        <v>867</v>
      </c>
    </row>
    <row r="561" spans="1:28" ht="23.25" hidden="1" x14ac:dyDescent="0.25">
      <c r="A561" s="344"/>
      <c r="B561" s="363"/>
      <c r="C561" s="346"/>
      <c r="D561" s="347">
        <v>44796</v>
      </c>
      <c r="E561" s="348" t="s">
        <v>977</v>
      </c>
      <c r="F561" s="348" t="s">
        <v>977</v>
      </c>
      <c r="G561" s="366"/>
      <c r="I561" s="365"/>
      <c r="J561" s="344"/>
      <c r="K561" s="387"/>
      <c r="L561" s="344"/>
      <c r="M561" s="367"/>
      <c r="N561" s="352"/>
      <c r="O561" s="353"/>
      <c r="P561" s="353"/>
      <c r="Q561" s="354">
        <v>155223</v>
      </c>
      <c r="R561" s="368"/>
      <c r="S561" s="356"/>
      <c r="T561" s="368"/>
      <c r="U561" s="358"/>
      <c r="V561" s="354">
        <v>155223</v>
      </c>
      <c r="W561" s="358"/>
      <c r="X561" s="369" t="s">
        <v>36</v>
      </c>
      <c r="Y561" s="360"/>
      <c r="Z561" s="361"/>
      <c r="AA561" s="388"/>
      <c r="AB561" s="1" t="s">
        <v>867</v>
      </c>
    </row>
    <row r="562" spans="1:28" ht="23.25" hidden="1" x14ac:dyDescent="0.25">
      <c r="A562" s="344"/>
      <c r="B562" s="363"/>
      <c r="C562" s="346"/>
      <c r="D562" s="347">
        <v>44796</v>
      </c>
      <c r="E562" s="348" t="s">
        <v>978</v>
      </c>
      <c r="F562" s="348" t="s">
        <v>978</v>
      </c>
      <c r="G562" s="366"/>
      <c r="I562" s="365"/>
      <c r="J562" s="344"/>
      <c r="K562" s="387"/>
      <c r="L562" s="344"/>
      <c r="M562" s="367"/>
      <c r="N562" s="352"/>
      <c r="O562" s="353"/>
      <c r="P562" s="353"/>
      <c r="Q562" s="354">
        <v>388056</v>
      </c>
      <c r="R562" s="368"/>
      <c r="S562" s="356"/>
      <c r="T562" s="368"/>
      <c r="U562" s="358"/>
      <c r="V562" s="354">
        <v>388056</v>
      </c>
      <c r="W562" s="358"/>
      <c r="X562" s="369" t="s">
        <v>36</v>
      </c>
      <c r="Y562" s="360"/>
      <c r="Z562" s="361"/>
      <c r="AA562" s="388"/>
      <c r="AB562" s="1" t="s">
        <v>867</v>
      </c>
    </row>
    <row r="563" spans="1:28" ht="23.25" hidden="1" x14ac:dyDescent="0.25">
      <c r="A563" s="344"/>
      <c r="B563" s="363"/>
      <c r="C563" s="346"/>
      <c r="D563" s="347">
        <v>44796</v>
      </c>
      <c r="E563" s="348" t="s">
        <v>979</v>
      </c>
      <c r="F563" s="348" t="s">
        <v>979</v>
      </c>
      <c r="G563" s="366"/>
      <c r="I563" s="365"/>
      <c r="J563" s="344"/>
      <c r="K563" s="387"/>
      <c r="L563" s="344"/>
      <c r="M563" s="367"/>
      <c r="N563" s="352"/>
      <c r="O563" s="353"/>
      <c r="P563" s="353"/>
      <c r="Q563" s="354">
        <v>1000000</v>
      </c>
      <c r="R563" s="368"/>
      <c r="S563" s="356"/>
      <c r="T563" s="368"/>
      <c r="U563" s="358"/>
      <c r="V563" s="354">
        <v>1000000</v>
      </c>
      <c r="W563" s="358"/>
      <c r="X563" s="369" t="s">
        <v>36</v>
      </c>
      <c r="Y563" s="360"/>
      <c r="Z563" s="361"/>
      <c r="AA563" s="388"/>
      <c r="AB563" s="1" t="s">
        <v>867</v>
      </c>
    </row>
    <row r="564" spans="1:28" ht="23.25" hidden="1" x14ac:dyDescent="0.25">
      <c r="A564" s="344"/>
      <c r="B564" s="363"/>
      <c r="C564" s="346"/>
      <c r="D564" s="347">
        <v>44796</v>
      </c>
      <c r="E564" s="348" t="s">
        <v>980</v>
      </c>
      <c r="F564" s="348" t="s">
        <v>980</v>
      </c>
      <c r="G564" s="366"/>
      <c r="I564" s="365"/>
      <c r="J564" s="344"/>
      <c r="K564" s="387"/>
      <c r="L564" s="344"/>
      <c r="M564" s="367"/>
      <c r="N564" s="352"/>
      <c r="O564" s="353"/>
      <c r="P564" s="353"/>
      <c r="Q564" s="354">
        <v>194028</v>
      </c>
      <c r="R564" s="368"/>
      <c r="S564" s="356"/>
      <c r="T564" s="368"/>
      <c r="U564" s="358"/>
      <c r="V564" s="354">
        <v>194028</v>
      </c>
      <c r="W564" s="358"/>
      <c r="X564" s="369" t="s">
        <v>36</v>
      </c>
      <c r="Y564" s="360"/>
      <c r="Z564" s="361"/>
      <c r="AA564" s="388"/>
      <c r="AB564" s="1" t="s">
        <v>867</v>
      </c>
    </row>
    <row r="565" spans="1:28" ht="23.25" hidden="1" x14ac:dyDescent="0.25">
      <c r="A565" s="344"/>
      <c r="B565" s="363"/>
      <c r="C565" s="346"/>
      <c r="D565" s="347">
        <v>44796</v>
      </c>
      <c r="E565" s="348" t="s">
        <v>981</v>
      </c>
      <c r="F565" s="348" t="s">
        <v>981</v>
      </c>
      <c r="G565" s="366"/>
      <c r="I565" s="365"/>
      <c r="J565" s="344"/>
      <c r="K565" s="387"/>
      <c r="L565" s="344"/>
      <c r="M565" s="367"/>
      <c r="N565" s="352"/>
      <c r="O565" s="353"/>
      <c r="P565" s="353"/>
      <c r="Q565" s="354">
        <v>597402</v>
      </c>
      <c r="R565" s="368"/>
      <c r="S565" s="356"/>
      <c r="T565" s="368"/>
      <c r="U565" s="358"/>
      <c r="V565" s="354">
        <v>597402</v>
      </c>
      <c r="W565" s="358"/>
      <c r="X565" s="369" t="s">
        <v>36</v>
      </c>
      <c r="Y565" s="360"/>
      <c r="Z565" s="361"/>
      <c r="AA565" s="388"/>
      <c r="AB565" s="1" t="s">
        <v>867</v>
      </c>
    </row>
    <row r="566" spans="1:28" ht="23.25" hidden="1" x14ac:dyDescent="0.25">
      <c r="A566" s="344"/>
      <c r="B566" s="363"/>
      <c r="C566" s="346"/>
      <c r="D566" s="347">
        <v>44796</v>
      </c>
      <c r="E566" s="348" t="s">
        <v>982</v>
      </c>
      <c r="F566" s="348" t="s">
        <v>982</v>
      </c>
      <c r="G566" s="366"/>
      <c r="I566" s="365"/>
      <c r="J566" s="344"/>
      <c r="K566" s="387"/>
      <c r="L566" s="344"/>
      <c r="M566" s="367"/>
      <c r="N566" s="352"/>
      <c r="O566" s="353"/>
      <c r="P566" s="353"/>
      <c r="Q566" s="354">
        <v>979135</v>
      </c>
      <c r="R566" s="368"/>
      <c r="S566" s="356"/>
      <c r="T566" s="368"/>
      <c r="U566" s="358"/>
      <c r="V566" s="354">
        <v>979135</v>
      </c>
      <c r="W566" s="358"/>
      <c r="X566" s="369" t="s">
        <v>36</v>
      </c>
      <c r="Y566" s="360"/>
      <c r="Z566" s="361"/>
      <c r="AA566" s="388"/>
      <c r="AB566" s="1" t="s">
        <v>867</v>
      </c>
    </row>
    <row r="567" spans="1:28" ht="23.25" hidden="1" x14ac:dyDescent="0.25">
      <c r="A567" s="344"/>
      <c r="B567" s="363"/>
      <c r="C567" s="346"/>
      <c r="D567" s="347">
        <v>44796</v>
      </c>
      <c r="E567" s="348" t="s">
        <v>983</v>
      </c>
      <c r="F567" s="348" t="s">
        <v>983</v>
      </c>
      <c r="G567" s="366"/>
      <c r="I567" s="365"/>
      <c r="J567" s="344"/>
      <c r="K567" s="387"/>
      <c r="L567" s="344"/>
      <c r="M567" s="367"/>
      <c r="N567" s="352"/>
      <c r="O567" s="353"/>
      <c r="P567" s="353"/>
      <c r="Q567" s="354">
        <v>582084</v>
      </c>
      <c r="R567" s="368"/>
      <c r="S567" s="356"/>
      <c r="T567" s="368"/>
      <c r="U567" s="358"/>
      <c r="V567" s="354">
        <v>582084</v>
      </c>
      <c r="W567" s="358"/>
      <c r="X567" s="369" t="s">
        <v>36</v>
      </c>
      <c r="Y567" s="360"/>
      <c r="Z567" s="361"/>
      <c r="AA567" s="388"/>
      <c r="AB567" s="1" t="s">
        <v>867</v>
      </c>
    </row>
    <row r="568" spans="1:28" ht="15" hidden="1" x14ac:dyDescent="0.25">
      <c r="A568" s="344"/>
      <c r="B568" s="363"/>
      <c r="C568" s="346"/>
      <c r="D568" s="347">
        <v>44797</v>
      </c>
      <c r="E568" s="348" t="s">
        <v>984</v>
      </c>
      <c r="F568" s="348" t="s">
        <v>984</v>
      </c>
      <c r="G568" s="366"/>
      <c r="I568" s="365"/>
      <c r="J568" s="344"/>
      <c r="K568" s="387"/>
      <c r="L568" s="344"/>
      <c r="M568" s="367"/>
      <c r="N568" s="352"/>
      <c r="O568" s="353"/>
      <c r="P568" s="353"/>
      <c r="Q568" s="354">
        <v>693579</v>
      </c>
      <c r="R568" s="368"/>
      <c r="S568" s="356"/>
      <c r="T568" s="368"/>
      <c r="U568" s="358"/>
      <c r="V568" s="354">
        <v>693579</v>
      </c>
      <c r="W568" s="358"/>
      <c r="X568" s="369" t="s">
        <v>36</v>
      </c>
      <c r="Y568" s="360">
        <v>58372119</v>
      </c>
      <c r="Z568" s="361"/>
      <c r="AA568" s="388"/>
      <c r="AB568" s="1" t="s">
        <v>867</v>
      </c>
    </row>
    <row r="569" spans="1:28" ht="15" hidden="1" x14ac:dyDescent="0.25">
      <c r="A569" s="344"/>
      <c r="B569" s="363"/>
      <c r="C569" s="346"/>
      <c r="D569" s="347">
        <v>44797</v>
      </c>
      <c r="E569" s="348" t="s">
        <v>985</v>
      </c>
      <c r="F569" s="348" t="s">
        <v>985</v>
      </c>
      <c r="G569" s="366"/>
      <c r="I569" s="365"/>
      <c r="J569" s="344"/>
      <c r="K569" s="387"/>
      <c r="L569" s="344"/>
      <c r="M569" s="367"/>
      <c r="N569" s="352"/>
      <c r="O569" s="353"/>
      <c r="P569" s="353"/>
      <c r="Q569" s="389">
        <v>0</v>
      </c>
      <c r="R569" s="368"/>
      <c r="S569" s="356"/>
      <c r="T569" s="368"/>
      <c r="U569" s="358"/>
      <c r="V569" s="389">
        <v>0</v>
      </c>
      <c r="W569" s="358"/>
      <c r="X569" s="369" t="s">
        <v>36</v>
      </c>
      <c r="Y569" s="360" t="s">
        <v>992</v>
      </c>
      <c r="Z569" s="361"/>
      <c r="AA569" s="388"/>
      <c r="AB569" s="1" t="s">
        <v>867</v>
      </c>
    </row>
    <row r="570" spans="1:28" ht="23.25" hidden="1" x14ac:dyDescent="0.25">
      <c r="A570" s="344"/>
      <c r="B570" s="363"/>
      <c r="C570" s="346"/>
      <c r="D570" s="347">
        <v>44797</v>
      </c>
      <c r="E570" s="348" t="s">
        <v>986</v>
      </c>
      <c r="F570" s="348" t="s">
        <v>986</v>
      </c>
      <c r="G570" s="366"/>
      <c r="I570" s="365"/>
      <c r="J570" s="344"/>
      <c r="K570" s="387"/>
      <c r="L570" s="344"/>
      <c r="M570" s="367"/>
      <c r="N570" s="352"/>
      <c r="O570" s="353"/>
      <c r="P570" s="353"/>
      <c r="Q570" s="354">
        <v>595379</v>
      </c>
      <c r="R570" s="368"/>
      <c r="S570" s="356"/>
      <c r="T570" s="368"/>
      <c r="U570" s="358"/>
      <c r="V570" s="354">
        <v>595379</v>
      </c>
      <c r="W570" s="358"/>
      <c r="X570" s="369" t="s">
        <v>36</v>
      </c>
      <c r="Y570" s="360"/>
      <c r="Z570" s="361"/>
      <c r="AA570" s="388"/>
      <c r="AB570" s="1" t="s">
        <v>867</v>
      </c>
    </row>
    <row r="571" spans="1:28" ht="15" hidden="1" x14ac:dyDescent="0.25">
      <c r="A571" s="344"/>
      <c r="B571" s="363"/>
      <c r="C571" s="346"/>
      <c r="D571" s="347">
        <v>44802</v>
      </c>
      <c r="E571" s="348" t="s">
        <v>987</v>
      </c>
      <c r="F571" s="348" t="s">
        <v>987</v>
      </c>
      <c r="G571" s="366"/>
      <c r="I571" s="365"/>
      <c r="J571" s="344"/>
      <c r="K571" s="387"/>
      <c r="L571" s="344"/>
      <c r="M571" s="367"/>
      <c r="N571" s="352"/>
      <c r="O571" s="353"/>
      <c r="P571" s="353"/>
      <c r="Q571" s="354">
        <v>1000000</v>
      </c>
      <c r="R571" s="368"/>
      <c r="S571" s="356"/>
      <c r="T571" s="368"/>
      <c r="U571" s="358"/>
      <c r="V571" s="354">
        <v>1000000</v>
      </c>
      <c r="W571" s="358"/>
      <c r="X571" s="369" t="s">
        <v>36</v>
      </c>
      <c r="Y571" s="360"/>
      <c r="Z571" s="361"/>
      <c r="AA571" s="388"/>
      <c r="AB571" s="1" t="s">
        <v>867</v>
      </c>
    </row>
    <row r="572" spans="1:28" ht="15" hidden="1" x14ac:dyDescent="0.25">
      <c r="A572" s="344"/>
      <c r="B572" s="363"/>
      <c r="C572" s="346"/>
      <c r="D572" s="347">
        <v>44802</v>
      </c>
      <c r="E572" s="348" t="s">
        <v>988</v>
      </c>
      <c r="F572" s="348" t="s">
        <v>988</v>
      </c>
      <c r="G572" s="366"/>
      <c r="I572" s="365"/>
      <c r="J572" s="344"/>
      <c r="K572" s="387"/>
      <c r="L572" s="344"/>
      <c r="M572" s="367"/>
      <c r="N572" s="352"/>
      <c r="O572" s="353"/>
      <c r="P572" s="353"/>
      <c r="Q572" s="354">
        <v>1000000</v>
      </c>
      <c r="R572" s="368"/>
      <c r="S572" s="356"/>
      <c r="T572" s="368"/>
      <c r="U572" s="358"/>
      <c r="V572" s="354">
        <v>1000000</v>
      </c>
      <c r="W572" s="358"/>
      <c r="X572" s="369" t="s">
        <v>36</v>
      </c>
      <c r="Y572" s="360"/>
      <c r="Z572" s="361"/>
      <c r="AA572" s="388"/>
      <c r="AB572" s="1" t="s">
        <v>867</v>
      </c>
    </row>
    <row r="573" spans="1:28" ht="15" hidden="1" x14ac:dyDescent="0.25">
      <c r="A573" s="344"/>
      <c r="B573" s="363"/>
      <c r="C573" s="346"/>
      <c r="D573" s="347">
        <v>44802</v>
      </c>
      <c r="E573" s="348" t="s">
        <v>989</v>
      </c>
      <c r="F573" s="348" t="s">
        <v>989</v>
      </c>
      <c r="G573" s="366"/>
      <c r="I573" s="365"/>
      <c r="J573" s="344"/>
      <c r="K573" s="387"/>
      <c r="L573" s="344"/>
      <c r="M573" s="367"/>
      <c r="N573" s="352"/>
      <c r="O573" s="353"/>
      <c r="P573" s="353"/>
      <c r="Q573" s="354">
        <v>1000000</v>
      </c>
      <c r="R573" s="368"/>
      <c r="S573" s="356"/>
      <c r="T573" s="368"/>
      <c r="U573" s="358"/>
      <c r="V573" s="354">
        <v>1000000</v>
      </c>
      <c r="W573" s="358"/>
      <c r="X573" s="369" t="s">
        <v>36</v>
      </c>
      <c r="Y573" s="360"/>
      <c r="Z573" s="361"/>
      <c r="AA573" s="388"/>
      <c r="AB573" s="1" t="s">
        <v>867</v>
      </c>
    </row>
    <row r="574" spans="1:28" ht="15" hidden="1" x14ac:dyDescent="0.25">
      <c r="A574" s="344"/>
      <c r="B574" s="363"/>
      <c r="C574" s="346"/>
      <c r="D574" s="347">
        <v>44802</v>
      </c>
      <c r="E574" s="348" t="s">
        <v>990</v>
      </c>
      <c r="F574" s="348" t="s">
        <v>990</v>
      </c>
      <c r="G574" s="366"/>
      <c r="I574" s="365"/>
      <c r="J574" s="344"/>
      <c r="K574" s="387"/>
      <c r="L574" s="344"/>
      <c r="M574" s="367"/>
      <c r="N574" s="352"/>
      <c r="O574" s="353"/>
      <c r="P574" s="353"/>
      <c r="Q574" s="354">
        <v>1000000</v>
      </c>
      <c r="R574" s="368"/>
      <c r="S574" s="356"/>
      <c r="T574" s="368"/>
      <c r="U574" s="358"/>
      <c r="V574" s="354">
        <v>1000000</v>
      </c>
      <c r="W574" s="358"/>
      <c r="X574" s="369" t="s">
        <v>36</v>
      </c>
      <c r="Y574" s="360"/>
      <c r="Z574" s="361"/>
      <c r="AA574" s="388"/>
      <c r="AB574" s="1" t="s">
        <v>867</v>
      </c>
    </row>
    <row r="575" spans="1:28" ht="15" hidden="1" x14ac:dyDescent="0.25">
      <c r="A575" s="344"/>
      <c r="B575" s="363"/>
      <c r="C575" s="346"/>
      <c r="D575" s="347">
        <v>44803</v>
      </c>
      <c r="E575" s="348" t="s">
        <v>917</v>
      </c>
      <c r="F575" s="348" t="s">
        <v>917</v>
      </c>
      <c r="G575" s="366"/>
      <c r="I575" s="365"/>
      <c r="J575" s="344"/>
      <c r="K575" s="387"/>
      <c r="L575" s="344"/>
      <c r="M575" s="367"/>
      <c r="N575" s="352"/>
      <c r="O575" s="353"/>
      <c r="P575" s="353"/>
      <c r="Q575" s="354">
        <v>104797.34</v>
      </c>
      <c r="R575" s="368"/>
      <c r="S575" s="356"/>
      <c r="T575" s="368"/>
      <c r="U575" s="358"/>
      <c r="V575" s="354">
        <v>104797.34</v>
      </c>
      <c r="W575" s="358"/>
      <c r="X575" s="369" t="s">
        <v>36</v>
      </c>
      <c r="Y575" s="360"/>
      <c r="Z575" s="361"/>
      <c r="AA575" s="388"/>
      <c r="AB575" s="1" t="s">
        <v>867</v>
      </c>
    </row>
    <row r="576" spans="1:28" ht="15" hidden="1" x14ac:dyDescent="0.25">
      <c r="A576" s="344"/>
      <c r="B576" s="363"/>
      <c r="C576" s="346"/>
      <c r="D576" s="347">
        <v>44803</v>
      </c>
      <c r="E576" s="348" t="s">
        <v>918</v>
      </c>
      <c r="F576" s="348" t="s">
        <v>918</v>
      </c>
      <c r="G576" s="366"/>
      <c r="I576" s="365"/>
      <c r="J576" s="344"/>
      <c r="K576" s="387"/>
      <c r="L576" s="344"/>
      <c r="M576" s="367"/>
      <c r="N576" s="352"/>
      <c r="O576" s="353"/>
      <c r="P576" s="353"/>
      <c r="Q576" s="354">
        <v>308721.26</v>
      </c>
      <c r="R576" s="368"/>
      <c r="S576" s="356"/>
      <c r="T576" s="368"/>
      <c r="U576" s="358"/>
      <c r="V576" s="354">
        <v>308721.26</v>
      </c>
      <c r="W576" s="358"/>
      <c r="X576" s="369" t="s">
        <v>36</v>
      </c>
      <c r="Y576" s="360"/>
      <c r="Z576" s="361"/>
      <c r="AA576" s="388"/>
      <c r="AB576" s="1" t="s">
        <v>867</v>
      </c>
    </row>
    <row r="577" spans="1:27" hidden="1" x14ac:dyDescent="0.2">
      <c r="A577" s="20">
        <v>271</v>
      </c>
      <c r="B577" s="21">
        <v>44795</v>
      </c>
      <c r="C577" s="22">
        <v>44799</v>
      </c>
      <c r="D577" s="246">
        <v>44805</v>
      </c>
      <c r="E577" s="43" t="s">
        <v>127</v>
      </c>
      <c r="F577" s="43" t="s">
        <v>601</v>
      </c>
      <c r="G577" s="76" t="s">
        <v>129</v>
      </c>
      <c r="I577" s="26" t="s">
        <v>33</v>
      </c>
      <c r="J577" s="76">
        <v>303649</v>
      </c>
      <c r="K577" s="27">
        <v>44764</v>
      </c>
      <c r="L577" s="78" t="s">
        <v>602</v>
      </c>
      <c r="M577" s="79">
        <v>85000</v>
      </c>
      <c r="N577" s="154">
        <v>0</v>
      </c>
      <c r="O577" s="31">
        <f t="shared" si="57"/>
        <v>0</v>
      </c>
      <c r="P577" s="31">
        <v>0</v>
      </c>
      <c r="Q577" s="35">
        <f t="shared" si="51"/>
        <v>85000</v>
      </c>
      <c r="R577" s="81">
        <v>0.1</v>
      </c>
      <c r="S577" s="34">
        <f>-Q577*R577</f>
        <v>-8500</v>
      </c>
      <c r="T577" s="81"/>
      <c r="U577" s="35">
        <f t="shared" si="58"/>
        <v>0</v>
      </c>
      <c r="V577" s="32">
        <f t="shared" ref="V577:V640" si="59">Q577+S577+U577</f>
        <v>76500</v>
      </c>
      <c r="W577" s="36" t="s">
        <v>59</v>
      </c>
      <c r="X577" s="225" t="s">
        <v>36</v>
      </c>
      <c r="Y577" s="37"/>
      <c r="Z577" s="133" t="s">
        <v>33</v>
      </c>
      <c r="AA577" s="39">
        <v>0</v>
      </c>
    </row>
    <row r="578" spans="1:27" hidden="1" x14ac:dyDescent="0.2">
      <c r="A578" s="20">
        <v>272</v>
      </c>
      <c r="B578" s="21">
        <v>44795</v>
      </c>
      <c r="C578" s="22">
        <v>44799</v>
      </c>
      <c r="D578" s="246">
        <v>44805</v>
      </c>
      <c r="E578" s="23" t="s">
        <v>88</v>
      </c>
      <c r="F578" s="23" t="s">
        <v>603</v>
      </c>
      <c r="G578" s="24" t="s">
        <v>33</v>
      </c>
      <c r="I578" s="26" t="s">
        <v>33</v>
      </c>
      <c r="J578" s="76">
        <v>303650</v>
      </c>
      <c r="K578" s="27">
        <v>44778</v>
      </c>
      <c r="L578" s="26" t="s">
        <v>33</v>
      </c>
      <c r="M578" s="38">
        <v>75000</v>
      </c>
      <c r="N578" s="132">
        <v>0</v>
      </c>
      <c r="O578" s="31">
        <f t="shared" si="57"/>
        <v>0</v>
      </c>
      <c r="P578" s="31">
        <v>0</v>
      </c>
      <c r="Q578" s="35">
        <f t="shared" si="51"/>
        <v>75000</v>
      </c>
      <c r="R578" s="33">
        <v>0.1</v>
      </c>
      <c r="S578" s="34">
        <f>-Q578*R578</f>
        <v>-7500</v>
      </c>
      <c r="T578" s="33"/>
      <c r="U578" s="35">
        <f t="shared" si="58"/>
        <v>0</v>
      </c>
      <c r="V578" s="32">
        <f t="shared" si="59"/>
        <v>67500</v>
      </c>
      <c r="W578" s="36" t="s">
        <v>59</v>
      </c>
      <c r="X578" s="225" t="s">
        <v>36</v>
      </c>
      <c r="Y578" s="37"/>
      <c r="Z578" s="133" t="s">
        <v>33</v>
      </c>
      <c r="AA578" s="39">
        <v>0</v>
      </c>
    </row>
    <row r="579" spans="1:27" hidden="1" x14ac:dyDescent="0.2">
      <c r="A579" s="20">
        <v>283</v>
      </c>
      <c r="B579" s="21">
        <v>44795</v>
      </c>
      <c r="C579" s="22">
        <v>44803</v>
      </c>
      <c r="D579" s="246">
        <v>44805</v>
      </c>
      <c r="E579" s="23" t="s">
        <v>587</v>
      </c>
      <c r="F579" s="23" t="s">
        <v>621</v>
      </c>
      <c r="G579" s="26" t="s">
        <v>622</v>
      </c>
      <c r="I579" s="26" t="s">
        <v>33</v>
      </c>
      <c r="J579" s="26" t="s">
        <v>239</v>
      </c>
      <c r="K579" s="27">
        <v>44798</v>
      </c>
      <c r="L579" s="104" t="s">
        <v>623</v>
      </c>
      <c r="M579" s="29">
        <v>70000</v>
      </c>
      <c r="N579" s="132">
        <v>0.08</v>
      </c>
      <c r="O579" s="31">
        <f t="shared" si="57"/>
        <v>5600</v>
      </c>
      <c r="P579" s="31">
        <v>0</v>
      </c>
      <c r="Q579" s="35">
        <f t="shared" si="51"/>
        <v>75600</v>
      </c>
      <c r="R579" s="33">
        <v>0.1</v>
      </c>
      <c r="S579" s="34">
        <f>-Q579*R579</f>
        <v>-7560</v>
      </c>
      <c r="T579" s="33">
        <v>0.2</v>
      </c>
      <c r="U579" s="35">
        <f t="shared" si="58"/>
        <v>-1120</v>
      </c>
      <c r="V579" s="32">
        <f t="shared" si="59"/>
        <v>66920</v>
      </c>
      <c r="W579" s="36" t="s">
        <v>59</v>
      </c>
      <c r="X579" s="225" t="s">
        <v>36</v>
      </c>
      <c r="Y579" s="37"/>
      <c r="Z579" s="133" t="s">
        <v>33</v>
      </c>
      <c r="AA579" s="243">
        <v>0</v>
      </c>
    </row>
    <row r="580" spans="1:27" hidden="1" x14ac:dyDescent="0.2">
      <c r="A580" s="20">
        <v>284</v>
      </c>
      <c r="B580" s="21">
        <v>44795</v>
      </c>
      <c r="C580" s="22">
        <v>44804</v>
      </c>
      <c r="D580" s="246">
        <v>44805</v>
      </c>
      <c r="E580" s="23" t="s">
        <v>624</v>
      </c>
      <c r="F580" s="23" t="s">
        <v>625</v>
      </c>
      <c r="G580" s="26" t="s">
        <v>33</v>
      </c>
      <c r="I580" s="26" t="s">
        <v>33</v>
      </c>
      <c r="J580" s="26">
        <v>303663</v>
      </c>
      <c r="K580" s="27" t="s">
        <v>33</v>
      </c>
      <c r="L580" s="104" t="s">
        <v>33</v>
      </c>
      <c r="M580" s="29">
        <v>7000</v>
      </c>
      <c r="N580" s="132">
        <v>0</v>
      </c>
      <c r="O580" s="31">
        <f t="shared" si="57"/>
        <v>0</v>
      </c>
      <c r="P580" s="31">
        <v>0</v>
      </c>
      <c r="Q580" s="35">
        <f t="shared" si="51"/>
        <v>7000</v>
      </c>
      <c r="R580" s="33"/>
      <c r="S580" s="34">
        <f>-Q580*R580</f>
        <v>0</v>
      </c>
      <c r="T580" s="33"/>
      <c r="U580" s="35">
        <f t="shared" si="58"/>
        <v>0</v>
      </c>
      <c r="V580" s="32">
        <f t="shared" si="59"/>
        <v>7000</v>
      </c>
      <c r="W580" s="36" t="s">
        <v>59</v>
      </c>
      <c r="X580" s="225" t="s">
        <v>36</v>
      </c>
      <c r="Y580" s="37"/>
      <c r="Z580" s="133" t="s">
        <v>33</v>
      </c>
      <c r="AA580" s="243">
        <v>0</v>
      </c>
    </row>
    <row r="581" spans="1:27" hidden="1" x14ac:dyDescent="0.2">
      <c r="A581" s="20">
        <v>285</v>
      </c>
      <c r="B581" s="21">
        <v>44795</v>
      </c>
      <c r="C581" s="22">
        <v>44804</v>
      </c>
      <c r="D581" s="246">
        <v>44805</v>
      </c>
      <c r="E581" s="23" t="s">
        <v>152</v>
      </c>
      <c r="F581" s="23" t="s">
        <v>626</v>
      </c>
      <c r="G581" s="26" t="s">
        <v>627</v>
      </c>
      <c r="I581" s="26" t="s">
        <v>33</v>
      </c>
      <c r="J581" s="26">
        <v>303664</v>
      </c>
      <c r="K581" s="27">
        <v>44743</v>
      </c>
      <c r="L581" s="26" t="s">
        <v>628</v>
      </c>
      <c r="M581" s="29">
        <v>145308</v>
      </c>
      <c r="N581" s="132">
        <v>0</v>
      </c>
      <c r="O581" s="31">
        <f t="shared" si="57"/>
        <v>0</v>
      </c>
      <c r="P581" s="31">
        <v>0</v>
      </c>
      <c r="Q581" s="35">
        <f t="shared" si="51"/>
        <v>145308</v>
      </c>
      <c r="R581" s="33">
        <v>0.03</v>
      </c>
      <c r="S581" s="34">
        <v>-4305</v>
      </c>
      <c r="T581" s="33"/>
      <c r="U581" s="35">
        <f t="shared" si="58"/>
        <v>0</v>
      </c>
      <c r="V581" s="32">
        <f t="shared" si="59"/>
        <v>141003</v>
      </c>
      <c r="W581" s="36" t="s">
        <v>59</v>
      </c>
      <c r="X581" s="225" t="s">
        <v>36</v>
      </c>
      <c r="Y581" s="37"/>
      <c r="Z581" s="133" t="s">
        <v>33</v>
      </c>
      <c r="AA581" s="243">
        <v>0</v>
      </c>
    </row>
    <row r="582" spans="1:27" x14ac:dyDescent="0.2">
      <c r="A582" s="20">
        <v>129</v>
      </c>
      <c r="B582" s="21">
        <v>44621</v>
      </c>
      <c r="C582" s="97">
        <v>44638</v>
      </c>
      <c r="D582" s="246">
        <v>44809</v>
      </c>
      <c r="E582" s="43" t="s">
        <v>350</v>
      </c>
      <c r="F582" s="43" t="s">
        <v>347</v>
      </c>
      <c r="G582" s="76" t="s">
        <v>351</v>
      </c>
      <c r="H582" s="213" t="s">
        <v>34</v>
      </c>
      <c r="I582" s="24" t="s">
        <v>33</v>
      </c>
      <c r="J582" s="76">
        <v>303419</v>
      </c>
      <c r="K582" s="103">
        <v>44531</v>
      </c>
      <c r="L582" s="78">
        <v>60</v>
      </c>
      <c r="M582" s="79">
        <v>311000</v>
      </c>
      <c r="N582" s="80">
        <v>0.15</v>
      </c>
      <c r="O582" s="31">
        <f t="shared" si="57"/>
        <v>46650</v>
      </c>
      <c r="P582" s="31">
        <v>0</v>
      </c>
      <c r="Q582" s="32">
        <f t="shared" si="51"/>
        <v>357650</v>
      </c>
      <c r="R582" s="81">
        <v>0.03</v>
      </c>
      <c r="S582" s="34">
        <f>-Q582*R582</f>
        <v>-10729.5</v>
      </c>
      <c r="T582" s="81">
        <v>0.2</v>
      </c>
      <c r="U582" s="35">
        <f>-O582*T582</f>
        <v>-9330</v>
      </c>
      <c r="V582" s="32">
        <f t="shared" si="59"/>
        <v>337590.5</v>
      </c>
      <c r="W582" s="229" t="s">
        <v>35</v>
      </c>
      <c r="X582" s="137" t="s">
        <v>102</v>
      </c>
      <c r="Y582" s="37" t="s">
        <v>352</v>
      </c>
      <c r="Z582" s="238" t="s">
        <v>33</v>
      </c>
      <c r="AA582" s="48"/>
    </row>
    <row r="583" spans="1:27" hidden="1" x14ac:dyDescent="0.2">
      <c r="A583" s="20">
        <v>279</v>
      </c>
      <c r="B583" s="21">
        <v>44795</v>
      </c>
      <c r="C583" s="22">
        <v>44804</v>
      </c>
      <c r="D583" s="246">
        <v>44809</v>
      </c>
      <c r="E583" s="23" t="s">
        <v>611</v>
      </c>
      <c r="F583" s="23" t="s">
        <v>612</v>
      </c>
      <c r="G583" s="24" t="s">
        <v>33</v>
      </c>
      <c r="I583" s="26" t="s">
        <v>33</v>
      </c>
      <c r="J583" s="26">
        <v>303655</v>
      </c>
      <c r="K583" s="27" t="s">
        <v>33</v>
      </c>
      <c r="L583" s="26" t="s">
        <v>33</v>
      </c>
      <c r="M583" s="29">
        <v>1913219</v>
      </c>
      <c r="N583" s="132">
        <v>0</v>
      </c>
      <c r="O583" s="31">
        <f t="shared" si="57"/>
        <v>0</v>
      </c>
      <c r="P583" s="31">
        <v>0</v>
      </c>
      <c r="Q583" s="35">
        <f t="shared" si="51"/>
        <v>1913219</v>
      </c>
      <c r="R583" s="33"/>
      <c r="S583" s="34">
        <f>-Q583*R583</f>
        <v>0</v>
      </c>
      <c r="T583" s="33"/>
      <c r="U583" s="35">
        <f>IFERROR(O583*-T583,0)</f>
        <v>0</v>
      </c>
      <c r="V583" s="32">
        <f t="shared" si="59"/>
        <v>1913219</v>
      </c>
      <c r="W583" s="137" t="s">
        <v>59</v>
      </c>
      <c r="X583" s="46" t="s">
        <v>36</v>
      </c>
      <c r="Y583" s="37"/>
      <c r="Z583" s="133" t="s">
        <v>33</v>
      </c>
      <c r="AA583" s="40">
        <v>0</v>
      </c>
    </row>
    <row r="584" spans="1:27" hidden="1" x14ac:dyDescent="0.2">
      <c r="A584" s="20">
        <v>280</v>
      </c>
      <c r="B584" s="21">
        <v>44795</v>
      </c>
      <c r="C584" s="22">
        <v>44804</v>
      </c>
      <c r="D584" s="246">
        <v>44809</v>
      </c>
      <c r="E584" s="23" t="s">
        <v>575</v>
      </c>
      <c r="F584" s="23" t="s">
        <v>613</v>
      </c>
      <c r="G584" s="24" t="s">
        <v>33</v>
      </c>
      <c r="I584" s="26" t="s">
        <v>33</v>
      </c>
      <c r="J584" s="26">
        <v>303656</v>
      </c>
      <c r="K584" s="27" t="s">
        <v>33</v>
      </c>
      <c r="L584" s="26" t="s">
        <v>33</v>
      </c>
      <c r="M584" s="29">
        <v>126027</v>
      </c>
      <c r="N584" s="132">
        <v>0</v>
      </c>
      <c r="O584" s="31">
        <f t="shared" si="57"/>
        <v>0</v>
      </c>
      <c r="P584" s="31">
        <v>0</v>
      </c>
      <c r="Q584" s="35">
        <f t="shared" si="51"/>
        <v>126027</v>
      </c>
      <c r="R584" s="33"/>
      <c r="S584" s="34">
        <f>-Q584*R584</f>
        <v>0</v>
      </c>
      <c r="T584" s="33"/>
      <c r="U584" s="35">
        <f>IFERROR(O584*-T584,0)</f>
        <v>0</v>
      </c>
      <c r="V584" s="32">
        <f t="shared" si="59"/>
        <v>126027</v>
      </c>
      <c r="W584" s="35" t="s">
        <v>59</v>
      </c>
      <c r="X584" s="181" t="s">
        <v>36</v>
      </c>
      <c r="Y584" s="37"/>
      <c r="Z584" s="133" t="s">
        <v>33</v>
      </c>
      <c r="AA584" s="243">
        <v>0</v>
      </c>
    </row>
    <row r="585" spans="1:27" hidden="1" x14ac:dyDescent="0.2">
      <c r="A585" s="20">
        <v>290</v>
      </c>
      <c r="B585" s="21">
        <v>44826</v>
      </c>
      <c r="C585" s="111">
        <v>44805</v>
      </c>
      <c r="D585" s="246">
        <v>44809</v>
      </c>
      <c r="E585" s="157" t="s">
        <v>632</v>
      </c>
      <c r="F585" s="157" t="s">
        <v>633</v>
      </c>
      <c r="G585" s="114" t="s">
        <v>634</v>
      </c>
      <c r="I585" s="158">
        <v>1921</v>
      </c>
      <c r="J585" s="158">
        <v>303660</v>
      </c>
      <c r="K585" s="159">
        <v>44770</v>
      </c>
      <c r="L585" s="114" t="s">
        <v>635</v>
      </c>
      <c r="M585" s="160">
        <v>390000</v>
      </c>
      <c r="N585" s="161">
        <v>0.13</v>
      </c>
      <c r="O585" s="162">
        <f t="shared" si="57"/>
        <v>50700</v>
      </c>
      <c r="P585" s="31">
        <v>0</v>
      </c>
      <c r="Q585" s="35">
        <f t="shared" si="51"/>
        <v>440700</v>
      </c>
      <c r="R585" s="163">
        <v>0.03</v>
      </c>
      <c r="S585" s="164">
        <f>Q585*-3%</f>
        <v>-13221</v>
      </c>
      <c r="T585" s="163">
        <v>0.2</v>
      </c>
      <c r="U585" s="35">
        <f>IFERROR(O585*-T585,0)</f>
        <v>-10140</v>
      </c>
      <c r="V585" s="32">
        <f t="shared" si="59"/>
        <v>417339</v>
      </c>
      <c r="W585" s="35" t="s">
        <v>59</v>
      </c>
      <c r="X585" s="181" t="s">
        <v>36</v>
      </c>
      <c r="Y585" s="37" t="s">
        <v>33</v>
      </c>
      <c r="Z585" s="238" t="s">
        <v>33</v>
      </c>
      <c r="AA585" s="244"/>
    </row>
    <row r="586" spans="1:27" hidden="1" x14ac:dyDescent="0.2">
      <c r="A586" s="20">
        <v>307</v>
      </c>
      <c r="B586" s="21">
        <v>44826</v>
      </c>
      <c r="C586" s="22">
        <v>44806</v>
      </c>
      <c r="D586" s="246">
        <v>44809</v>
      </c>
      <c r="E586" s="23" t="s">
        <v>350</v>
      </c>
      <c r="F586" s="23" t="s">
        <v>675</v>
      </c>
      <c r="G586" s="24" t="s">
        <v>351</v>
      </c>
      <c r="I586" s="24" t="s">
        <v>33</v>
      </c>
      <c r="J586" s="26">
        <v>303669</v>
      </c>
      <c r="K586" s="27">
        <v>44713</v>
      </c>
      <c r="L586" s="24">
        <v>69</v>
      </c>
      <c r="M586" s="29">
        <v>155500</v>
      </c>
      <c r="N586" s="132">
        <v>0.15</v>
      </c>
      <c r="O586" s="173">
        <f t="shared" si="57"/>
        <v>23325</v>
      </c>
      <c r="P586" s="31">
        <v>0</v>
      </c>
      <c r="Q586" s="35">
        <f t="shared" si="51"/>
        <v>178825</v>
      </c>
      <c r="R586" s="33">
        <v>0.03</v>
      </c>
      <c r="S586" s="35">
        <f>Q586*-3%</f>
        <v>-5364.75</v>
      </c>
      <c r="T586" s="33"/>
      <c r="U586" s="35">
        <v>-4665</v>
      </c>
      <c r="V586" s="32">
        <f t="shared" si="59"/>
        <v>168795.25</v>
      </c>
      <c r="W586" s="35" t="s">
        <v>59</v>
      </c>
      <c r="X586" s="46" t="s">
        <v>36</v>
      </c>
      <c r="Y586" s="37" t="s">
        <v>33</v>
      </c>
      <c r="Z586" s="238" t="s">
        <v>33</v>
      </c>
      <c r="AA586" s="240">
        <f>V586+V587</f>
        <v>337590.5</v>
      </c>
    </row>
    <row r="587" spans="1:27" hidden="1" x14ac:dyDescent="0.2">
      <c r="A587" s="20">
        <v>308</v>
      </c>
      <c r="B587" s="21">
        <v>44826</v>
      </c>
      <c r="C587" s="22">
        <v>44806</v>
      </c>
      <c r="D587" s="246">
        <v>44809</v>
      </c>
      <c r="E587" s="23" t="s">
        <v>350</v>
      </c>
      <c r="F587" s="23" t="s">
        <v>676</v>
      </c>
      <c r="G587" s="24" t="s">
        <v>351</v>
      </c>
      <c r="I587" s="24" t="s">
        <v>33</v>
      </c>
      <c r="J587" s="26">
        <v>303669</v>
      </c>
      <c r="K587" s="27">
        <v>44743</v>
      </c>
      <c r="L587" s="24">
        <v>70</v>
      </c>
      <c r="M587" s="29">
        <v>155500</v>
      </c>
      <c r="N587" s="132">
        <v>0.15</v>
      </c>
      <c r="O587" s="173">
        <f t="shared" si="57"/>
        <v>23325</v>
      </c>
      <c r="P587" s="31">
        <v>0</v>
      </c>
      <c r="Q587" s="35">
        <f t="shared" si="51"/>
        <v>178825</v>
      </c>
      <c r="R587" s="33">
        <v>0.03</v>
      </c>
      <c r="S587" s="35">
        <f>Q587*-3%</f>
        <v>-5364.75</v>
      </c>
      <c r="T587" s="33"/>
      <c r="U587" s="35">
        <v>-4665</v>
      </c>
      <c r="V587" s="32">
        <f t="shared" si="59"/>
        <v>168795.25</v>
      </c>
      <c r="W587" s="35" t="s">
        <v>59</v>
      </c>
      <c r="X587" s="181" t="s">
        <v>36</v>
      </c>
      <c r="Y587" s="37" t="s">
        <v>33</v>
      </c>
      <c r="Z587" s="238" t="s">
        <v>33</v>
      </c>
      <c r="AA587" s="239"/>
    </row>
    <row r="588" spans="1:27" hidden="1" x14ac:dyDescent="0.2">
      <c r="A588" s="20">
        <v>325</v>
      </c>
      <c r="B588" s="21">
        <v>44826</v>
      </c>
      <c r="C588" s="111">
        <v>44810</v>
      </c>
      <c r="D588" s="246">
        <v>44810</v>
      </c>
      <c r="E588" s="23" t="s">
        <v>97</v>
      </c>
      <c r="F588" s="43" t="s">
        <v>700</v>
      </c>
      <c r="G588" s="26" t="s">
        <v>33</v>
      </c>
      <c r="I588" s="24" t="s">
        <v>33</v>
      </c>
      <c r="J588" s="77">
        <v>303674</v>
      </c>
      <c r="K588" s="218" t="s">
        <v>33</v>
      </c>
      <c r="L588" s="136" t="s">
        <v>33</v>
      </c>
      <c r="M588" s="79">
        <v>521015</v>
      </c>
      <c r="N588" s="154"/>
      <c r="O588" s="178"/>
      <c r="P588" s="31">
        <v>0</v>
      </c>
      <c r="Q588" s="35">
        <f t="shared" si="51"/>
        <v>521015</v>
      </c>
      <c r="R588" s="81"/>
      <c r="S588" s="100"/>
      <c r="T588" s="81"/>
      <c r="U588" s="35">
        <f t="shared" ref="U588:U595" si="60">IFERROR(O588*-T588,0)</f>
        <v>0</v>
      </c>
      <c r="V588" s="32">
        <f t="shared" si="59"/>
        <v>521015</v>
      </c>
      <c r="W588" s="35" t="s">
        <v>59</v>
      </c>
      <c r="X588" s="46" t="s">
        <v>36</v>
      </c>
      <c r="Y588" s="37" t="s">
        <v>33</v>
      </c>
      <c r="Z588" s="238" t="s">
        <v>33</v>
      </c>
      <c r="AA588" s="48"/>
    </row>
    <row r="589" spans="1:27" hidden="1" x14ac:dyDescent="0.2">
      <c r="A589" s="20">
        <v>288</v>
      </c>
      <c r="B589" s="21">
        <v>44826</v>
      </c>
      <c r="C589" s="22">
        <v>44813</v>
      </c>
      <c r="D589" s="246">
        <v>44811</v>
      </c>
      <c r="E589" s="23" t="s">
        <v>100</v>
      </c>
      <c r="F589" s="23" t="s">
        <v>631</v>
      </c>
      <c r="G589" s="26" t="s">
        <v>101</v>
      </c>
      <c r="I589" s="24" t="s">
        <v>33</v>
      </c>
      <c r="J589" s="135">
        <v>303678</v>
      </c>
      <c r="K589" s="99">
        <v>44773</v>
      </c>
      <c r="L589" s="136">
        <v>6507711</v>
      </c>
      <c r="M589" s="29">
        <f>22348+2888</f>
        <v>25236</v>
      </c>
      <c r="N589" s="132">
        <v>0.13</v>
      </c>
      <c r="O589" s="31">
        <f>M589*N589</f>
        <v>3280.6800000000003</v>
      </c>
      <c r="P589" s="31">
        <v>0</v>
      </c>
      <c r="Q589" s="35">
        <f t="shared" si="51"/>
        <v>28516.68</v>
      </c>
      <c r="R589" s="33">
        <v>0.03</v>
      </c>
      <c r="S589" s="34">
        <f>Q589*-3%</f>
        <v>-855.50040000000001</v>
      </c>
      <c r="T589" s="33">
        <v>0.2</v>
      </c>
      <c r="U589" s="35">
        <f t="shared" si="60"/>
        <v>-656.13600000000008</v>
      </c>
      <c r="V589" s="32">
        <f t="shared" si="59"/>
        <v>27005.043600000001</v>
      </c>
      <c r="W589" s="35" t="s">
        <v>59</v>
      </c>
      <c r="X589" s="46" t="s">
        <v>36</v>
      </c>
      <c r="Y589" s="37" t="s">
        <v>33</v>
      </c>
      <c r="Z589" s="238" t="s">
        <v>33</v>
      </c>
      <c r="AA589" s="244"/>
    </row>
    <row r="590" spans="1:27" hidden="1" x14ac:dyDescent="0.2">
      <c r="A590" s="20">
        <v>289</v>
      </c>
      <c r="B590" s="21">
        <v>44826</v>
      </c>
      <c r="C590" s="22">
        <v>44813</v>
      </c>
      <c r="D590" s="246">
        <v>44811</v>
      </c>
      <c r="E590" s="23" t="s">
        <v>100</v>
      </c>
      <c r="F590" s="23" t="s">
        <v>631</v>
      </c>
      <c r="G590" s="26" t="s">
        <v>101</v>
      </c>
      <c r="I590" s="24" t="s">
        <v>33</v>
      </c>
      <c r="J590" s="24">
        <v>303678</v>
      </c>
      <c r="K590" s="27">
        <v>44800</v>
      </c>
      <c r="L590" s="26">
        <v>6507783</v>
      </c>
      <c r="M590" s="29">
        <v>25236</v>
      </c>
      <c r="N590" s="132">
        <v>0.13</v>
      </c>
      <c r="O590" s="31">
        <f>M590*N590</f>
        <v>3280.6800000000003</v>
      </c>
      <c r="P590" s="31">
        <v>0</v>
      </c>
      <c r="Q590" s="35">
        <f t="shared" si="51"/>
        <v>28516.68</v>
      </c>
      <c r="R590" s="33">
        <v>0.03</v>
      </c>
      <c r="S590" s="34">
        <f>Q590*-3%</f>
        <v>-855.50040000000001</v>
      </c>
      <c r="T590" s="33">
        <v>0.2</v>
      </c>
      <c r="U590" s="35">
        <f t="shared" si="60"/>
        <v>-656.13600000000008</v>
      </c>
      <c r="V590" s="32">
        <f t="shared" si="59"/>
        <v>27005.043600000001</v>
      </c>
      <c r="W590" s="35" t="s">
        <v>59</v>
      </c>
      <c r="X590" s="181" t="s">
        <v>36</v>
      </c>
      <c r="Y590" s="37" t="s">
        <v>33</v>
      </c>
      <c r="Z590" s="238" t="s">
        <v>33</v>
      </c>
      <c r="AA590" s="241">
        <f>V589+V590</f>
        <v>54010.087200000002</v>
      </c>
    </row>
    <row r="591" spans="1:27" hidden="1" x14ac:dyDescent="0.2">
      <c r="A591" s="20">
        <v>294</v>
      </c>
      <c r="B591" s="21">
        <v>44826</v>
      </c>
      <c r="C591" s="111">
        <v>44809</v>
      </c>
      <c r="D591" s="246">
        <v>44811</v>
      </c>
      <c r="E591" s="157" t="s">
        <v>241</v>
      </c>
      <c r="F591" s="157" t="s">
        <v>643</v>
      </c>
      <c r="G591" s="171">
        <v>120999912464</v>
      </c>
      <c r="I591" s="24" t="s">
        <v>33</v>
      </c>
      <c r="J591" s="158">
        <v>303670</v>
      </c>
      <c r="K591" s="159">
        <v>44786</v>
      </c>
      <c r="L591" s="171">
        <v>2203590000468</v>
      </c>
      <c r="M591" s="172">
        <v>56174</v>
      </c>
      <c r="N591" s="161"/>
      <c r="O591" s="162"/>
      <c r="P591" s="31">
        <v>0</v>
      </c>
      <c r="Q591" s="35">
        <f t="shared" si="51"/>
        <v>56174</v>
      </c>
      <c r="R591" s="163">
        <v>4.4999999999999998E-2</v>
      </c>
      <c r="S591" s="164">
        <f>Q591*-4.5%</f>
        <v>-2527.83</v>
      </c>
      <c r="T591" s="163"/>
      <c r="U591" s="35">
        <f t="shared" si="60"/>
        <v>0</v>
      </c>
      <c r="V591" s="32">
        <f t="shared" si="59"/>
        <v>53646.17</v>
      </c>
      <c r="W591" s="35" t="s">
        <v>59</v>
      </c>
      <c r="X591" s="181" t="s">
        <v>36</v>
      </c>
      <c r="Y591" s="37" t="s">
        <v>33</v>
      </c>
      <c r="Z591" s="238" t="s">
        <v>33</v>
      </c>
      <c r="AA591" s="48"/>
    </row>
    <row r="592" spans="1:27" hidden="1" x14ac:dyDescent="0.2">
      <c r="A592" s="20">
        <v>329</v>
      </c>
      <c r="B592" s="21">
        <v>44826</v>
      </c>
      <c r="C592" s="22">
        <v>44831</v>
      </c>
      <c r="D592" s="246">
        <v>44811</v>
      </c>
      <c r="E592" s="23" t="s">
        <v>705</v>
      </c>
      <c r="F592" s="23" t="s">
        <v>706</v>
      </c>
      <c r="G592" s="24" t="s">
        <v>707</v>
      </c>
      <c r="I592" s="24" t="s">
        <v>33</v>
      </c>
      <c r="J592" s="26" t="s">
        <v>239</v>
      </c>
      <c r="K592" s="108">
        <v>44796</v>
      </c>
      <c r="L592" s="26">
        <v>180</v>
      </c>
      <c r="M592" s="29">
        <v>1545600</v>
      </c>
      <c r="N592" s="132">
        <v>0.17</v>
      </c>
      <c r="O592" s="31">
        <f>M592*N592</f>
        <v>262752</v>
      </c>
      <c r="P592" s="31">
        <v>0</v>
      </c>
      <c r="Q592" s="35">
        <f t="shared" si="51"/>
        <v>1808352</v>
      </c>
      <c r="R592" s="33"/>
      <c r="S592" s="38"/>
      <c r="T592" s="33"/>
      <c r="U592" s="35">
        <f t="shared" si="60"/>
        <v>0</v>
      </c>
      <c r="V592" s="32">
        <f t="shared" si="59"/>
        <v>1808352</v>
      </c>
      <c r="W592" s="35" t="s">
        <v>59</v>
      </c>
      <c r="X592" s="181" t="s">
        <v>36</v>
      </c>
      <c r="Y592" s="37" t="s">
        <v>33</v>
      </c>
      <c r="Z592" s="238" t="s">
        <v>33</v>
      </c>
      <c r="AA592" s="37"/>
    </row>
    <row r="593" spans="1:27" hidden="1" x14ac:dyDescent="0.2">
      <c r="A593" s="20">
        <v>286</v>
      </c>
      <c r="B593" s="21">
        <v>44795</v>
      </c>
      <c r="C593" s="22">
        <v>44785</v>
      </c>
      <c r="D593" s="246">
        <v>44816</v>
      </c>
      <c r="E593" s="23" t="s">
        <v>61</v>
      </c>
      <c r="F593" s="23" t="s">
        <v>629</v>
      </c>
      <c r="G593" s="26" t="s">
        <v>62</v>
      </c>
      <c r="I593" s="26" t="s">
        <v>33</v>
      </c>
      <c r="J593" s="26" t="s">
        <v>239</v>
      </c>
      <c r="K593" s="27">
        <v>44772</v>
      </c>
      <c r="L593" s="26" t="s">
        <v>630</v>
      </c>
      <c r="M593" s="29">
        <v>787000</v>
      </c>
      <c r="N593" s="132">
        <v>0.15</v>
      </c>
      <c r="O593" s="31">
        <f>M593*N593</f>
        <v>118050</v>
      </c>
      <c r="P593" s="31">
        <v>0</v>
      </c>
      <c r="Q593" s="35">
        <f t="shared" si="51"/>
        <v>905050</v>
      </c>
      <c r="R593" s="33">
        <v>0.03</v>
      </c>
      <c r="S593" s="34">
        <f>-Q593*R593</f>
        <v>-27151.5</v>
      </c>
      <c r="T593" s="33">
        <v>0.2</v>
      </c>
      <c r="U593" s="35">
        <f t="shared" si="60"/>
        <v>-23610</v>
      </c>
      <c r="V593" s="32">
        <f t="shared" si="59"/>
        <v>854288.5</v>
      </c>
      <c r="W593" s="35" t="s">
        <v>59</v>
      </c>
      <c r="X593" s="181" t="s">
        <v>36</v>
      </c>
      <c r="Y593" s="37"/>
      <c r="Z593" s="133" t="s">
        <v>33</v>
      </c>
      <c r="AA593" s="40">
        <v>0</v>
      </c>
    </row>
    <row r="594" spans="1:27" hidden="1" x14ac:dyDescent="0.2">
      <c r="A594" s="20">
        <v>293</v>
      </c>
      <c r="B594" s="21">
        <v>44826</v>
      </c>
      <c r="C594" s="111">
        <v>44805</v>
      </c>
      <c r="D594" s="246">
        <v>44816</v>
      </c>
      <c r="E594" s="157" t="s">
        <v>639</v>
      </c>
      <c r="F594" s="157" t="s">
        <v>640</v>
      </c>
      <c r="G594" s="114" t="s">
        <v>641</v>
      </c>
      <c r="I594" s="24" t="s">
        <v>33</v>
      </c>
      <c r="J594" s="158">
        <v>303662</v>
      </c>
      <c r="K594" s="159" t="s">
        <v>33</v>
      </c>
      <c r="L594" s="114" t="s">
        <v>642</v>
      </c>
      <c r="M594" s="160">
        <v>225000</v>
      </c>
      <c r="N594" s="161">
        <v>0.15</v>
      </c>
      <c r="O594" s="162">
        <f>M594*N594</f>
        <v>33750</v>
      </c>
      <c r="P594" s="31">
        <v>0</v>
      </c>
      <c r="Q594" s="35">
        <f t="shared" si="51"/>
        <v>258750</v>
      </c>
      <c r="R594" s="163">
        <v>0.03</v>
      </c>
      <c r="S594" s="164">
        <f>Q594*-3%</f>
        <v>-7762.5</v>
      </c>
      <c r="T594" s="163">
        <v>0.2</v>
      </c>
      <c r="U594" s="35">
        <f t="shared" si="60"/>
        <v>-6750</v>
      </c>
      <c r="V594" s="32">
        <f t="shared" si="59"/>
        <v>244237.5</v>
      </c>
      <c r="W594" s="36" t="s">
        <v>59</v>
      </c>
      <c r="X594" s="46" t="s">
        <v>36</v>
      </c>
      <c r="Y594" s="37" t="s">
        <v>33</v>
      </c>
      <c r="Z594" s="238" t="s">
        <v>33</v>
      </c>
      <c r="AA594" s="244"/>
    </row>
    <row r="595" spans="1:27" hidden="1" x14ac:dyDescent="0.2">
      <c r="A595" s="20">
        <v>295</v>
      </c>
      <c r="B595" s="21">
        <v>44826</v>
      </c>
      <c r="C595" s="22">
        <v>44811</v>
      </c>
      <c r="D595" s="246">
        <v>44816</v>
      </c>
      <c r="E595" s="23" t="s">
        <v>644</v>
      </c>
      <c r="F595" s="23" t="s">
        <v>645</v>
      </c>
      <c r="G595" s="24" t="s">
        <v>646</v>
      </c>
      <c r="I595" s="24" t="s">
        <v>33</v>
      </c>
      <c r="J595" s="24">
        <v>303694</v>
      </c>
      <c r="K595" s="27">
        <v>44774</v>
      </c>
      <c r="L595" s="74">
        <v>22080028124805</v>
      </c>
      <c r="M595" s="29">
        <v>77715.19</v>
      </c>
      <c r="N595" s="132"/>
      <c r="O595" s="26"/>
      <c r="P595" s="31">
        <v>0</v>
      </c>
      <c r="Q595" s="35">
        <f t="shared" si="51"/>
        <v>77715.19</v>
      </c>
      <c r="R595" s="33">
        <v>0.03</v>
      </c>
      <c r="S595" s="34">
        <v>-2027.35</v>
      </c>
      <c r="T595" s="33"/>
      <c r="U595" s="35">
        <f t="shared" si="60"/>
        <v>0</v>
      </c>
      <c r="V595" s="32">
        <f t="shared" si="59"/>
        <v>75687.839999999997</v>
      </c>
      <c r="W595" s="36" t="s">
        <v>59</v>
      </c>
      <c r="X595" s="181" t="s">
        <v>36</v>
      </c>
      <c r="Y595" s="37" t="s">
        <v>33</v>
      </c>
      <c r="Z595" s="238" t="s">
        <v>33</v>
      </c>
      <c r="AA595" s="48"/>
    </row>
    <row r="596" spans="1:27" hidden="1" x14ac:dyDescent="0.2">
      <c r="A596" s="20">
        <v>296</v>
      </c>
      <c r="B596" s="21">
        <v>44826</v>
      </c>
      <c r="C596" s="22">
        <v>44811</v>
      </c>
      <c r="D596" s="246">
        <v>44816</v>
      </c>
      <c r="E596" s="23" t="s">
        <v>204</v>
      </c>
      <c r="F596" s="23" t="s">
        <v>647</v>
      </c>
      <c r="G596" s="24" t="s">
        <v>206</v>
      </c>
      <c r="I596" s="24" t="s">
        <v>33</v>
      </c>
      <c r="J596" s="24">
        <v>303695</v>
      </c>
      <c r="K596" s="27">
        <v>44769</v>
      </c>
      <c r="L596" s="26">
        <v>5046</v>
      </c>
      <c r="M596" s="29">
        <v>26000</v>
      </c>
      <c r="N596" s="132"/>
      <c r="O596" s="29">
        <v>0</v>
      </c>
      <c r="P596" s="31">
        <v>0</v>
      </c>
      <c r="Q596" s="35">
        <f t="shared" si="51"/>
        <v>26000</v>
      </c>
      <c r="R596" s="33">
        <v>4.4999999999999998E-2</v>
      </c>
      <c r="S596" s="34">
        <f>Q596*-4.5%</f>
        <v>-1170</v>
      </c>
      <c r="T596" s="33">
        <v>0.05</v>
      </c>
      <c r="U596" s="35">
        <v>-1300</v>
      </c>
      <c r="V596" s="32">
        <f t="shared" si="59"/>
        <v>23530</v>
      </c>
      <c r="W596" s="36" t="s">
        <v>59</v>
      </c>
      <c r="X596" s="46" t="s">
        <v>36</v>
      </c>
      <c r="Y596" s="37" t="s">
        <v>33</v>
      </c>
      <c r="Z596" s="238" t="s">
        <v>33</v>
      </c>
      <c r="AA596" s="48"/>
    </row>
    <row r="597" spans="1:27" hidden="1" x14ac:dyDescent="0.2">
      <c r="A597" s="20">
        <v>297</v>
      </c>
      <c r="B597" s="21">
        <v>44826</v>
      </c>
      <c r="C597" s="22">
        <v>44813</v>
      </c>
      <c r="D597" s="246">
        <v>44816</v>
      </c>
      <c r="E597" s="23" t="s">
        <v>648</v>
      </c>
      <c r="F597" s="23" t="s">
        <v>649</v>
      </c>
      <c r="G597" s="24" t="s">
        <v>650</v>
      </c>
      <c r="I597" s="24" t="s">
        <v>33</v>
      </c>
      <c r="J597" s="24">
        <v>303706</v>
      </c>
      <c r="K597" s="27">
        <v>44799</v>
      </c>
      <c r="L597" s="26" t="s">
        <v>651</v>
      </c>
      <c r="M597" s="29">
        <v>45450</v>
      </c>
      <c r="N597" s="132"/>
      <c r="O597" s="29">
        <v>0</v>
      </c>
      <c r="P597" s="31">
        <v>0</v>
      </c>
      <c r="Q597" s="35">
        <f t="shared" si="51"/>
        <v>45450</v>
      </c>
      <c r="R597" s="33">
        <v>0.03</v>
      </c>
      <c r="S597" s="35">
        <v>-3636</v>
      </c>
      <c r="T597" s="33" t="s">
        <v>652</v>
      </c>
      <c r="U597" s="35">
        <v>-100</v>
      </c>
      <c r="V597" s="32">
        <f t="shared" si="59"/>
        <v>41714</v>
      </c>
      <c r="W597" s="36" t="s">
        <v>59</v>
      </c>
      <c r="X597" s="46" t="s">
        <v>36</v>
      </c>
      <c r="Y597" s="37" t="s">
        <v>33</v>
      </c>
      <c r="Z597" s="238" t="s">
        <v>33</v>
      </c>
      <c r="AA597" s="48"/>
    </row>
    <row r="598" spans="1:27" hidden="1" x14ac:dyDescent="0.2">
      <c r="A598" s="20">
        <v>315</v>
      </c>
      <c r="B598" s="21">
        <v>44826</v>
      </c>
      <c r="C598" s="22">
        <v>44831</v>
      </c>
      <c r="D598" s="246">
        <v>44816</v>
      </c>
      <c r="E598" s="23" t="s">
        <v>42</v>
      </c>
      <c r="F598" s="23" t="s">
        <v>687</v>
      </c>
      <c r="G598" s="26" t="s">
        <v>44</v>
      </c>
      <c r="I598" s="24" t="s">
        <v>33</v>
      </c>
      <c r="J598" s="26">
        <v>303734</v>
      </c>
      <c r="K598" s="27">
        <v>44804</v>
      </c>
      <c r="L598" s="24" t="s">
        <v>688</v>
      </c>
      <c r="M598" s="29">
        <v>45300</v>
      </c>
      <c r="N598" s="132"/>
      <c r="O598" s="173"/>
      <c r="P598" s="31">
        <v>0</v>
      </c>
      <c r="Q598" s="35">
        <f t="shared" si="51"/>
        <v>45300</v>
      </c>
      <c r="R598" s="33"/>
      <c r="S598" s="175"/>
      <c r="T598" s="33"/>
      <c r="U598" s="35">
        <f>IFERROR(O598*-T598,0)</f>
        <v>0</v>
      </c>
      <c r="V598" s="32">
        <f t="shared" si="59"/>
        <v>45300</v>
      </c>
      <c r="W598" s="36" t="s">
        <v>59</v>
      </c>
      <c r="X598" s="46" t="s">
        <v>36</v>
      </c>
      <c r="Y598" s="37" t="s">
        <v>33</v>
      </c>
      <c r="Z598" s="238" t="s">
        <v>33</v>
      </c>
      <c r="AA598" s="240">
        <f>V598+V599</f>
        <v>53168.2</v>
      </c>
    </row>
    <row r="599" spans="1:27" hidden="1" x14ac:dyDescent="0.2">
      <c r="A599" s="20">
        <v>316</v>
      </c>
      <c r="B599" s="21">
        <v>44826</v>
      </c>
      <c r="C599" s="22">
        <v>44831</v>
      </c>
      <c r="D599" s="246">
        <v>44816</v>
      </c>
      <c r="E599" s="23" t="s">
        <v>42</v>
      </c>
      <c r="F599" s="23" t="s">
        <v>689</v>
      </c>
      <c r="G599" s="26" t="s">
        <v>44</v>
      </c>
      <c r="I599" s="24" t="s">
        <v>33</v>
      </c>
      <c r="J599" s="26">
        <v>303734</v>
      </c>
      <c r="K599" s="27">
        <v>44804</v>
      </c>
      <c r="L599" s="24" t="s">
        <v>688</v>
      </c>
      <c r="M599" s="29">
        <v>7248</v>
      </c>
      <c r="N599" s="132">
        <v>0.15</v>
      </c>
      <c r="O599" s="31">
        <f>M599*N599</f>
        <v>1087.2</v>
      </c>
      <c r="P599" s="31">
        <v>0</v>
      </c>
      <c r="Q599" s="35">
        <f t="shared" si="51"/>
        <v>8335.2000000000007</v>
      </c>
      <c r="R599" s="33"/>
      <c r="S599" s="175">
        <v>-250</v>
      </c>
      <c r="T599" s="33"/>
      <c r="U599" s="35">
        <v>-217</v>
      </c>
      <c r="V599" s="32">
        <f t="shared" si="59"/>
        <v>7868.2000000000007</v>
      </c>
      <c r="W599" s="36" t="s">
        <v>59</v>
      </c>
      <c r="X599" s="46" t="s">
        <v>36</v>
      </c>
      <c r="Y599" s="37" t="s">
        <v>33</v>
      </c>
      <c r="Z599" s="238" t="s">
        <v>33</v>
      </c>
      <c r="AA599" s="239"/>
    </row>
    <row r="600" spans="1:27" hidden="1" x14ac:dyDescent="0.2">
      <c r="A600" s="20">
        <v>317</v>
      </c>
      <c r="B600" s="21">
        <v>44826</v>
      </c>
      <c r="C600" s="22">
        <v>44811</v>
      </c>
      <c r="D600" s="246">
        <v>44816</v>
      </c>
      <c r="E600" s="23" t="s">
        <v>42</v>
      </c>
      <c r="F600" s="23" t="s">
        <v>690</v>
      </c>
      <c r="G600" s="26" t="s">
        <v>44</v>
      </c>
      <c r="I600" s="24" t="s">
        <v>33</v>
      </c>
      <c r="J600" s="26">
        <v>303677</v>
      </c>
      <c r="K600" s="27">
        <v>44742</v>
      </c>
      <c r="L600" s="24" t="s">
        <v>691</v>
      </c>
      <c r="M600" s="29">
        <v>85300</v>
      </c>
      <c r="N600" s="132"/>
      <c r="O600" s="31"/>
      <c r="P600" s="31">
        <v>0</v>
      </c>
      <c r="Q600" s="35">
        <f t="shared" si="51"/>
        <v>85300</v>
      </c>
      <c r="R600" s="33"/>
      <c r="S600" s="175"/>
      <c r="T600" s="33"/>
      <c r="U600" s="35">
        <f>IFERROR(O600*-T600,0)</f>
        <v>0</v>
      </c>
      <c r="V600" s="32">
        <f t="shared" si="59"/>
        <v>85300</v>
      </c>
      <c r="W600" s="36" t="s">
        <v>59</v>
      </c>
      <c r="X600" s="181" t="s">
        <v>36</v>
      </c>
      <c r="Y600" s="37" t="s">
        <v>33</v>
      </c>
      <c r="Z600" s="238" t="s">
        <v>33</v>
      </c>
      <c r="AA600" s="245"/>
    </row>
    <row r="601" spans="1:27" hidden="1" x14ac:dyDescent="0.2">
      <c r="A601" s="20">
        <v>318</v>
      </c>
      <c r="B601" s="21">
        <v>44826</v>
      </c>
      <c r="C601" s="22">
        <v>44811</v>
      </c>
      <c r="D601" s="246">
        <v>44816</v>
      </c>
      <c r="E601" s="23" t="s">
        <v>42</v>
      </c>
      <c r="F601" s="23" t="s">
        <v>692</v>
      </c>
      <c r="G601" s="26" t="s">
        <v>44</v>
      </c>
      <c r="I601" s="24" t="s">
        <v>33</v>
      </c>
      <c r="J601" s="26">
        <v>303677</v>
      </c>
      <c r="K601" s="27">
        <v>44742</v>
      </c>
      <c r="L601" s="24" t="s">
        <v>693</v>
      </c>
      <c r="M601" s="29">
        <v>13648</v>
      </c>
      <c r="N601" s="132">
        <v>0.15</v>
      </c>
      <c r="O601" s="31">
        <f>M601*N601</f>
        <v>2047.1999999999998</v>
      </c>
      <c r="P601" s="31">
        <v>0</v>
      </c>
      <c r="Q601" s="35">
        <f t="shared" si="51"/>
        <v>15695.2</v>
      </c>
      <c r="R601" s="33">
        <v>0.03</v>
      </c>
      <c r="S601" s="175">
        <f>Q601*-3%</f>
        <v>-470.85599999999999</v>
      </c>
      <c r="T601" s="33">
        <v>0.2</v>
      </c>
      <c r="U601" s="35">
        <f>IFERROR(O601*-T601,0)</f>
        <v>-409.44</v>
      </c>
      <c r="V601" s="32">
        <f t="shared" si="59"/>
        <v>14814.904</v>
      </c>
      <c r="W601" s="36" t="s">
        <v>59</v>
      </c>
      <c r="X601" s="46" t="s">
        <v>36</v>
      </c>
      <c r="Y601" s="37" t="s">
        <v>33</v>
      </c>
      <c r="Z601" s="238" t="s">
        <v>33</v>
      </c>
      <c r="AA601" s="245"/>
    </row>
    <row r="602" spans="1:27" hidden="1" x14ac:dyDescent="0.2">
      <c r="A602" s="20">
        <v>298</v>
      </c>
      <c r="B602" s="21">
        <v>44826</v>
      </c>
      <c r="C602" s="22">
        <v>44817</v>
      </c>
      <c r="D602" s="246">
        <v>44820</v>
      </c>
      <c r="E602" s="23" t="s">
        <v>653</v>
      </c>
      <c r="F602" s="23" t="s">
        <v>654</v>
      </c>
      <c r="G602" s="24" t="s">
        <v>655</v>
      </c>
      <c r="I602" s="26">
        <v>1908</v>
      </c>
      <c r="J602" s="26">
        <v>303713</v>
      </c>
      <c r="K602" s="27">
        <v>44706</v>
      </c>
      <c r="L602" s="26" t="s">
        <v>656</v>
      </c>
      <c r="M602" s="38">
        <v>31500</v>
      </c>
      <c r="N602" s="132">
        <v>0.13</v>
      </c>
      <c r="O602" s="31">
        <f>M602*N602</f>
        <v>4095</v>
      </c>
      <c r="P602" s="31">
        <v>0</v>
      </c>
      <c r="Q602" s="35">
        <f t="shared" si="51"/>
        <v>35595</v>
      </c>
      <c r="R602" s="33">
        <v>0.03</v>
      </c>
      <c r="S602" s="34">
        <f>Q602*-3%</f>
        <v>-1067.8499999999999</v>
      </c>
      <c r="T602" s="33">
        <v>0.2</v>
      </c>
      <c r="U602" s="35">
        <f>IFERROR(O602*-T602,0)</f>
        <v>-819</v>
      </c>
      <c r="V602" s="32">
        <f t="shared" si="59"/>
        <v>33708.15</v>
      </c>
      <c r="W602" s="36" t="s">
        <v>59</v>
      </c>
      <c r="X602" s="46" t="s">
        <v>36</v>
      </c>
      <c r="Y602" s="37" t="s">
        <v>33</v>
      </c>
      <c r="Z602" s="238" t="s">
        <v>33</v>
      </c>
      <c r="AA602" s="48"/>
    </row>
    <row r="603" spans="1:27" hidden="1" x14ac:dyDescent="0.2">
      <c r="A603" s="20">
        <v>299</v>
      </c>
      <c r="B603" s="21">
        <v>44826</v>
      </c>
      <c r="C603" s="22">
        <v>44818</v>
      </c>
      <c r="D603" s="246">
        <v>44820</v>
      </c>
      <c r="E603" s="23" t="s">
        <v>657</v>
      </c>
      <c r="F603" s="23" t="s">
        <v>658</v>
      </c>
      <c r="G603" s="24" t="s">
        <v>659</v>
      </c>
      <c r="I603" s="24" t="s">
        <v>33</v>
      </c>
      <c r="J603" s="26">
        <v>303714</v>
      </c>
      <c r="K603" s="27">
        <v>44812</v>
      </c>
      <c r="L603" s="26" t="s">
        <v>33</v>
      </c>
      <c r="M603" s="38">
        <v>30149.42</v>
      </c>
      <c r="N603" s="132"/>
      <c r="O603" s="38"/>
      <c r="P603" s="31">
        <v>0</v>
      </c>
      <c r="Q603" s="35">
        <f t="shared" si="51"/>
        <v>30149.42</v>
      </c>
      <c r="R603" s="33">
        <v>7.0000000000000007E-2</v>
      </c>
      <c r="S603" s="35">
        <v>-2411.9499999999998</v>
      </c>
      <c r="T603" s="33">
        <v>0.05</v>
      </c>
      <c r="U603" s="35">
        <v>-1507</v>
      </c>
      <c r="V603" s="32">
        <f t="shared" si="59"/>
        <v>26230.469999999998</v>
      </c>
      <c r="W603" s="36" t="s">
        <v>59</v>
      </c>
      <c r="X603" s="46" t="s">
        <v>36</v>
      </c>
      <c r="Y603" s="37" t="s">
        <v>33</v>
      </c>
      <c r="Z603" s="238" t="s">
        <v>33</v>
      </c>
      <c r="AA603" s="48"/>
    </row>
    <row r="604" spans="1:27" hidden="1" x14ac:dyDescent="0.2">
      <c r="A604" s="20">
        <v>300</v>
      </c>
      <c r="B604" s="21">
        <v>44826</v>
      </c>
      <c r="C604" s="22">
        <v>44818</v>
      </c>
      <c r="D604" s="246">
        <v>44820</v>
      </c>
      <c r="E604" s="23" t="s">
        <v>234</v>
      </c>
      <c r="F604" s="23" t="s">
        <v>660</v>
      </c>
      <c r="G604" s="24" t="s">
        <v>661</v>
      </c>
      <c r="I604" s="24" t="s">
        <v>33</v>
      </c>
      <c r="J604" s="26">
        <v>303715</v>
      </c>
      <c r="K604" s="27">
        <v>44816</v>
      </c>
      <c r="L604" s="26" t="s">
        <v>662</v>
      </c>
      <c r="M604" s="38">
        <v>23116</v>
      </c>
      <c r="N604" s="132"/>
      <c r="O604" s="31"/>
      <c r="P604" s="31">
        <v>0</v>
      </c>
      <c r="Q604" s="35">
        <f t="shared" si="51"/>
        <v>23116</v>
      </c>
      <c r="R604" s="33">
        <v>0.03</v>
      </c>
      <c r="S604" s="34">
        <v>-693</v>
      </c>
      <c r="T604" s="33">
        <v>0.2</v>
      </c>
      <c r="U604" s="35">
        <v>-587</v>
      </c>
      <c r="V604" s="32">
        <f t="shared" si="59"/>
        <v>21836</v>
      </c>
      <c r="W604" s="36" t="s">
        <v>59</v>
      </c>
      <c r="X604" s="181" t="s">
        <v>36</v>
      </c>
      <c r="Y604" s="37" t="s">
        <v>33</v>
      </c>
      <c r="Z604" s="238" t="s">
        <v>33</v>
      </c>
      <c r="AA604" s="48"/>
    </row>
    <row r="605" spans="1:27" hidden="1" x14ac:dyDescent="0.2">
      <c r="A605" s="20">
        <v>302</v>
      </c>
      <c r="B605" s="21">
        <v>44826</v>
      </c>
      <c r="C605" s="22">
        <v>44818</v>
      </c>
      <c r="D605" s="246">
        <v>44820</v>
      </c>
      <c r="E605" s="23" t="s">
        <v>63</v>
      </c>
      <c r="F605" s="23" t="s">
        <v>665</v>
      </c>
      <c r="G605" s="26" t="s">
        <v>33</v>
      </c>
      <c r="I605" s="24" t="s">
        <v>33</v>
      </c>
      <c r="J605" s="136">
        <v>303720</v>
      </c>
      <c r="K605" s="159" t="s">
        <v>33</v>
      </c>
      <c r="L605" s="26" t="s">
        <v>33</v>
      </c>
      <c r="M605" s="38">
        <v>102117</v>
      </c>
      <c r="N605" s="132"/>
      <c r="O605" s="173"/>
      <c r="P605" s="31">
        <v>0</v>
      </c>
      <c r="Q605" s="35">
        <f t="shared" si="51"/>
        <v>102117</v>
      </c>
      <c r="R605" s="33"/>
      <c r="S605" s="38"/>
      <c r="T605" s="33"/>
      <c r="U605" s="35">
        <f>IFERROR(O605*-T605,0)</f>
        <v>0</v>
      </c>
      <c r="V605" s="32">
        <f t="shared" si="59"/>
        <v>102117</v>
      </c>
      <c r="W605" s="36" t="s">
        <v>59</v>
      </c>
      <c r="X605" s="46" t="s">
        <v>36</v>
      </c>
      <c r="Y605" s="37" t="s">
        <v>33</v>
      </c>
      <c r="Z605" s="238" t="s">
        <v>33</v>
      </c>
      <c r="AA605" s="48"/>
    </row>
    <row r="606" spans="1:27" hidden="1" x14ac:dyDescent="0.2">
      <c r="A606" s="20">
        <v>330</v>
      </c>
      <c r="B606" s="21">
        <v>44826</v>
      </c>
      <c r="C606" s="22">
        <v>44831</v>
      </c>
      <c r="D606" s="246">
        <v>44823</v>
      </c>
      <c r="E606" s="23" t="s">
        <v>705</v>
      </c>
      <c r="F606" s="23" t="s">
        <v>708</v>
      </c>
      <c r="G606" s="24" t="s">
        <v>707</v>
      </c>
      <c r="I606" s="24" t="s">
        <v>33</v>
      </c>
      <c r="J606" s="136" t="s">
        <v>239</v>
      </c>
      <c r="K606" s="108">
        <v>44798</v>
      </c>
      <c r="L606" s="26">
        <v>196</v>
      </c>
      <c r="M606" s="29">
        <v>1342464</v>
      </c>
      <c r="N606" s="132">
        <v>0.17</v>
      </c>
      <c r="O606" s="31">
        <f>M606*N606</f>
        <v>228218.88</v>
      </c>
      <c r="P606" s="31">
        <v>0</v>
      </c>
      <c r="Q606" s="35">
        <f t="shared" si="51"/>
        <v>1570682.8799999999</v>
      </c>
      <c r="R606" s="33"/>
      <c r="S606" s="38"/>
      <c r="T606" s="33"/>
      <c r="U606" s="35">
        <f>IFERROR(O606*-T606,0)</f>
        <v>0</v>
      </c>
      <c r="V606" s="32">
        <f t="shared" si="59"/>
        <v>1570682.8799999999</v>
      </c>
      <c r="W606" s="36" t="s">
        <v>59</v>
      </c>
      <c r="X606" s="46" t="s">
        <v>36</v>
      </c>
      <c r="Y606" s="37" t="s">
        <v>33</v>
      </c>
      <c r="Z606" s="238" t="s">
        <v>33</v>
      </c>
      <c r="AA606" s="48"/>
    </row>
    <row r="607" spans="1:27" hidden="1" x14ac:dyDescent="0.2">
      <c r="A607" s="20">
        <v>331</v>
      </c>
      <c r="B607" s="21">
        <v>44826</v>
      </c>
      <c r="C607" s="22">
        <v>44831</v>
      </c>
      <c r="D607" s="246">
        <v>44823</v>
      </c>
      <c r="E607" s="23" t="s">
        <v>705</v>
      </c>
      <c r="F607" s="23" t="s">
        <v>709</v>
      </c>
      <c r="G607" s="24" t="s">
        <v>707</v>
      </c>
      <c r="I607" s="24" t="s">
        <v>33</v>
      </c>
      <c r="J607" s="136" t="s">
        <v>239</v>
      </c>
      <c r="K607" s="108">
        <v>44803</v>
      </c>
      <c r="L607" s="26">
        <v>216</v>
      </c>
      <c r="M607" s="29">
        <v>401856</v>
      </c>
      <c r="N607" s="132">
        <v>0.17</v>
      </c>
      <c r="O607" s="31">
        <f>M607*N607</f>
        <v>68315.520000000004</v>
      </c>
      <c r="P607" s="31">
        <v>0</v>
      </c>
      <c r="Q607" s="35">
        <f t="shared" si="51"/>
        <v>470171.52</v>
      </c>
      <c r="R607" s="33"/>
      <c r="S607" s="38"/>
      <c r="T607" s="33"/>
      <c r="U607" s="35">
        <f>IFERROR(O607*-T607,0)</f>
        <v>0</v>
      </c>
      <c r="V607" s="32">
        <f t="shared" si="59"/>
        <v>470171.52</v>
      </c>
      <c r="W607" s="36" t="s">
        <v>59</v>
      </c>
      <c r="X607" s="181" t="s">
        <v>36</v>
      </c>
      <c r="Y607" s="37" t="s">
        <v>33</v>
      </c>
      <c r="Z607" s="238" t="s">
        <v>33</v>
      </c>
      <c r="AA607" s="48"/>
    </row>
    <row r="608" spans="1:27" hidden="1" x14ac:dyDescent="0.2">
      <c r="A608" s="20">
        <v>303</v>
      </c>
      <c r="B608" s="21">
        <v>44826</v>
      </c>
      <c r="C608" s="22">
        <v>44825</v>
      </c>
      <c r="D608" s="246">
        <v>44826</v>
      </c>
      <c r="E608" s="23" t="s">
        <v>666</v>
      </c>
      <c r="F608" s="23" t="s">
        <v>667</v>
      </c>
      <c r="G608" s="26" t="s">
        <v>33</v>
      </c>
      <c r="I608" s="24" t="s">
        <v>33</v>
      </c>
      <c r="J608" s="136">
        <v>303724</v>
      </c>
      <c r="K608" s="27">
        <v>44825</v>
      </c>
      <c r="L608" s="26" t="s">
        <v>33</v>
      </c>
      <c r="M608" s="38">
        <v>1930895</v>
      </c>
      <c r="N608" s="132"/>
      <c r="O608" s="173"/>
      <c r="P608" s="31">
        <v>0</v>
      </c>
      <c r="Q608" s="35">
        <f t="shared" ref="Q608:Q794" si="61">M608+O608+P608</f>
        <v>1930895</v>
      </c>
      <c r="R608" s="33"/>
      <c r="S608" s="38"/>
      <c r="T608" s="33"/>
      <c r="U608" s="35">
        <f>IFERROR(O608*-T608,0)</f>
        <v>0</v>
      </c>
      <c r="V608" s="32">
        <f t="shared" si="59"/>
        <v>1930895</v>
      </c>
      <c r="W608" s="36" t="s">
        <v>59</v>
      </c>
      <c r="X608" s="181" t="s">
        <v>36</v>
      </c>
      <c r="Y608" s="37" t="s">
        <v>668</v>
      </c>
      <c r="Z608" s="238" t="s">
        <v>33</v>
      </c>
      <c r="AA608" s="48"/>
    </row>
    <row r="609" spans="1:27" hidden="1" x14ac:dyDescent="0.2">
      <c r="A609" s="20">
        <v>304</v>
      </c>
      <c r="B609" s="21">
        <v>44826</v>
      </c>
      <c r="C609" s="22">
        <v>44826</v>
      </c>
      <c r="D609" s="246">
        <v>44827</v>
      </c>
      <c r="E609" s="23" t="s">
        <v>416</v>
      </c>
      <c r="F609" s="23" t="s">
        <v>669</v>
      </c>
      <c r="G609" s="24" t="s">
        <v>418</v>
      </c>
      <c r="I609" s="24" t="s">
        <v>33</v>
      </c>
      <c r="J609" s="136">
        <v>303725</v>
      </c>
      <c r="K609" s="27">
        <v>44754</v>
      </c>
      <c r="L609" s="27" t="s">
        <v>670</v>
      </c>
      <c r="M609" s="54">
        <v>983480</v>
      </c>
      <c r="N609" s="132"/>
      <c r="O609" s="31"/>
      <c r="P609" s="31">
        <v>0</v>
      </c>
      <c r="Q609" s="35">
        <f t="shared" si="61"/>
        <v>983480</v>
      </c>
      <c r="R609" s="33"/>
      <c r="S609" s="34">
        <v>-44257</v>
      </c>
      <c r="T609" s="33"/>
      <c r="U609" s="35">
        <v>-49174</v>
      </c>
      <c r="V609" s="32">
        <f t="shared" si="59"/>
        <v>890049</v>
      </c>
      <c r="W609" s="36" t="s">
        <v>59</v>
      </c>
      <c r="X609" s="181" t="s">
        <v>36</v>
      </c>
      <c r="Y609" s="37" t="s">
        <v>33</v>
      </c>
      <c r="Z609" s="238" t="s">
        <v>33</v>
      </c>
      <c r="AA609" s="48"/>
    </row>
    <row r="610" spans="1:27" hidden="1" x14ac:dyDescent="0.2">
      <c r="A610" s="20">
        <v>305</v>
      </c>
      <c r="B610" s="21">
        <v>44826</v>
      </c>
      <c r="C610" s="22">
        <v>44826</v>
      </c>
      <c r="D610" s="246">
        <v>44827</v>
      </c>
      <c r="E610" s="23" t="s">
        <v>671</v>
      </c>
      <c r="F610" s="23" t="s">
        <v>672</v>
      </c>
      <c r="G610" s="26" t="s">
        <v>673</v>
      </c>
      <c r="I610" s="26">
        <v>1920</v>
      </c>
      <c r="J610" s="136">
        <v>303726</v>
      </c>
      <c r="K610" s="99">
        <v>44817</v>
      </c>
      <c r="L610" s="136" t="s">
        <v>33</v>
      </c>
      <c r="M610" s="29">
        <v>12000</v>
      </c>
      <c r="N610" s="132"/>
      <c r="O610" s="26"/>
      <c r="P610" s="31">
        <v>0</v>
      </c>
      <c r="Q610" s="35">
        <f t="shared" si="61"/>
        <v>12000</v>
      </c>
      <c r="R610" s="33"/>
      <c r="S610" s="35">
        <v>-540</v>
      </c>
      <c r="T610" s="33"/>
      <c r="U610" s="35">
        <v>-600</v>
      </c>
      <c r="V610" s="32">
        <f t="shared" si="59"/>
        <v>10860</v>
      </c>
      <c r="W610" s="36" t="s">
        <v>59</v>
      </c>
      <c r="X610" s="46" t="s">
        <v>36</v>
      </c>
      <c r="Y610" s="37" t="s">
        <v>33</v>
      </c>
      <c r="Z610" s="238" t="s">
        <v>33</v>
      </c>
      <c r="AA610" s="37"/>
    </row>
    <row r="611" spans="1:27" hidden="1" x14ac:dyDescent="0.2">
      <c r="A611" s="20">
        <v>306</v>
      </c>
      <c r="B611" s="21">
        <v>44826</v>
      </c>
      <c r="C611" s="22">
        <v>44826</v>
      </c>
      <c r="D611" s="246">
        <v>44827</v>
      </c>
      <c r="E611" s="23" t="s">
        <v>350</v>
      </c>
      <c r="F611" s="23" t="s">
        <v>674</v>
      </c>
      <c r="G611" s="24" t="s">
        <v>351</v>
      </c>
      <c r="I611" s="24" t="s">
        <v>33</v>
      </c>
      <c r="J611" s="136">
        <v>303728</v>
      </c>
      <c r="K611" s="99">
        <v>44826</v>
      </c>
      <c r="L611" s="136" t="s">
        <v>33</v>
      </c>
      <c r="M611" s="29">
        <v>242650</v>
      </c>
      <c r="N611" s="132"/>
      <c r="O611" s="26"/>
      <c r="P611" s="31">
        <v>0</v>
      </c>
      <c r="Q611" s="35">
        <f t="shared" si="61"/>
        <v>242650</v>
      </c>
      <c r="R611" s="33"/>
      <c r="S611" s="35">
        <v>-7280</v>
      </c>
      <c r="T611" s="33"/>
      <c r="U611" s="35">
        <v>-6330</v>
      </c>
      <c r="V611" s="32">
        <f t="shared" si="59"/>
        <v>229040</v>
      </c>
      <c r="W611" s="36" t="s">
        <v>59</v>
      </c>
      <c r="X611" s="46" t="s">
        <v>36</v>
      </c>
      <c r="Y611" s="37" t="s">
        <v>33</v>
      </c>
      <c r="Z611" s="238" t="s">
        <v>33</v>
      </c>
      <c r="AA611" s="37"/>
    </row>
    <row r="612" spans="1:27" hidden="1" x14ac:dyDescent="0.2">
      <c r="A612" s="20">
        <v>309</v>
      </c>
      <c r="B612" s="21">
        <v>44826</v>
      </c>
      <c r="C612" s="22">
        <v>44826</v>
      </c>
      <c r="D612" s="246">
        <v>44827</v>
      </c>
      <c r="E612" s="23" t="s">
        <v>278</v>
      </c>
      <c r="F612" s="23" t="s">
        <v>677</v>
      </c>
      <c r="G612" s="24" t="s">
        <v>280</v>
      </c>
      <c r="I612" s="24" t="s">
        <v>33</v>
      </c>
      <c r="J612" s="136">
        <v>303729</v>
      </c>
      <c r="K612" s="217">
        <v>44817</v>
      </c>
      <c r="L612" s="136" t="s">
        <v>33</v>
      </c>
      <c r="M612" s="29">
        <v>414540</v>
      </c>
      <c r="N612" s="132">
        <v>0.13</v>
      </c>
      <c r="O612" s="173">
        <f>M612*N612</f>
        <v>53890.200000000004</v>
      </c>
      <c r="P612" s="31">
        <v>0</v>
      </c>
      <c r="Q612" s="35">
        <f t="shared" si="61"/>
        <v>468430.2</v>
      </c>
      <c r="R612" s="33">
        <v>0.03</v>
      </c>
      <c r="S612" s="38">
        <v>-14052</v>
      </c>
      <c r="T612" s="33"/>
      <c r="U612" s="35">
        <v>-10778</v>
      </c>
      <c r="V612" s="32">
        <f t="shared" si="59"/>
        <v>443600.2</v>
      </c>
      <c r="W612" s="36" t="s">
        <v>59</v>
      </c>
      <c r="X612" s="46" t="s">
        <v>36</v>
      </c>
      <c r="Y612" s="37" t="s">
        <v>33</v>
      </c>
      <c r="Z612" s="238" t="s">
        <v>33</v>
      </c>
      <c r="AA612" s="37"/>
    </row>
    <row r="613" spans="1:27" hidden="1" x14ac:dyDescent="0.2">
      <c r="A613" s="20">
        <v>310</v>
      </c>
      <c r="B613" s="21">
        <v>44826</v>
      </c>
      <c r="C613" s="22">
        <v>44827</v>
      </c>
      <c r="D613" s="246">
        <v>44831</v>
      </c>
      <c r="E613" s="23" t="s">
        <v>617</v>
      </c>
      <c r="F613" s="23" t="s">
        <v>678</v>
      </c>
      <c r="G613" s="26" t="s">
        <v>619</v>
      </c>
      <c r="I613" s="24" t="s">
        <v>33</v>
      </c>
      <c r="J613" s="26">
        <v>303730</v>
      </c>
      <c r="K613" s="108">
        <v>44804</v>
      </c>
      <c r="L613" s="24" t="s">
        <v>679</v>
      </c>
      <c r="M613" s="29">
        <v>39000</v>
      </c>
      <c r="N613" s="132">
        <v>0.05</v>
      </c>
      <c r="O613" s="31">
        <f>M613*N613</f>
        <v>1950</v>
      </c>
      <c r="P613" s="31">
        <v>0</v>
      </c>
      <c r="Q613" s="35">
        <f t="shared" si="61"/>
        <v>40950</v>
      </c>
      <c r="R613" s="33"/>
      <c r="S613" s="175">
        <v>-3570</v>
      </c>
      <c r="T613" s="33"/>
      <c r="U613" s="35">
        <v>-425</v>
      </c>
      <c r="V613" s="32">
        <f t="shared" si="59"/>
        <v>36955</v>
      </c>
      <c r="W613" s="36" t="s">
        <v>59</v>
      </c>
      <c r="X613" s="46" t="s">
        <v>36</v>
      </c>
      <c r="Y613" s="37" t="s">
        <v>33</v>
      </c>
      <c r="Z613" s="238" t="s">
        <v>33</v>
      </c>
      <c r="AA613" s="176">
        <f>SUM(V613+V614)</f>
        <v>40630</v>
      </c>
    </row>
    <row r="614" spans="1:27" hidden="1" x14ac:dyDescent="0.2">
      <c r="A614" s="20">
        <v>311</v>
      </c>
      <c r="B614" s="21">
        <v>44826</v>
      </c>
      <c r="C614" s="22">
        <v>44827</v>
      </c>
      <c r="D614" s="246">
        <v>44831</v>
      </c>
      <c r="E614" s="23" t="s">
        <v>617</v>
      </c>
      <c r="F614" s="23" t="s">
        <v>678</v>
      </c>
      <c r="G614" s="26" t="s">
        <v>619</v>
      </c>
      <c r="I614" s="24" t="s">
        <v>33</v>
      </c>
      <c r="J614" s="26">
        <v>303730</v>
      </c>
      <c r="K614" s="27">
        <v>44804</v>
      </c>
      <c r="L614" s="24" t="s">
        <v>680</v>
      </c>
      <c r="M614" s="177">
        <v>3500</v>
      </c>
      <c r="N614" s="132">
        <v>0.05</v>
      </c>
      <c r="O614" s="31">
        <f>M614*N614</f>
        <v>175</v>
      </c>
      <c r="P614" s="31">
        <v>0</v>
      </c>
      <c r="Q614" s="35">
        <f t="shared" si="61"/>
        <v>3675</v>
      </c>
      <c r="R614" s="33"/>
      <c r="S614" s="175"/>
      <c r="T614" s="33"/>
      <c r="U614" s="35">
        <f>IFERROR(O614*-T614,0)</f>
        <v>0</v>
      </c>
      <c r="V614" s="32">
        <f t="shared" si="59"/>
        <v>3675</v>
      </c>
      <c r="W614" s="36" t="s">
        <v>59</v>
      </c>
      <c r="X614" s="46" t="s">
        <v>36</v>
      </c>
      <c r="Y614" s="37" t="s">
        <v>33</v>
      </c>
      <c r="Z614" s="238" t="s">
        <v>33</v>
      </c>
      <c r="AA614" s="174"/>
    </row>
    <row r="615" spans="1:27" hidden="1" x14ac:dyDescent="0.2">
      <c r="A615" s="20">
        <v>313</v>
      </c>
      <c r="B615" s="21">
        <v>44826</v>
      </c>
      <c r="C615" s="22">
        <v>44830</v>
      </c>
      <c r="D615" s="246">
        <v>44831</v>
      </c>
      <c r="E615" s="23" t="s">
        <v>684</v>
      </c>
      <c r="F615" s="23" t="s">
        <v>685</v>
      </c>
      <c r="G615" s="26" t="s">
        <v>33</v>
      </c>
      <c r="I615" s="24" t="s">
        <v>33</v>
      </c>
      <c r="J615" s="26">
        <v>303732</v>
      </c>
      <c r="K615" s="27">
        <v>44809</v>
      </c>
      <c r="L615" s="26" t="s">
        <v>33</v>
      </c>
      <c r="M615" s="29">
        <v>83017</v>
      </c>
      <c r="N615" s="132"/>
      <c r="O615" s="173"/>
      <c r="P615" s="31">
        <v>0</v>
      </c>
      <c r="Q615" s="35">
        <f t="shared" si="61"/>
        <v>83017</v>
      </c>
      <c r="R615" s="33"/>
      <c r="S615" s="35"/>
      <c r="T615" s="33"/>
      <c r="U615" s="35">
        <f>IFERROR(O615*-T615,0)</f>
        <v>0</v>
      </c>
      <c r="V615" s="32">
        <f t="shared" si="59"/>
        <v>83017</v>
      </c>
      <c r="W615" s="36" t="s">
        <v>59</v>
      </c>
      <c r="X615" s="181" t="s">
        <v>36</v>
      </c>
      <c r="Y615" s="37" t="s">
        <v>33</v>
      </c>
      <c r="Z615" s="238" t="s">
        <v>33</v>
      </c>
      <c r="AA615" s="37"/>
    </row>
    <row r="616" spans="1:27" hidden="1" x14ac:dyDescent="0.2">
      <c r="A616" s="20">
        <v>314</v>
      </c>
      <c r="B616" s="21">
        <v>44826</v>
      </c>
      <c r="C616" s="22">
        <v>44830</v>
      </c>
      <c r="D616" s="246">
        <v>44831</v>
      </c>
      <c r="E616" s="23" t="s">
        <v>684</v>
      </c>
      <c r="F616" s="23" t="s">
        <v>686</v>
      </c>
      <c r="G616" s="26" t="s">
        <v>33</v>
      </c>
      <c r="I616" s="24" t="s">
        <v>33</v>
      </c>
      <c r="J616" s="26">
        <v>303733</v>
      </c>
      <c r="K616" s="27">
        <v>44810</v>
      </c>
      <c r="L616" s="26" t="s">
        <v>33</v>
      </c>
      <c r="M616" s="29">
        <v>195523</v>
      </c>
      <c r="N616" s="132"/>
      <c r="O616" s="173"/>
      <c r="P616" s="31">
        <v>0</v>
      </c>
      <c r="Q616" s="35">
        <f t="shared" si="61"/>
        <v>195523</v>
      </c>
      <c r="R616" s="33"/>
      <c r="S616" s="35"/>
      <c r="T616" s="33"/>
      <c r="U616" s="35">
        <f>IFERROR(O616*-T616,0)</f>
        <v>0</v>
      </c>
      <c r="V616" s="32">
        <f t="shared" si="59"/>
        <v>195523</v>
      </c>
      <c r="W616" s="36" t="s">
        <v>59</v>
      </c>
      <c r="X616" s="181" t="s">
        <v>36</v>
      </c>
      <c r="Y616" s="37" t="s">
        <v>33</v>
      </c>
      <c r="Z616" s="238" t="s">
        <v>33</v>
      </c>
      <c r="AA616" s="37"/>
    </row>
    <row r="617" spans="1:27" hidden="1" x14ac:dyDescent="0.2">
      <c r="A617" s="20">
        <v>312</v>
      </c>
      <c r="B617" s="21">
        <v>44826</v>
      </c>
      <c r="C617" s="22">
        <v>44827</v>
      </c>
      <c r="D617" s="246">
        <v>44834</v>
      </c>
      <c r="E617" s="23" t="s">
        <v>681</v>
      </c>
      <c r="F617" s="23" t="s">
        <v>682</v>
      </c>
      <c r="G617" s="26" t="s">
        <v>683</v>
      </c>
      <c r="I617" s="24" t="s">
        <v>33</v>
      </c>
      <c r="J617" s="26">
        <v>303731</v>
      </c>
      <c r="K617" s="108">
        <v>44820</v>
      </c>
      <c r="L617" s="26" t="s">
        <v>33</v>
      </c>
      <c r="M617" s="29">
        <v>350000</v>
      </c>
      <c r="N617" s="132"/>
      <c r="O617" s="173"/>
      <c r="P617" s="31">
        <v>0</v>
      </c>
      <c r="Q617" s="35">
        <f t="shared" si="61"/>
        <v>350000</v>
      </c>
      <c r="R617" s="33"/>
      <c r="S617" s="38">
        <v>-35000</v>
      </c>
      <c r="T617" s="33"/>
      <c r="U617" s="35">
        <f>IFERROR(O617*-T617,0)</f>
        <v>0</v>
      </c>
      <c r="V617" s="32">
        <f t="shared" si="59"/>
        <v>315000</v>
      </c>
      <c r="W617" s="36" t="s">
        <v>59</v>
      </c>
      <c r="X617" s="46" t="s">
        <v>36</v>
      </c>
      <c r="Y617" s="37" t="s">
        <v>33</v>
      </c>
      <c r="Z617" s="238" t="s">
        <v>33</v>
      </c>
      <c r="AA617" s="37"/>
    </row>
    <row r="618" spans="1:27" hidden="1" x14ac:dyDescent="0.2">
      <c r="A618" s="20">
        <v>321</v>
      </c>
      <c r="B618" s="21">
        <v>44826</v>
      </c>
      <c r="C618" s="22">
        <v>44831</v>
      </c>
      <c r="D618" s="246">
        <v>44834</v>
      </c>
      <c r="E618" s="23" t="s">
        <v>81</v>
      </c>
      <c r="F618" s="23" t="s">
        <v>694</v>
      </c>
      <c r="G618" s="26" t="s">
        <v>33</v>
      </c>
      <c r="I618" s="24" t="s">
        <v>33</v>
      </c>
      <c r="J618" s="26">
        <v>303737</v>
      </c>
      <c r="K618" s="108">
        <v>44826</v>
      </c>
      <c r="L618" s="74">
        <v>102208150049</v>
      </c>
      <c r="M618" s="29">
        <v>64141</v>
      </c>
      <c r="N618" s="150"/>
      <c r="O618" s="173"/>
      <c r="P618" s="31">
        <v>0</v>
      </c>
      <c r="Q618" s="35">
        <f t="shared" si="61"/>
        <v>64141</v>
      </c>
      <c r="R618" s="33"/>
      <c r="S618" s="29"/>
      <c r="T618" s="33"/>
      <c r="U618" s="35">
        <f>IFERROR(O618*-T618,0)</f>
        <v>0</v>
      </c>
      <c r="V618" s="32">
        <f t="shared" si="59"/>
        <v>64141</v>
      </c>
      <c r="W618" s="36" t="s">
        <v>59</v>
      </c>
      <c r="X618" s="46" t="s">
        <v>36</v>
      </c>
      <c r="Y618" s="37" t="s">
        <v>33</v>
      </c>
      <c r="Z618" s="238" t="s">
        <v>33</v>
      </c>
      <c r="AA618" s="37"/>
    </row>
    <row r="619" spans="1:27" hidden="1" x14ac:dyDescent="0.2">
      <c r="A619" s="20">
        <v>322</v>
      </c>
      <c r="B619" s="21">
        <v>44826</v>
      </c>
      <c r="C619" s="22">
        <v>44831</v>
      </c>
      <c r="D619" s="246">
        <v>44834</v>
      </c>
      <c r="E619" s="23" t="s">
        <v>162</v>
      </c>
      <c r="F619" s="23" t="s">
        <v>695</v>
      </c>
      <c r="G619" s="26" t="s">
        <v>33</v>
      </c>
      <c r="I619" s="24" t="s">
        <v>33</v>
      </c>
      <c r="J619" s="26">
        <v>303738</v>
      </c>
      <c r="K619" s="108">
        <v>44820</v>
      </c>
      <c r="L619" s="26" t="s">
        <v>696</v>
      </c>
      <c r="M619" s="29">
        <v>7018</v>
      </c>
      <c r="N619" s="150"/>
      <c r="O619" s="173"/>
      <c r="P619" s="31">
        <v>0</v>
      </c>
      <c r="Q619" s="35">
        <f t="shared" si="61"/>
        <v>7018</v>
      </c>
      <c r="R619" s="33"/>
      <c r="S619" s="29">
        <v>-210</v>
      </c>
      <c r="T619" s="33"/>
      <c r="U619" s="35">
        <v>-807</v>
      </c>
      <c r="V619" s="32">
        <f t="shared" si="59"/>
        <v>6001</v>
      </c>
      <c r="W619" s="36" t="s">
        <v>59</v>
      </c>
      <c r="X619" s="46" t="s">
        <v>36</v>
      </c>
      <c r="Y619" s="37" t="s">
        <v>33</v>
      </c>
      <c r="Z619" s="238" t="s">
        <v>33</v>
      </c>
      <c r="AA619" s="37"/>
    </row>
    <row r="620" spans="1:27" hidden="1" x14ac:dyDescent="0.2">
      <c r="A620" s="20">
        <v>323</v>
      </c>
      <c r="B620" s="21">
        <v>44826</v>
      </c>
      <c r="C620" s="22">
        <v>44831</v>
      </c>
      <c r="D620" s="246">
        <v>44834</v>
      </c>
      <c r="E620" s="23" t="s">
        <v>486</v>
      </c>
      <c r="F620" s="23" t="s">
        <v>697</v>
      </c>
      <c r="G620" s="26" t="s">
        <v>488</v>
      </c>
      <c r="I620" s="26">
        <v>1919</v>
      </c>
      <c r="J620" s="26">
        <v>303739</v>
      </c>
      <c r="K620" s="108">
        <v>44826</v>
      </c>
      <c r="L620" s="26" t="s">
        <v>698</v>
      </c>
      <c r="M620" s="29">
        <v>26793</v>
      </c>
      <c r="N620" s="150"/>
      <c r="O620" s="173"/>
      <c r="P620" s="31">
        <v>0</v>
      </c>
      <c r="Q620" s="35">
        <f t="shared" si="61"/>
        <v>26793</v>
      </c>
      <c r="R620" s="33"/>
      <c r="S620" s="29">
        <v>-1206</v>
      </c>
      <c r="T620" s="33"/>
      <c r="U620" s="35">
        <f>IFERROR(O620*-T620,0)</f>
        <v>0</v>
      </c>
      <c r="V620" s="32">
        <f t="shared" si="59"/>
        <v>25587</v>
      </c>
      <c r="W620" s="36" t="s">
        <v>59</v>
      </c>
      <c r="X620" s="46" t="s">
        <v>36</v>
      </c>
      <c r="Y620" s="37" t="s">
        <v>33</v>
      </c>
      <c r="Z620" s="238" t="s">
        <v>33</v>
      </c>
      <c r="AA620" s="37"/>
    </row>
    <row r="621" spans="1:27" hidden="1" x14ac:dyDescent="0.2">
      <c r="A621" s="20">
        <v>324</v>
      </c>
      <c r="B621" s="21">
        <v>44826</v>
      </c>
      <c r="C621" s="22">
        <v>44831</v>
      </c>
      <c r="D621" s="246">
        <v>44834</v>
      </c>
      <c r="E621" s="23" t="s">
        <v>657</v>
      </c>
      <c r="F621" s="23" t="s">
        <v>699</v>
      </c>
      <c r="G621" s="24" t="s">
        <v>659</v>
      </c>
      <c r="I621" s="24" t="s">
        <v>33</v>
      </c>
      <c r="J621" s="26">
        <v>303740</v>
      </c>
      <c r="K621" s="27">
        <v>44816</v>
      </c>
      <c r="L621" s="26" t="s">
        <v>33</v>
      </c>
      <c r="M621" s="38">
        <v>30150.58</v>
      </c>
      <c r="N621" s="132"/>
      <c r="O621" s="38"/>
      <c r="P621" s="31">
        <v>0</v>
      </c>
      <c r="Q621" s="35">
        <f t="shared" si="61"/>
        <v>30150.58</v>
      </c>
      <c r="R621" s="33"/>
      <c r="S621" s="34">
        <v>-2412</v>
      </c>
      <c r="T621" s="33"/>
      <c r="U621" s="35">
        <v>-1507.53</v>
      </c>
      <c r="V621" s="32">
        <f t="shared" si="59"/>
        <v>26231.050000000003</v>
      </c>
      <c r="W621" s="36" t="s">
        <v>59</v>
      </c>
      <c r="X621" s="181" t="s">
        <v>36</v>
      </c>
      <c r="Y621" s="37" t="s">
        <v>33</v>
      </c>
      <c r="Z621" s="238" t="s">
        <v>33</v>
      </c>
      <c r="AA621" s="37"/>
    </row>
    <row r="622" spans="1:27" hidden="1" x14ac:dyDescent="0.2">
      <c r="A622" s="20">
        <v>326</v>
      </c>
      <c r="B622" s="21">
        <v>44826</v>
      </c>
      <c r="C622" s="22">
        <v>44831</v>
      </c>
      <c r="D622" s="246">
        <v>44834</v>
      </c>
      <c r="E622" s="23" t="s">
        <v>614</v>
      </c>
      <c r="F622" s="23" t="s">
        <v>701</v>
      </c>
      <c r="G622" s="24" t="s">
        <v>702</v>
      </c>
      <c r="I622" s="24" t="s">
        <v>33</v>
      </c>
      <c r="J622" s="26">
        <v>303741</v>
      </c>
      <c r="K622" s="27">
        <v>44816</v>
      </c>
      <c r="L622" s="26">
        <v>1965</v>
      </c>
      <c r="M622" s="38">
        <v>100756</v>
      </c>
      <c r="N622" s="132"/>
      <c r="O622" s="38"/>
      <c r="P622" s="31">
        <v>0</v>
      </c>
      <c r="Q622" s="35">
        <f t="shared" si="61"/>
        <v>100756</v>
      </c>
      <c r="R622" s="33"/>
      <c r="S622" s="34">
        <f>Q622*-4.5%</f>
        <v>-4534.0199999999995</v>
      </c>
      <c r="T622" s="33"/>
      <c r="U622" s="35">
        <v>-5037.97</v>
      </c>
      <c r="V622" s="32">
        <f t="shared" si="59"/>
        <v>91184.01</v>
      </c>
      <c r="W622" s="36" t="s">
        <v>59</v>
      </c>
      <c r="X622" s="46" t="s">
        <v>36</v>
      </c>
      <c r="Y622" s="37" t="s">
        <v>33</v>
      </c>
      <c r="Z622" s="37" t="s">
        <v>33</v>
      </c>
      <c r="AA622" s="37"/>
    </row>
    <row r="623" spans="1:27" hidden="1" x14ac:dyDescent="0.2">
      <c r="A623" s="20">
        <v>327</v>
      </c>
      <c r="B623" s="21">
        <v>44826</v>
      </c>
      <c r="C623" s="22">
        <v>44831</v>
      </c>
      <c r="D623" s="246">
        <v>44834</v>
      </c>
      <c r="E623" s="23" t="s">
        <v>92</v>
      </c>
      <c r="F623" s="23" t="s">
        <v>93</v>
      </c>
      <c r="G623" s="24" t="s">
        <v>94</v>
      </c>
      <c r="I623" s="24" t="s">
        <v>33</v>
      </c>
      <c r="J623" s="26">
        <v>303742</v>
      </c>
      <c r="K623" s="108">
        <v>44826</v>
      </c>
      <c r="L623" s="26" t="s">
        <v>703</v>
      </c>
      <c r="M623" s="29">
        <v>3344</v>
      </c>
      <c r="N623" s="132"/>
      <c r="O623" s="173"/>
      <c r="P623" s="31">
        <v>0</v>
      </c>
      <c r="Q623" s="35">
        <f t="shared" si="61"/>
        <v>3344</v>
      </c>
      <c r="R623" s="33"/>
      <c r="S623" s="38">
        <v>-100</v>
      </c>
      <c r="T623" s="33"/>
      <c r="U623" s="35">
        <f>IFERROR(O623*-T623,0)</f>
        <v>0</v>
      </c>
      <c r="V623" s="32">
        <f t="shared" si="59"/>
        <v>3244</v>
      </c>
      <c r="W623" s="36" t="s">
        <v>59</v>
      </c>
      <c r="X623" s="46" t="s">
        <v>36</v>
      </c>
      <c r="Y623" s="37" t="s">
        <v>33</v>
      </c>
      <c r="Z623" s="37" t="s">
        <v>33</v>
      </c>
      <c r="AA623" s="37"/>
    </row>
    <row r="624" spans="1:27" hidden="1" x14ac:dyDescent="0.2">
      <c r="A624" s="20">
        <v>328</v>
      </c>
      <c r="B624" s="21">
        <v>44826</v>
      </c>
      <c r="C624" s="22">
        <v>44831</v>
      </c>
      <c r="D624" s="246">
        <v>44834</v>
      </c>
      <c r="E624" s="23" t="s">
        <v>92</v>
      </c>
      <c r="F624" s="23" t="s">
        <v>93</v>
      </c>
      <c r="G624" s="24" t="s">
        <v>94</v>
      </c>
      <c r="I624" s="24" t="s">
        <v>33</v>
      </c>
      <c r="J624" s="26">
        <v>303743</v>
      </c>
      <c r="K624" s="108">
        <v>44804</v>
      </c>
      <c r="L624" s="26" t="s">
        <v>704</v>
      </c>
      <c r="M624" s="29">
        <v>4152</v>
      </c>
      <c r="N624" s="132"/>
      <c r="O624" s="173"/>
      <c r="P624" s="31">
        <v>0</v>
      </c>
      <c r="Q624" s="35">
        <f t="shared" si="61"/>
        <v>4152</v>
      </c>
      <c r="R624" s="33"/>
      <c r="S624" s="38">
        <v>-124.44</v>
      </c>
      <c r="T624" s="33"/>
      <c r="U624" s="35">
        <f>IFERROR(O624*-T624,0)</f>
        <v>0</v>
      </c>
      <c r="V624" s="32">
        <f t="shared" si="59"/>
        <v>4027.56</v>
      </c>
      <c r="W624" s="36" t="s">
        <v>59</v>
      </c>
      <c r="X624" s="46" t="s">
        <v>36</v>
      </c>
      <c r="Y624" s="37" t="s">
        <v>33</v>
      </c>
      <c r="Z624" s="37" t="s">
        <v>33</v>
      </c>
      <c r="AA624" s="37"/>
    </row>
    <row r="625" spans="1:28" ht="23.25" hidden="1" x14ac:dyDescent="0.25">
      <c r="A625" s="344"/>
      <c r="B625" s="363"/>
      <c r="C625" s="346"/>
      <c r="D625" s="347">
        <v>44805</v>
      </c>
      <c r="E625" s="348" t="s">
        <v>993</v>
      </c>
      <c r="F625" s="348" t="s">
        <v>993</v>
      </c>
      <c r="G625" s="366"/>
      <c r="I625" s="366"/>
      <c r="J625" s="365"/>
      <c r="K625" s="390"/>
      <c r="L625" s="365"/>
      <c r="M625" s="367"/>
      <c r="N625" s="352"/>
      <c r="O625" s="391"/>
      <c r="P625" s="353"/>
      <c r="Q625" s="354">
        <v>91186</v>
      </c>
      <c r="R625" s="368"/>
      <c r="S625" s="351"/>
      <c r="T625" s="368"/>
      <c r="U625" s="358"/>
      <c r="V625" s="359">
        <f t="shared" si="59"/>
        <v>91186</v>
      </c>
      <c r="W625" s="358"/>
      <c r="X625" s="369" t="s">
        <v>36</v>
      </c>
      <c r="Y625" s="360"/>
      <c r="Z625" s="392"/>
      <c r="AA625" s="392"/>
      <c r="AB625" s="1" t="s">
        <v>867</v>
      </c>
    </row>
    <row r="626" spans="1:28" ht="15" hidden="1" x14ac:dyDescent="0.25">
      <c r="A626" s="344"/>
      <c r="B626" s="363"/>
      <c r="C626" s="346"/>
      <c r="D626" s="347">
        <v>44805</v>
      </c>
      <c r="E626" s="348" t="s">
        <v>994</v>
      </c>
      <c r="F626" s="348" t="s">
        <v>994</v>
      </c>
      <c r="G626" s="366"/>
      <c r="I626" s="366"/>
      <c r="J626" s="365"/>
      <c r="K626" s="390"/>
      <c r="L626" s="365"/>
      <c r="M626" s="367"/>
      <c r="N626" s="352"/>
      <c r="O626" s="391"/>
      <c r="P626" s="353"/>
      <c r="Q626" s="354">
        <v>57631</v>
      </c>
      <c r="R626" s="368"/>
      <c r="S626" s="351"/>
      <c r="T626" s="368"/>
      <c r="U626" s="358"/>
      <c r="V626" s="359">
        <f t="shared" si="59"/>
        <v>57631</v>
      </c>
      <c r="W626" s="358"/>
      <c r="X626" s="369" t="s">
        <v>36</v>
      </c>
      <c r="Y626" s="360"/>
      <c r="Z626" s="392"/>
      <c r="AA626" s="392"/>
      <c r="AB626" s="1" t="s">
        <v>867</v>
      </c>
    </row>
    <row r="627" spans="1:28" ht="23.25" hidden="1" x14ac:dyDescent="0.25">
      <c r="A627" s="344"/>
      <c r="B627" s="363"/>
      <c r="C627" s="346"/>
      <c r="D627" s="347">
        <v>44805</v>
      </c>
      <c r="E627" s="348" t="s">
        <v>995</v>
      </c>
      <c r="F627" s="348" t="s">
        <v>995</v>
      </c>
      <c r="G627" s="366"/>
      <c r="I627" s="366"/>
      <c r="J627" s="365"/>
      <c r="K627" s="390"/>
      <c r="L627" s="365"/>
      <c r="M627" s="367"/>
      <c r="N627" s="352"/>
      <c r="O627" s="391"/>
      <c r="P627" s="353"/>
      <c r="Q627" s="354">
        <v>4346</v>
      </c>
      <c r="R627" s="368"/>
      <c r="S627" s="351"/>
      <c r="T627" s="368"/>
      <c r="U627" s="358"/>
      <c r="V627" s="359">
        <f t="shared" si="59"/>
        <v>4346</v>
      </c>
      <c r="W627" s="358"/>
      <c r="X627" s="369" t="s">
        <v>36</v>
      </c>
      <c r="Y627" s="360"/>
      <c r="Z627" s="392"/>
      <c r="AA627" s="392"/>
      <c r="AB627" s="1" t="s">
        <v>867</v>
      </c>
    </row>
    <row r="628" spans="1:28" ht="15" hidden="1" x14ac:dyDescent="0.25">
      <c r="A628" s="344"/>
      <c r="B628" s="363"/>
      <c r="C628" s="346"/>
      <c r="D628" s="347">
        <v>44805</v>
      </c>
      <c r="E628" s="348" t="s">
        <v>996</v>
      </c>
      <c r="F628" s="348" t="s">
        <v>996</v>
      </c>
      <c r="G628" s="366"/>
      <c r="I628" s="366"/>
      <c r="J628" s="365"/>
      <c r="K628" s="390"/>
      <c r="L628" s="365"/>
      <c r="M628" s="367"/>
      <c r="N628" s="352"/>
      <c r="O628" s="391"/>
      <c r="P628" s="353"/>
      <c r="Q628" s="354">
        <v>322622</v>
      </c>
      <c r="R628" s="368"/>
      <c r="S628" s="351"/>
      <c r="T628" s="368"/>
      <c r="U628" s="358"/>
      <c r="V628" s="359">
        <f t="shared" si="59"/>
        <v>322622</v>
      </c>
      <c r="W628" s="358"/>
      <c r="X628" s="369" t="s">
        <v>36</v>
      </c>
      <c r="Y628" s="360">
        <v>58372120</v>
      </c>
      <c r="Z628" s="392"/>
      <c r="AA628" s="392"/>
      <c r="AB628" s="1" t="s">
        <v>867</v>
      </c>
    </row>
    <row r="629" spans="1:28" ht="23.25" hidden="1" x14ac:dyDescent="0.25">
      <c r="A629" s="344"/>
      <c r="B629" s="363"/>
      <c r="C629" s="346"/>
      <c r="D629" s="347">
        <v>44809</v>
      </c>
      <c r="E629" s="348" t="s">
        <v>997</v>
      </c>
      <c r="F629" s="348" t="s">
        <v>997</v>
      </c>
      <c r="G629" s="366"/>
      <c r="I629" s="366"/>
      <c r="J629" s="365"/>
      <c r="K629" s="390"/>
      <c r="L629" s="365"/>
      <c r="M629" s="367"/>
      <c r="N629" s="352"/>
      <c r="O629" s="391"/>
      <c r="P629" s="353"/>
      <c r="Q629" s="354">
        <v>230575</v>
      </c>
      <c r="R629" s="368"/>
      <c r="S629" s="351"/>
      <c r="T629" s="368"/>
      <c r="U629" s="358"/>
      <c r="V629" s="359">
        <f t="shared" si="59"/>
        <v>230575</v>
      </c>
      <c r="W629" s="358"/>
      <c r="X629" s="369" t="s">
        <v>36</v>
      </c>
      <c r="Y629" s="360"/>
      <c r="Z629" s="392"/>
      <c r="AA629" s="392"/>
      <c r="AB629" s="1" t="s">
        <v>867</v>
      </c>
    </row>
    <row r="630" spans="1:28" ht="15" hidden="1" x14ac:dyDescent="0.25">
      <c r="A630" s="344"/>
      <c r="B630" s="363"/>
      <c r="C630" s="346"/>
      <c r="D630" s="347">
        <v>44810</v>
      </c>
      <c r="E630" s="348" t="s">
        <v>998</v>
      </c>
      <c r="F630" s="348" t="s">
        <v>998</v>
      </c>
      <c r="G630" s="366"/>
      <c r="I630" s="366"/>
      <c r="J630" s="365"/>
      <c r="K630" s="390"/>
      <c r="L630" s="365"/>
      <c r="M630" s="367"/>
      <c r="N630" s="352"/>
      <c r="O630" s="391"/>
      <c r="P630" s="353"/>
      <c r="Q630" s="354">
        <v>5390</v>
      </c>
      <c r="R630" s="368"/>
      <c r="S630" s="351"/>
      <c r="T630" s="368"/>
      <c r="U630" s="358"/>
      <c r="V630" s="359">
        <f t="shared" si="59"/>
        <v>5390</v>
      </c>
      <c r="W630" s="358"/>
      <c r="X630" s="369" t="s">
        <v>36</v>
      </c>
      <c r="Y630" s="360"/>
      <c r="Z630" s="392"/>
      <c r="AA630" s="392"/>
      <c r="AB630" s="1" t="s">
        <v>867</v>
      </c>
    </row>
    <row r="631" spans="1:28" ht="15" hidden="1" x14ac:dyDescent="0.25">
      <c r="A631" s="344"/>
      <c r="B631" s="363"/>
      <c r="C631" s="346"/>
      <c r="D631" s="347">
        <v>44810</v>
      </c>
      <c r="E631" s="348" t="s">
        <v>999</v>
      </c>
      <c r="F631" s="348" t="s">
        <v>999</v>
      </c>
      <c r="G631" s="366"/>
      <c r="I631" s="366"/>
      <c r="J631" s="365"/>
      <c r="K631" s="390"/>
      <c r="L631" s="365"/>
      <c r="M631" s="367"/>
      <c r="N631" s="352"/>
      <c r="O631" s="391"/>
      <c r="P631" s="353"/>
      <c r="Q631" s="354">
        <v>2180</v>
      </c>
      <c r="R631" s="368"/>
      <c r="S631" s="351"/>
      <c r="T631" s="368"/>
      <c r="U631" s="358"/>
      <c r="V631" s="359">
        <f t="shared" si="59"/>
        <v>2180</v>
      </c>
      <c r="W631" s="358"/>
      <c r="X631" s="369" t="s">
        <v>36</v>
      </c>
      <c r="Y631" s="360"/>
      <c r="Z631" s="392"/>
      <c r="AA631" s="392"/>
      <c r="AB631" s="1" t="s">
        <v>867</v>
      </c>
    </row>
    <row r="632" spans="1:28" ht="15" hidden="1" x14ac:dyDescent="0.25">
      <c r="A632" s="344"/>
      <c r="B632" s="363"/>
      <c r="C632" s="346"/>
      <c r="D632" s="347">
        <v>44810</v>
      </c>
      <c r="E632" s="348" t="s">
        <v>1000</v>
      </c>
      <c r="F632" s="348" t="s">
        <v>1000</v>
      </c>
      <c r="G632" s="366"/>
      <c r="I632" s="366"/>
      <c r="J632" s="365"/>
      <c r="K632" s="390"/>
      <c r="L632" s="365"/>
      <c r="M632" s="367"/>
      <c r="N632" s="352"/>
      <c r="O632" s="391"/>
      <c r="P632" s="353"/>
      <c r="Q632" s="354">
        <v>109926</v>
      </c>
      <c r="R632" s="368"/>
      <c r="S632" s="351"/>
      <c r="T632" s="368"/>
      <c r="U632" s="358"/>
      <c r="V632" s="359">
        <f t="shared" si="59"/>
        <v>109926</v>
      </c>
      <c r="W632" s="358"/>
      <c r="X632" s="369" t="s">
        <v>36</v>
      </c>
      <c r="Y632" s="360"/>
      <c r="Z632" s="392"/>
      <c r="AA632" s="392"/>
      <c r="AB632" s="1" t="s">
        <v>867</v>
      </c>
    </row>
    <row r="633" spans="1:28" ht="23.25" hidden="1" x14ac:dyDescent="0.25">
      <c r="A633" s="344"/>
      <c r="B633" s="363"/>
      <c r="C633" s="346"/>
      <c r="D633" s="347">
        <v>44810</v>
      </c>
      <c r="E633" s="348" t="s">
        <v>1001</v>
      </c>
      <c r="F633" s="348" t="s">
        <v>1001</v>
      </c>
      <c r="G633" s="366"/>
      <c r="I633" s="366"/>
      <c r="J633" s="365"/>
      <c r="K633" s="390"/>
      <c r="L633" s="365"/>
      <c r="M633" s="367"/>
      <c r="N633" s="352"/>
      <c r="O633" s="391"/>
      <c r="P633" s="353"/>
      <c r="Q633" s="354">
        <v>126903</v>
      </c>
      <c r="R633" s="368"/>
      <c r="S633" s="351"/>
      <c r="T633" s="368"/>
      <c r="U633" s="358"/>
      <c r="V633" s="359">
        <f t="shared" si="59"/>
        <v>126903</v>
      </c>
      <c r="W633" s="358"/>
      <c r="X633" s="369" t="s">
        <v>36</v>
      </c>
      <c r="Y633" s="360"/>
      <c r="Z633" s="392"/>
      <c r="AA633" s="392"/>
      <c r="AB633" s="1" t="s">
        <v>867</v>
      </c>
    </row>
    <row r="634" spans="1:28" ht="15" hidden="1" x14ac:dyDescent="0.25">
      <c r="A634" s="344"/>
      <c r="B634" s="363"/>
      <c r="C634" s="346"/>
      <c r="D634" s="347">
        <v>44810</v>
      </c>
      <c r="E634" s="348" t="s">
        <v>1002</v>
      </c>
      <c r="F634" s="348" t="s">
        <v>1002</v>
      </c>
      <c r="G634" s="366"/>
      <c r="I634" s="366"/>
      <c r="J634" s="365"/>
      <c r="K634" s="390"/>
      <c r="L634" s="365"/>
      <c r="M634" s="367"/>
      <c r="N634" s="352"/>
      <c r="O634" s="391"/>
      <c r="P634" s="353"/>
      <c r="Q634" s="354">
        <v>11059</v>
      </c>
      <c r="R634" s="368"/>
      <c r="S634" s="351"/>
      <c r="T634" s="368"/>
      <c r="U634" s="358"/>
      <c r="V634" s="359">
        <f t="shared" si="59"/>
        <v>11059</v>
      </c>
      <c r="W634" s="358"/>
      <c r="X634" s="369" t="s">
        <v>36</v>
      </c>
      <c r="Y634" s="360"/>
      <c r="Z634" s="392"/>
      <c r="AA634" s="392"/>
      <c r="AB634" s="1" t="s">
        <v>867</v>
      </c>
    </row>
    <row r="635" spans="1:28" ht="15" hidden="1" x14ac:dyDescent="0.25">
      <c r="A635" s="344"/>
      <c r="B635" s="363"/>
      <c r="C635" s="346"/>
      <c r="D635" s="347">
        <v>44810</v>
      </c>
      <c r="E635" s="348" t="s">
        <v>1003</v>
      </c>
      <c r="F635" s="348" t="s">
        <v>1003</v>
      </c>
      <c r="G635" s="366"/>
      <c r="I635" s="366"/>
      <c r="J635" s="365"/>
      <c r="K635" s="390"/>
      <c r="L635" s="365"/>
      <c r="M635" s="367"/>
      <c r="N635" s="352"/>
      <c r="O635" s="391"/>
      <c r="P635" s="353"/>
      <c r="Q635" s="354">
        <v>73279</v>
      </c>
      <c r="R635" s="368"/>
      <c r="S635" s="351"/>
      <c r="T635" s="368"/>
      <c r="U635" s="358"/>
      <c r="V635" s="359">
        <f t="shared" si="59"/>
        <v>73279</v>
      </c>
      <c r="W635" s="358"/>
      <c r="X635" s="369" t="s">
        <v>36</v>
      </c>
      <c r="Y635" s="360"/>
      <c r="Z635" s="392"/>
      <c r="AA635" s="392"/>
      <c r="AB635" s="1" t="s">
        <v>867</v>
      </c>
    </row>
    <row r="636" spans="1:28" ht="15" hidden="1" x14ac:dyDescent="0.25">
      <c r="A636" s="344"/>
      <c r="B636" s="363"/>
      <c r="C636" s="346"/>
      <c r="D636" s="347">
        <v>44810</v>
      </c>
      <c r="E636" s="348" t="s">
        <v>1004</v>
      </c>
      <c r="F636" s="348" t="s">
        <v>1004</v>
      </c>
      <c r="G636" s="366"/>
      <c r="I636" s="366"/>
      <c r="J636" s="365"/>
      <c r="K636" s="390"/>
      <c r="L636" s="365"/>
      <c r="M636" s="367"/>
      <c r="N636" s="352"/>
      <c r="O636" s="391"/>
      <c r="P636" s="353"/>
      <c r="Q636" s="354">
        <v>37420</v>
      </c>
      <c r="R636" s="368"/>
      <c r="S636" s="351"/>
      <c r="T636" s="368"/>
      <c r="U636" s="358"/>
      <c r="V636" s="359">
        <f t="shared" si="59"/>
        <v>37420</v>
      </c>
      <c r="W636" s="358"/>
      <c r="X636" s="369" t="s">
        <v>36</v>
      </c>
      <c r="Y636" s="360"/>
      <c r="Z636" s="392"/>
      <c r="AA636" s="392"/>
      <c r="AB636" s="1" t="s">
        <v>867</v>
      </c>
    </row>
    <row r="637" spans="1:28" ht="15" hidden="1" x14ac:dyDescent="0.25">
      <c r="A637" s="344"/>
      <c r="B637" s="363"/>
      <c r="C637" s="346"/>
      <c r="D637" s="347">
        <v>44810</v>
      </c>
      <c r="E637" s="348" t="s">
        <v>1005</v>
      </c>
      <c r="F637" s="348" t="s">
        <v>1005</v>
      </c>
      <c r="G637" s="366"/>
      <c r="I637" s="366"/>
      <c r="J637" s="365"/>
      <c r="K637" s="390"/>
      <c r="L637" s="365"/>
      <c r="M637" s="367"/>
      <c r="N637" s="352"/>
      <c r="O637" s="391"/>
      <c r="P637" s="353"/>
      <c r="Q637" s="354">
        <v>109504</v>
      </c>
      <c r="R637" s="368"/>
      <c r="S637" s="351"/>
      <c r="T637" s="368"/>
      <c r="U637" s="358"/>
      <c r="V637" s="359">
        <f t="shared" si="59"/>
        <v>109504</v>
      </c>
      <c r="W637" s="358"/>
      <c r="X637" s="369" t="s">
        <v>36</v>
      </c>
      <c r="Y637" s="360"/>
      <c r="Z637" s="392"/>
      <c r="AA637" s="392"/>
      <c r="AB637" s="1" t="s">
        <v>867</v>
      </c>
    </row>
    <row r="638" spans="1:28" ht="15" hidden="1" x14ac:dyDescent="0.25">
      <c r="A638" s="344"/>
      <c r="B638" s="363"/>
      <c r="C638" s="346"/>
      <c r="D638" s="347">
        <v>44810</v>
      </c>
      <c r="E638" s="348" t="s">
        <v>1006</v>
      </c>
      <c r="F638" s="348" t="s">
        <v>1006</v>
      </c>
      <c r="G638" s="366"/>
      <c r="I638" s="366"/>
      <c r="J638" s="365"/>
      <c r="K638" s="390"/>
      <c r="L638" s="365"/>
      <c r="M638" s="367"/>
      <c r="N638" s="352"/>
      <c r="O638" s="391"/>
      <c r="P638" s="353"/>
      <c r="Q638" s="354">
        <v>477630</v>
      </c>
      <c r="R638" s="368"/>
      <c r="S638" s="351"/>
      <c r="T638" s="368"/>
      <c r="U638" s="358"/>
      <c r="V638" s="359">
        <f t="shared" si="59"/>
        <v>477630</v>
      </c>
      <c r="W638" s="358"/>
      <c r="X638" s="369" t="s">
        <v>36</v>
      </c>
      <c r="Y638" s="360"/>
      <c r="Z638" s="392"/>
      <c r="AA638" s="392"/>
      <c r="AB638" s="1" t="s">
        <v>867</v>
      </c>
    </row>
    <row r="639" spans="1:28" ht="23.25" hidden="1" x14ac:dyDescent="0.25">
      <c r="A639" s="344"/>
      <c r="B639" s="363"/>
      <c r="C639" s="346"/>
      <c r="D639" s="347">
        <v>44811</v>
      </c>
      <c r="E639" s="348" t="s">
        <v>1007</v>
      </c>
      <c r="F639" s="348" t="s">
        <v>1007</v>
      </c>
      <c r="G639" s="366"/>
      <c r="I639" s="366"/>
      <c r="J639" s="365"/>
      <c r="K639" s="390"/>
      <c r="L639" s="365"/>
      <c r="M639" s="367"/>
      <c r="N639" s="352"/>
      <c r="O639" s="391"/>
      <c r="P639" s="353"/>
      <c r="Q639" s="354">
        <v>62664</v>
      </c>
      <c r="R639" s="368"/>
      <c r="S639" s="351"/>
      <c r="T639" s="368"/>
      <c r="U639" s="358"/>
      <c r="V639" s="359">
        <f t="shared" si="59"/>
        <v>62664</v>
      </c>
      <c r="W639" s="358"/>
      <c r="X639" s="369" t="s">
        <v>36</v>
      </c>
      <c r="Y639" s="360"/>
      <c r="Z639" s="392"/>
      <c r="AA639" s="392"/>
      <c r="AB639" s="1" t="s">
        <v>867</v>
      </c>
    </row>
    <row r="640" spans="1:28" ht="15" hidden="1" x14ac:dyDescent="0.25">
      <c r="A640" s="344"/>
      <c r="B640" s="363"/>
      <c r="C640" s="346"/>
      <c r="D640" s="347">
        <v>44813</v>
      </c>
      <c r="E640" s="348" t="s">
        <v>1008</v>
      </c>
      <c r="F640" s="348" t="s">
        <v>1008</v>
      </c>
      <c r="G640" s="366"/>
      <c r="I640" s="366"/>
      <c r="J640" s="365"/>
      <c r="K640" s="390"/>
      <c r="L640" s="365"/>
      <c r="M640" s="367"/>
      <c r="N640" s="352"/>
      <c r="O640" s="391"/>
      <c r="P640" s="353"/>
      <c r="Q640" s="354">
        <v>27800675</v>
      </c>
      <c r="R640" s="368"/>
      <c r="S640" s="351"/>
      <c r="T640" s="368"/>
      <c r="U640" s="358"/>
      <c r="V640" s="359">
        <f t="shared" si="59"/>
        <v>27800675</v>
      </c>
      <c r="W640" s="358"/>
      <c r="X640" s="369" t="s">
        <v>36</v>
      </c>
      <c r="Y640" s="360">
        <v>58372134</v>
      </c>
      <c r="Z640" s="392"/>
      <c r="AA640" s="392"/>
      <c r="AB640" s="1" t="s">
        <v>867</v>
      </c>
    </row>
    <row r="641" spans="1:28" ht="15" hidden="1" x14ac:dyDescent="0.25">
      <c r="A641" s="344"/>
      <c r="B641" s="363"/>
      <c r="C641" s="346"/>
      <c r="D641" s="347">
        <v>44813</v>
      </c>
      <c r="E641" s="348" t="s">
        <v>1008</v>
      </c>
      <c r="F641" s="348" t="s">
        <v>1008</v>
      </c>
      <c r="G641" s="366"/>
      <c r="I641" s="366"/>
      <c r="J641" s="365"/>
      <c r="K641" s="390"/>
      <c r="L641" s="365"/>
      <c r="M641" s="367"/>
      <c r="N641" s="352"/>
      <c r="O641" s="391"/>
      <c r="P641" s="353"/>
      <c r="Q641" s="354">
        <v>27304055</v>
      </c>
      <c r="R641" s="368"/>
      <c r="S641" s="351"/>
      <c r="T641" s="368"/>
      <c r="U641" s="358"/>
      <c r="V641" s="359">
        <f t="shared" ref="V641:V704" si="62">Q641+S641+U641</f>
        <v>27304055</v>
      </c>
      <c r="W641" s="358"/>
      <c r="X641" s="369" t="s">
        <v>36</v>
      </c>
      <c r="Y641" s="360">
        <v>58372132</v>
      </c>
      <c r="Z641" s="392"/>
      <c r="AA641" s="392"/>
      <c r="AB641" s="1" t="s">
        <v>867</v>
      </c>
    </row>
    <row r="642" spans="1:28" ht="15" hidden="1" x14ac:dyDescent="0.25">
      <c r="A642" s="344"/>
      <c r="B642" s="363"/>
      <c r="C642" s="346"/>
      <c r="D642" s="347">
        <v>44813</v>
      </c>
      <c r="E642" s="348" t="s">
        <v>1008</v>
      </c>
      <c r="F642" s="348" t="s">
        <v>1008</v>
      </c>
      <c r="G642" s="366"/>
      <c r="I642" s="366"/>
      <c r="J642" s="365"/>
      <c r="K642" s="390"/>
      <c r="L642" s="365"/>
      <c r="M642" s="367"/>
      <c r="N642" s="352"/>
      <c r="O642" s="391"/>
      <c r="P642" s="353"/>
      <c r="Q642" s="354">
        <v>18020270</v>
      </c>
      <c r="R642" s="368"/>
      <c r="S642" s="351"/>
      <c r="T642" s="368"/>
      <c r="U642" s="358"/>
      <c r="V642" s="359">
        <f t="shared" si="62"/>
        <v>18020270</v>
      </c>
      <c r="W642" s="358"/>
      <c r="X642" s="369" t="s">
        <v>36</v>
      </c>
      <c r="Y642" s="360">
        <v>58372133</v>
      </c>
      <c r="Z642" s="392"/>
      <c r="AA642" s="392"/>
      <c r="AB642" s="1" t="s">
        <v>867</v>
      </c>
    </row>
    <row r="643" spans="1:28" ht="23.25" hidden="1" x14ac:dyDescent="0.25">
      <c r="A643" s="344"/>
      <c r="B643" s="363"/>
      <c r="C643" s="346"/>
      <c r="D643" s="347">
        <v>44816</v>
      </c>
      <c r="E643" s="348" t="s">
        <v>1009</v>
      </c>
      <c r="F643" s="348" t="s">
        <v>1009</v>
      </c>
      <c r="G643" s="366"/>
      <c r="I643" s="366"/>
      <c r="J643" s="365"/>
      <c r="K643" s="390"/>
      <c r="L643" s="365"/>
      <c r="M643" s="367"/>
      <c r="N643" s="352"/>
      <c r="O643" s="391"/>
      <c r="P643" s="353"/>
      <c r="Q643" s="354">
        <v>4358</v>
      </c>
      <c r="R643" s="368"/>
      <c r="S643" s="351"/>
      <c r="T643" s="368"/>
      <c r="U643" s="358"/>
      <c r="V643" s="359">
        <f t="shared" si="62"/>
        <v>4358</v>
      </c>
      <c r="W643" s="358"/>
      <c r="X643" s="369" t="s">
        <v>36</v>
      </c>
      <c r="Y643" s="360"/>
      <c r="Z643" s="392"/>
      <c r="AA643" s="392"/>
      <c r="AB643" s="1" t="s">
        <v>867</v>
      </c>
    </row>
    <row r="644" spans="1:28" ht="23.25" hidden="1" x14ac:dyDescent="0.25">
      <c r="A644" s="344"/>
      <c r="B644" s="363"/>
      <c r="C644" s="346"/>
      <c r="D644" s="347">
        <v>44820</v>
      </c>
      <c r="E644" s="348" t="s">
        <v>1010</v>
      </c>
      <c r="F644" s="348" t="s">
        <v>1010</v>
      </c>
      <c r="G644" s="366"/>
      <c r="I644" s="366"/>
      <c r="J644" s="365"/>
      <c r="K644" s="390"/>
      <c r="L644" s="365"/>
      <c r="M644" s="367"/>
      <c r="N644" s="352"/>
      <c r="O644" s="391"/>
      <c r="P644" s="353"/>
      <c r="Q644" s="354">
        <v>54011</v>
      </c>
      <c r="R644" s="368"/>
      <c r="S644" s="351"/>
      <c r="T644" s="368"/>
      <c r="U644" s="358"/>
      <c r="V644" s="359">
        <f t="shared" si="62"/>
        <v>54011</v>
      </c>
      <c r="W644" s="358"/>
      <c r="X644" s="369" t="s">
        <v>36</v>
      </c>
      <c r="Y644" s="360"/>
      <c r="Z644" s="392"/>
      <c r="AA644" s="392"/>
      <c r="AB644" s="1" t="s">
        <v>867</v>
      </c>
    </row>
    <row r="645" spans="1:28" ht="23.25" hidden="1" x14ac:dyDescent="0.25">
      <c r="A645" s="344"/>
      <c r="B645" s="363"/>
      <c r="C645" s="346"/>
      <c r="D645" s="347">
        <v>44820</v>
      </c>
      <c r="E645" s="348" t="s">
        <v>1011</v>
      </c>
      <c r="F645" s="348" t="s">
        <v>1011</v>
      </c>
      <c r="G645" s="366"/>
      <c r="I645" s="366"/>
      <c r="J645" s="365"/>
      <c r="K645" s="390"/>
      <c r="L645" s="365"/>
      <c r="M645" s="367"/>
      <c r="N645" s="352"/>
      <c r="O645" s="391"/>
      <c r="P645" s="353"/>
      <c r="Q645" s="354">
        <v>61404</v>
      </c>
      <c r="R645" s="368"/>
      <c r="S645" s="351"/>
      <c r="T645" s="368"/>
      <c r="U645" s="358"/>
      <c r="V645" s="359">
        <f t="shared" si="62"/>
        <v>61404</v>
      </c>
      <c r="W645" s="358"/>
      <c r="X645" s="369" t="s">
        <v>36</v>
      </c>
      <c r="Y645" s="360"/>
      <c r="Z645" s="392"/>
      <c r="AA645" s="392"/>
      <c r="AB645" s="1" t="s">
        <v>867</v>
      </c>
    </row>
    <row r="646" spans="1:28" ht="23.25" hidden="1" x14ac:dyDescent="0.25">
      <c r="A646" s="344"/>
      <c r="B646" s="363"/>
      <c r="C646" s="346"/>
      <c r="D646" s="347">
        <v>44820</v>
      </c>
      <c r="E646" s="348" t="s">
        <v>1012</v>
      </c>
      <c r="F646" s="348" t="s">
        <v>1012</v>
      </c>
      <c r="G646" s="366"/>
      <c r="I646" s="366"/>
      <c r="J646" s="365"/>
      <c r="K646" s="390"/>
      <c r="L646" s="365"/>
      <c r="M646" s="367"/>
      <c r="N646" s="352"/>
      <c r="O646" s="391"/>
      <c r="P646" s="353"/>
      <c r="Q646" s="354">
        <v>1000000</v>
      </c>
      <c r="R646" s="368"/>
      <c r="S646" s="351"/>
      <c r="T646" s="368"/>
      <c r="U646" s="358"/>
      <c r="V646" s="359">
        <f t="shared" si="62"/>
        <v>1000000</v>
      </c>
      <c r="W646" s="358"/>
      <c r="X646" s="369" t="s">
        <v>36</v>
      </c>
      <c r="Y646" s="360"/>
      <c r="Z646" s="392"/>
      <c r="AA646" s="392"/>
      <c r="AB646" s="1" t="s">
        <v>867</v>
      </c>
    </row>
    <row r="647" spans="1:28" ht="23.25" hidden="1" x14ac:dyDescent="0.25">
      <c r="A647" s="344"/>
      <c r="B647" s="363"/>
      <c r="C647" s="346"/>
      <c r="D647" s="347">
        <v>44820</v>
      </c>
      <c r="E647" s="348" t="s">
        <v>1013</v>
      </c>
      <c r="F647" s="348" t="s">
        <v>1013</v>
      </c>
      <c r="G647" s="366"/>
      <c r="I647" s="366"/>
      <c r="J647" s="365"/>
      <c r="K647" s="390"/>
      <c r="L647" s="365"/>
      <c r="M647" s="367"/>
      <c r="N647" s="352"/>
      <c r="O647" s="391"/>
      <c r="P647" s="353"/>
      <c r="Q647" s="354">
        <v>1000000</v>
      </c>
      <c r="R647" s="368"/>
      <c r="S647" s="351"/>
      <c r="T647" s="368"/>
      <c r="U647" s="358"/>
      <c r="V647" s="359">
        <f t="shared" si="62"/>
        <v>1000000</v>
      </c>
      <c r="W647" s="358"/>
      <c r="X647" s="369" t="s">
        <v>36</v>
      </c>
      <c r="Y647" s="360"/>
      <c r="Z647" s="392"/>
      <c r="AA647" s="392"/>
      <c r="AB647" s="1" t="s">
        <v>867</v>
      </c>
    </row>
    <row r="648" spans="1:28" ht="23.25" hidden="1" x14ac:dyDescent="0.25">
      <c r="A648" s="344"/>
      <c r="B648" s="363"/>
      <c r="C648" s="346"/>
      <c r="D648" s="347">
        <v>44820</v>
      </c>
      <c r="E648" s="348" t="s">
        <v>1014</v>
      </c>
      <c r="F648" s="348" t="s">
        <v>1014</v>
      </c>
      <c r="G648" s="366"/>
      <c r="I648" s="366"/>
      <c r="J648" s="365"/>
      <c r="K648" s="390"/>
      <c r="L648" s="365"/>
      <c r="M648" s="367"/>
      <c r="N648" s="352"/>
      <c r="O648" s="391"/>
      <c r="P648" s="353"/>
      <c r="Q648" s="354">
        <v>1000000</v>
      </c>
      <c r="R648" s="368"/>
      <c r="S648" s="351"/>
      <c r="T648" s="368"/>
      <c r="U648" s="358"/>
      <c r="V648" s="359">
        <f t="shared" si="62"/>
        <v>1000000</v>
      </c>
      <c r="W648" s="358"/>
      <c r="X648" s="369" t="s">
        <v>36</v>
      </c>
      <c r="Y648" s="360"/>
      <c r="Z648" s="392"/>
      <c r="AA648" s="392"/>
      <c r="AB648" s="1" t="s">
        <v>867</v>
      </c>
    </row>
    <row r="649" spans="1:28" ht="15" hidden="1" x14ac:dyDescent="0.25">
      <c r="A649" s="344"/>
      <c r="B649" s="363"/>
      <c r="C649" s="346"/>
      <c r="D649" s="347">
        <v>44820</v>
      </c>
      <c r="E649" s="348" t="s">
        <v>1015</v>
      </c>
      <c r="F649" s="348" t="s">
        <v>1015</v>
      </c>
      <c r="G649" s="366"/>
      <c r="I649" s="366"/>
      <c r="J649" s="365"/>
      <c r="K649" s="390"/>
      <c r="L649" s="365"/>
      <c r="M649" s="367"/>
      <c r="N649" s="352"/>
      <c r="O649" s="391"/>
      <c r="P649" s="353"/>
      <c r="Q649" s="354">
        <v>5929782</v>
      </c>
      <c r="R649" s="368"/>
      <c r="S649" s="351"/>
      <c r="T649" s="368"/>
      <c r="U649" s="358"/>
      <c r="V649" s="359">
        <f t="shared" si="62"/>
        <v>5929782</v>
      </c>
      <c r="W649" s="358"/>
      <c r="X649" s="369" t="s">
        <v>36</v>
      </c>
      <c r="Y649" s="360">
        <v>58372137</v>
      </c>
      <c r="Z649" s="392"/>
      <c r="AA649" s="392"/>
      <c r="AB649" s="1" t="s">
        <v>867</v>
      </c>
    </row>
    <row r="650" spans="1:28" ht="15" hidden="1" x14ac:dyDescent="0.25">
      <c r="A650" s="344"/>
      <c r="B650" s="363"/>
      <c r="C650" s="346"/>
      <c r="D650" s="347">
        <v>44823</v>
      </c>
      <c r="E650" s="348" t="s">
        <v>1016</v>
      </c>
      <c r="F650" s="348" t="s">
        <v>1016</v>
      </c>
      <c r="G650" s="366"/>
      <c r="I650" s="366"/>
      <c r="J650" s="365"/>
      <c r="K650" s="390"/>
      <c r="L650" s="365"/>
      <c r="M650" s="367"/>
      <c r="N650" s="352"/>
      <c r="O650" s="391"/>
      <c r="P650" s="353"/>
      <c r="Q650" s="354">
        <v>201403</v>
      </c>
      <c r="R650" s="368"/>
      <c r="S650" s="351"/>
      <c r="T650" s="368"/>
      <c r="U650" s="358"/>
      <c r="V650" s="359">
        <f t="shared" si="62"/>
        <v>201403</v>
      </c>
      <c r="W650" s="358"/>
      <c r="X650" s="369" t="s">
        <v>36</v>
      </c>
      <c r="Y650" s="360">
        <v>58372138</v>
      </c>
      <c r="Z650" s="392"/>
      <c r="AA650" s="392"/>
      <c r="AB650" s="1" t="s">
        <v>867</v>
      </c>
    </row>
    <row r="651" spans="1:28" ht="15" hidden="1" x14ac:dyDescent="0.25">
      <c r="A651" s="344"/>
      <c r="B651" s="363"/>
      <c r="C651" s="346"/>
      <c r="D651" s="347">
        <v>44824</v>
      </c>
      <c r="E651" s="348" t="s">
        <v>837</v>
      </c>
      <c r="F651" s="348" t="s">
        <v>837</v>
      </c>
      <c r="G651" s="366"/>
      <c r="I651" s="366"/>
      <c r="J651" s="365"/>
      <c r="K651" s="390"/>
      <c r="L651" s="365"/>
      <c r="M651" s="367"/>
      <c r="N651" s="352"/>
      <c r="O651" s="391"/>
      <c r="P651" s="353"/>
      <c r="Q651" s="354">
        <v>90000</v>
      </c>
      <c r="R651" s="368"/>
      <c r="S651" s="351"/>
      <c r="T651" s="368"/>
      <c r="U651" s="358"/>
      <c r="V651" s="359">
        <f t="shared" si="62"/>
        <v>90000</v>
      </c>
      <c r="W651" s="358"/>
      <c r="X651" s="369" t="s">
        <v>36</v>
      </c>
      <c r="Y651" s="360">
        <v>58372135</v>
      </c>
      <c r="Z651" s="392"/>
      <c r="AA651" s="392"/>
      <c r="AB651" s="1" t="s">
        <v>867</v>
      </c>
    </row>
    <row r="652" spans="1:28" ht="15" hidden="1" x14ac:dyDescent="0.25">
      <c r="A652" s="344"/>
      <c r="B652" s="363"/>
      <c r="C652" s="346"/>
      <c r="D652" s="347">
        <v>44830</v>
      </c>
      <c r="E652" s="348" t="s">
        <v>917</v>
      </c>
      <c r="F652" s="348" t="s">
        <v>917</v>
      </c>
      <c r="G652" s="366"/>
      <c r="I652" s="366"/>
      <c r="J652" s="365"/>
      <c r="K652" s="390"/>
      <c r="L652" s="365"/>
      <c r="M652" s="367"/>
      <c r="N652" s="352"/>
      <c r="O652" s="391"/>
      <c r="P652" s="353"/>
      <c r="Q652" s="354">
        <v>107465.74</v>
      </c>
      <c r="R652" s="368"/>
      <c r="S652" s="351"/>
      <c r="T652" s="368"/>
      <c r="U652" s="358"/>
      <c r="V652" s="359">
        <f t="shared" si="62"/>
        <v>107465.74</v>
      </c>
      <c r="W652" s="358"/>
      <c r="X652" s="369" t="s">
        <v>36</v>
      </c>
      <c r="Y652" s="360"/>
      <c r="Z652" s="392"/>
      <c r="AA652" s="392"/>
      <c r="AB652" s="1" t="s">
        <v>867</v>
      </c>
    </row>
    <row r="653" spans="1:28" ht="15" hidden="1" x14ac:dyDescent="0.25">
      <c r="A653" s="344"/>
      <c r="B653" s="363"/>
      <c r="C653" s="346"/>
      <c r="D653" s="347">
        <v>44830</v>
      </c>
      <c r="E653" s="348" t="s">
        <v>918</v>
      </c>
      <c r="F653" s="348" t="s">
        <v>918</v>
      </c>
      <c r="G653" s="366"/>
      <c r="I653" s="366"/>
      <c r="J653" s="365"/>
      <c r="K653" s="390"/>
      <c r="L653" s="365"/>
      <c r="M653" s="367"/>
      <c r="N653" s="352"/>
      <c r="O653" s="391"/>
      <c r="P653" s="353"/>
      <c r="Q653" s="354">
        <v>306789.93</v>
      </c>
      <c r="R653" s="368"/>
      <c r="S653" s="351"/>
      <c r="T653" s="368"/>
      <c r="U653" s="358"/>
      <c r="V653" s="359">
        <f t="shared" si="62"/>
        <v>306789.93</v>
      </c>
      <c r="W653" s="358"/>
      <c r="X653" s="369" t="s">
        <v>36</v>
      </c>
      <c r="Y653" s="360"/>
      <c r="Z653" s="392"/>
      <c r="AA653" s="392"/>
      <c r="AB653" s="1" t="s">
        <v>867</v>
      </c>
    </row>
    <row r="654" spans="1:28" ht="15" hidden="1" x14ac:dyDescent="0.25">
      <c r="A654" s="344"/>
      <c r="B654" s="363"/>
      <c r="C654" s="346"/>
      <c r="D654" s="347">
        <v>44834</v>
      </c>
      <c r="E654" s="348" t="s">
        <v>842</v>
      </c>
      <c r="F654" s="348" t="s">
        <v>842</v>
      </c>
      <c r="G654" s="366"/>
      <c r="I654" s="366"/>
      <c r="J654" s="365"/>
      <c r="K654" s="390"/>
      <c r="L654" s="365"/>
      <c r="M654" s="367"/>
      <c r="N654" s="352"/>
      <c r="O654" s="391"/>
      <c r="P654" s="353"/>
      <c r="Q654" s="354">
        <v>25000</v>
      </c>
      <c r="R654" s="368"/>
      <c r="S654" s="351"/>
      <c r="T654" s="368"/>
      <c r="U654" s="358"/>
      <c r="V654" s="359">
        <f t="shared" si="62"/>
        <v>25000</v>
      </c>
      <c r="W654" s="358"/>
      <c r="X654" s="369" t="s">
        <v>36</v>
      </c>
      <c r="Y654" s="360">
        <v>58372142</v>
      </c>
      <c r="Z654" s="392"/>
      <c r="AA654" s="392"/>
      <c r="AB654" s="1" t="s">
        <v>867</v>
      </c>
    </row>
    <row r="655" spans="1:28" ht="23.25" hidden="1" x14ac:dyDescent="0.25">
      <c r="A655" s="344"/>
      <c r="B655" s="363"/>
      <c r="C655" s="346"/>
      <c r="D655" s="347">
        <v>44834</v>
      </c>
      <c r="E655" s="348" t="s">
        <v>1017</v>
      </c>
      <c r="F655" s="348" t="s">
        <v>1017</v>
      </c>
      <c r="G655" s="366"/>
      <c r="I655" s="366"/>
      <c r="J655" s="365"/>
      <c r="K655" s="390"/>
      <c r="L655" s="365"/>
      <c r="M655" s="367"/>
      <c r="N655" s="352"/>
      <c r="O655" s="391"/>
      <c r="P655" s="353"/>
      <c r="Q655" s="354">
        <v>3888412</v>
      </c>
      <c r="R655" s="368"/>
      <c r="S655" s="351"/>
      <c r="T655" s="368"/>
      <c r="U655" s="358"/>
      <c r="V655" s="359">
        <f t="shared" si="62"/>
        <v>3888412</v>
      </c>
      <c r="W655" s="358"/>
      <c r="X655" s="369" t="s">
        <v>36</v>
      </c>
      <c r="Y655" s="360">
        <v>58372139</v>
      </c>
      <c r="Z655" s="392"/>
      <c r="AA655" s="392"/>
      <c r="AB655" s="1" t="s">
        <v>867</v>
      </c>
    </row>
    <row r="656" spans="1:28" ht="15" hidden="1" x14ac:dyDescent="0.25">
      <c r="A656" s="344"/>
      <c r="B656" s="363"/>
      <c r="C656" s="346"/>
      <c r="D656" s="347">
        <v>44834</v>
      </c>
      <c r="E656" s="348" t="s">
        <v>1018</v>
      </c>
      <c r="F656" s="348" t="s">
        <v>1018</v>
      </c>
      <c r="G656" s="366"/>
      <c r="I656" s="366"/>
      <c r="J656" s="365"/>
      <c r="K656" s="390"/>
      <c r="L656" s="365"/>
      <c r="M656" s="367"/>
      <c r="N656" s="352"/>
      <c r="O656" s="391"/>
      <c r="P656" s="353"/>
      <c r="Q656" s="354">
        <v>53168</v>
      </c>
      <c r="R656" s="368"/>
      <c r="S656" s="351"/>
      <c r="T656" s="368"/>
      <c r="U656" s="358"/>
      <c r="V656" s="359">
        <f t="shared" si="62"/>
        <v>53168</v>
      </c>
      <c r="W656" s="358"/>
      <c r="X656" s="369" t="s">
        <v>36</v>
      </c>
      <c r="Y656" s="360"/>
      <c r="Z656" s="392"/>
      <c r="AA656" s="392"/>
      <c r="AB656" s="1" t="s">
        <v>867</v>
      </c>
    </row>
    <row r="657" spans="1:28" ht="23.25" hidden="1" x14ac:dyDescent="0.25">
      <c r="A657" s="344"/>
      <c r="B657" s="363"/>
      <c r="C657" s="346"/>
      <c r="D657" s="347">
        <v>44834</v>
      </c>
      <c r="E657" s="348" t="s">
        <v>1019</v>
      </c>
      <c r="F657" s="348" t="s">
        <v>1019</v>
      </c>
      <c r="G657" s="366"/>
      <c r="I657" s="366"/>
      <c r="J657" s="365"/>
      <c r="K657" s="390"/>
      <c r="L657" s="365"/>
      <c r="M657" s="367"/>
      <c r="N657" s="352"/>
      <c r="O657" s="391"/>
      <c r="P657" s="353"/>
      <c r="Q657" s="354">
        <v>161902</v>
      </c>
      <c r="R657" s="368"/>
      <c r="S657" s="351"/>
      <c r="T657" s="368"/>
      <c r="U657" s="358"/>
      <c r="V657" s="359">
        <f t="shared" si="62"/>
        <v>161902</v>
      </c>
      <c r="W657" s="358"/>
      <c r="X657" s="369" t="s">
        <v>36</v>
      </c>
      <c r="Y657" s="360"/>
      <c r="Z657" s="392"/>
      <c r="AA657" s="392"/>
      <c r="AB657" s="1" t="s">
        <v>867</v>
      </c>
    </row>
    <row r="658" spans="1:28" hidden="1" x14ac:dyDescent="0.2">
      <c r="A658" s="20">
        <v>333</v>
      </c>
      <c r="B658" s="21">
        <v>44856</v>
      </c>
      <c r="C658" s="22">
        <v>44838</v>
      </c>
      <c r="D658" s="246">
        <v>44839</v>
      </c>
      <c r="E658" s="23" t="s">
        <v>712</v>
      </c>
      <c r="F658" s="23" t="s">
        <v>713</v>
      </c>
      <c r="G658" s="26" t="s">
        <v>33</v>
      </c>
      <c r="I658" s="24" t="s">
        <v>33</v>
      </c>
      <c r="J658" s="26">
        <v>303747</v>
      </c>
      <c r="K658" s="159" t="s">
        <v>33</v>
      </c>
      <c r="L658" s="26" t="s">
        <v>33</v>
      </c>
      <c r="M658" s="29">
        <v>10000</v>
      </c>
      <c r="N658" s="132"/>
      <c r="O658" s="173">
        <f t="shared" ref="O658:O662" si="63">M658*N658</f>
        <v>0</v>
      </c>
      <c r="P658" s="31">
        <v>0</v>
      </c>
      <c r="Q658" s="35">
        <f t="shared" si="61"/>
        <v>10000</v>
      </c>
      <c r="R658" s="33"/>
      <c r="S658" s="35">
        <f>-R658*Q658</f>
        <v>0</v>
      </c>
      <c r="T658" s="33"/>
      <c r="U658" s="35">
        <f>IFERROR(O658*-T658,0)</f>
        <v>0</v>
      </c>
      <c r="V658" s="32">
        <f t="shared" si="62"/>
        <v>10000</v>
      </c>
      <c r="W658" s="36" t="s">
        <v>59</v>
      </c>
      <c r="X658" s="181" t="s">
        <v>36</v>
      </c>
      <c r="Y658" s="37" t="s">
        <v>33</v>
      </c>
      <c r="Z658" s="37" t="s">
        <v>33</v>
      </c>
      <c r="AA658" s="37"/>
    </row>
    <row r="659" spans="1:28" hidden="1" x14ac:dyDescent="0.2">
      <c r="A659" s="20">
        <v>334</v>
      </c>
      <c r="B659" s="21">
        <v>44856</v>
      </c>
      <c r="C659" s="22">
        <v>44838</v>
      </c>
      <c r="D659" s="246">
        <v>44839</v>
      </c>
      <c r="E659" s="23" t="s">
        <v>710</v>
      </c>
      <c r="F659" s="23" t="s">
        <v>711</v>
      </c>
      <c r="G659" s="26" t="s">
        <v>33</v>
      </c>
      <c r="I659" s="24" t="s">
        <v>33</v>
      </c>
      <c r="J659" s="26">
        <v>303748</v>
      </c>
      <c r="K659" s="159" t="s">
        <v>33</v>
      </c>
      <c r="L659" s="26" t="s">
        <v>33</v>
      </c>
      <c r="M659" s="29">
        <v>22600</v>
      </c>
      <c r="N659" s="132"/>
      <c r="O659" s="173">
        <f t="shared" si="63"/>
        <v>0</v>
      </c>
      <c r="P659" s="31">
        <v>0</v>
      </c>
      <c r="Q659" s="35">
        <f t="shared" si="61"/>
        <v>22600</v>
      </c>
      <c r="R659" s="33">
        <v>0.03</v>
      </c>
      <c r="S659" s="35">
        <f>-R659*Q659</f>
        <v>-678</v>
      </c>
      <c r="T659" s="33"/>
      <c r="U659" s="35">
        <v>-2600</v>
      </c>
      <c r="V659" s="32">
        <f t="shared" si="62"/>
        <v>19322</v>
      </c>
      <c r="W659" s="36" t="s">
        <v>59</v>
      </c>
      <c r="X659" s="46" t="s">
        <v>36</v>
      </c>
      <c r="Y659" s="37" t="s">
        <v>33</v>
      </c>
      <c r="Z659" s="37" t="s">
        <v>33</v>
      </c>
      <c r="AA659" s="37"/>
    </row>
    <row r="660" spans="1:28" hidden="1" x14ac:dyDescent="0.2">
      <c r="A660" s="20">
        <v>335</v>
      </c>
      <c r="B660" s="21">
        <v>44856</v>
      </c>
      <c r="C660" s="22">
        <v>44839</v>
      </c>
      <c r="D660" s="246">
        <v>44848</v>
      </c>
      <c r="E660" s="23" t="s">
        <v>38</v>
      </c>
      <c r="F660" s="23" t="s">
        <v>714</v>
      </c>
      <c r="G660" s="26" t="s">
        <v>33</v>
      </c>
      <c r="I660" s="24" t="s">
        <v>33</v>
      </c>
      <c r="J660" s="26">
        <v>303749</v>
      </c>
      <c r="K660" s="27">
        <v>44833</v>
      </c>
      <c r="L660" s="26" t="s">
        <v>33</v>
      </c>
      <c r="M660" s="29">
        <v>8833092</v>
      </c>
      <c r="N660" s="132"/>
      <c r="O660" s="173">
        <f t="shared" si="63"/>
        <v>0</v>
      </c>
      <c r="P660" s="31">
        <v>0</v>
      </c>
      <c r="Q660" s="35">
        <f t="shared" si="61"/>
        <v>8833092</v>
      </c>
      <c r="R660" s="33"/>
      <c r="S660" s="35">
        <f>-R660*Q660</f>
        <v>0</v>
      </c>
      <c r="T660" s="33"/>
      <c r="U660" s="35">
        <f>IFERROR(O660*-T660,0)</f>
        <v>0</v>
      </c>
      <c r="V660" s="32">
        <f>Q660+S660+U660</f>
        <v>8833092</v>
      </c>
      <c r="W660" s="36" t="s">
        <v>59</v>
      </c>
      <c r="X660" s="46" t="s">
        <v>36</v>
      </c>
      <c r="Y660" s="37" t="s">
        <v>33</v>
      </c>
      <c r="Z660" s="37" t="s">
        <v>33</v>
      </c>
      <c r="AA660" s="49"/>
    </row>
    <row r="661" spans="1:28" hidden="1" x14ac:dyDescent="0.2">
      <c r="A661" s="20">
        <v>340</v>
      </c>
      <c r="B661" s="21">
        <v>44856</v>
      </c>
      <c r="C661" s="22">
        <v>44837</v>
      </c>
      <c r="D661" s="246">
        <v>44839</v>
      </c>
      <c r="E661" s="23" t="s">
        <v>720</v>
      </c>
      <c r="F661" s="23" t="s">
        <v>721</v>
      </c>
      <c r="G661" s="26" t="s">
        <v>722</v>
      </c>
      <c r="I661" s="24" t="s">
        <v>33</v>
      </c>
      <c r="J661" s="26">
        <v>303792</v>
      </c>
      <c r="K661" s="27">
        <v>44837</v>
      </c>
      <c r="L661" s="26" t="s">
        <v>33</v>
      </c>
      <c r="M661" s="29">
        <v>2052600</v>
      </c>
      <c r="N661" s="132">
        <v>0.17</v>
      </c>
      <c r="O661" s="173">
        <f t="shared" si="63"/>
        <v>348942</v>
      </c>
      <c r="P661" s="31">
        <v>0</v>
      </c>
      <c r="Q661" s="35">
        <f t="shared" si="61"/>
        <v>2401542</v>
      </c>
      <c r="R661" s="33"/>
      <c r="S661" s="35">
        <f>-R661*Q661</f>
        <v>0</v>
      </c>
      <c r="T661" s="33"/>
      <c r="U661" s="35">
        <f>IFERROR(O661*-T661,0)</f>
        <v>0</v>
      </c>
      <c r="V661" s="32">
        <f t="shared" si="62"/>
        <v>2401542</v>
      </c>
      <c r="W661" s="36" t="s">
        <v>59</v>
      </c>
      <c r="X661" s="46" t="s">
        <v>36</v>
      </c>
      <c r="Y661" s="37" t="s">
        <v>33</v>
      </c>
      <c r="Z661" s="37" t="s">
        <v>33</v>
      </c>
      <c r="AA661" s="37"/>
    </row>
    <row r="662" spans="1:28" hidden="1" x14ac:dyDescent="0.2">
      <c r="A662" s="20">
        <v>337</v>
      </c>
      <c r="B662" s="21">
        <v>44856</v>
      </c>
      <c r="C662" s="22">
        <v>44839</v>
      </c>
      <c r="D662" s="246">
        <v>44840</v>
      </c>
      <c r="E662" s="23" t="s">
        <v>167</v>
      </c>
      <c r="F662" s="23" t="s">
        <v>716</v>
      </c>
      <c r="G662" s="26" t="s">
        <v>33</v>
      </c>
      <c r="I662" s="24" t="s">
        <v>33</v>
      </c>
      <c r="J662" s="26">
        <v>303750</v>
      </c>
      <c r="K662" s="27">
        <v>44834</v>
      </c>
      <c r="L662" s="104" t="s">
        <v>715</v>
      </c>
      <c r="M662" s="29">
        <v>9755</v>
      </c>
      <c r="N662" s="132">
        <v>0.17</v>
      </c>
      <c r="O662" s="173">
        <f t="shared" si="63"/>
        <v>1658.3500000000001</v>
      </c>
      <c r="P662" s="31">
        <v>0</v>
      </c>
      <c r="Q662" s="35">
        <v>11379</v>
      </c>
      <c r="R662" s="33">
        <v>0.03</v>
      </c>
      <c r="S662" s="35">
        <v>-563</v>
      </c>
      <c r="T662" s="33"/>
      <c r="U662" s="35">
        <v>-21</v>
      </c>
      <c r="V662" s="32">
        <f t="shared" si="62"/>
        <v>10795</v>
      </c>
      <c r="W662" s="36" t="s">
        <v>59</v>
      </c>
      <c r="X662" s="46" t="s">
        <v>36</v>
      </c>
      <c r="Y662" s="37" t="s">
        <v>33</v>
      </c>
      <c r="Z662" s="37" t="s">
        <v>33</v>
      </c>
      <c r="AA662" s="169"/>
    </row>
    <row r="663" spans="1:28" hidden="1" x14ac:dyDescent="0.2">
      <c r="A663" s="20">
        <v>338</v>
      </c>
      <c r="B663" s="21">
        <v>44856</v>
      </c>
      <c r="C663" s="22">
        <v>44839</v>
      </c>
      <c r="D663" s="246">
        <v>44840</v>
      </c>
      <c r="E663" s="23" t="s">
        <v>61</v>
      </c>
      <c r="F663" s="23" t="s">
        <v>629</v>
      </c>
      <c r="G663" s="26" t="s">
        <v>62</v>
      </c>
      <c r="I663" s="24" t="s">
        <v>33</v>
      </c>
      <c r="J663" s="26">
        <v>303752</v>
      </c>
      <c r="K663" s="27">
        <v>44824</v>
      </c>
      <c r="L663" s="27" t="s">
        <v>717</v>
      </c>
      <c r="M663" s="29">
        <v>5203040</v>
      </c>
      <c r="N663" s="132"/>
      <c r="O663" s="173"/>
      <c r="P663" s="31">
        <v>0</v>
      </c>
      <c r="Q663" s="35">
        <f t="shared" si="61"/>
        <v>5203040</v>
      </c>
      <c r="R663" s="33">
        <v>0.03</v>
      </c>
      <c r="S663" s="35">
        <f>Q663*-3%</f>
        <v>-156091.19999999998</v>
      </c>
      <c r="T663" s="33"/>
      <c r="U663" s="35">
        <v>-8928</v>
      </c>
      <c r="V663" s="32">
        <f t="shared" si="62"/>
        <v>5038020.8</v>
      </c>
      <c r="W663" s="167" t="s">
        <v>33</v>
      </c>
      <c r="X663" s="230" t="s">
        <v>33</v>
      </c>
      <c r="Y663" s="37" t="s">
        <v>33</v>
      </c>
      <c r="Z663" s="37" t="s">
        <v>33</v>
      </c>
      <c r="AA663" s="37"/>
    </row>
    <row r="664" spans="1:28" hidden="1" x14ac:dyDescent="0.2">
      <c r="A664" s="20">
        <v>339</v>
      </c>
      <c r="B664" s="21">
        <v>44856</v>
      </c>
      <c r="C664" s="22">
        <v>44840</v>
      </c>
      <c r="D664" s="246">
        <v>44848</v>
      </c>
      <c r="E664" s="23" t="s">
        <v>61</v>
      </c>
      <c r="F664" s="23" t="s">
        <v>718</v>
      </c>
      <c r="G664" s="26" t="s">
        <v>62</v>
      </c>
      <c r="I664" s="24" t="s">
        <v>33</v>
      </c>
      <c r="J664" s="26">
        <v>303753</v>
      </c>
      <c r="K664" s="159" t="s">
        <v>33</v>
      </c>
      <c r="L664" s="27" t="s">
        <v>719</v>
      </c>
      <c r="M664" s="29">
        <v>905050</v>
      </c>
      <c r="N664" s="132"/>
      <c r="O664" s="173"/>
      <c r="P664" s="31">
        <v>0</v>
      </c>
      <c r="Q664" s="35">
        <f t="shared" si="61"/>
        <v>905050</v>
      </c>
      <c r="R664" s="33">
        <v>0.03</v>
      </c>
      <c r="S664" s="35">
        <f>Q664*-3%</f>
        <v>-27151.5</v>
      </c>
      <c r="T664" s="33"/>
      <c r="U664" s="35">
        <v>-118050</v>
      </c>
      <c r="V664" s="32">
        <f t="shared" si="62"/>
        <v>759848.5</v>
      </c>
      <c r="W664" s="36" t="s">
        <v>59</v>
      </c>
      <c r="X664" s="46" t="s">
        <v>36</v>
      </c>
      <c r="Y664" s="37" t="s">
        <v>33</v>
      </c>
      <c r="Z664" s="37" t="s">
        <v>33</v>
      </c>
      <c r="AA664" s="37"/>
    </row>
    <row r="665" spans="1:28" hidden="1" x14ac:dyDescent="0.2">
      <c r="A665" s="20">
        <v>346</v>
      </c>
      <c r="B665" s="21">
        <v>44856</v>
      </c>
      <c r="C665" s="22">
        <v>44847</v>
      </c>
      <c r="D665" s="246">
        <v>44848</v>
      </c>
      <c r="E665" s="43" t="s">
        <v>437</v>
      </c>
      <c r="F665" s="23" t="s">
        <v>729</v>
      </c>
      <c r="G665" s="26" t="s">
        <v>33</v>
      </c>
      <c r="I665" s="24" t="s">
        <v>33</v>
      </c>
      <c r="J665" s="26">
        <v>303767</v>
      </c>
      <c r="K665" s="159" t="s">
        <v>33</v>
      </c>
      <c r="L665" s="26" t="s">
        <v>33</v>
      </c>
      <c r="M665" s="38">
        <v>241773</v>
      </c>
      <c r="N665" s="132"/>
      <c r="O665" s="173">
        <f>M665*N665</f>
        <v>0</v>
      </c>
      <c r="P665" s="31">
        <v>0</v>
      </c>
      <c r="Q665" s="35">
        <f t="shared" si="61"/>
        <v>241773</v>
      </c>
      <c r="R665" s="33"/>
      <c r="S665" s="35">
        <f>-R665*Q665</f>
        <v>0</v>
      </c>
      <c r="T665" s="30"/>
      <c r="U665" s="35">
        <f>IFERROR(O665*-T665,0)</f>
        <v>0</v>
      </c>
      <c r="V665" s="32">
        <f t="shared" si="62"/>
        <v>241773</v>
      </c>
      <c r="W665" s="36" t="s">
        <v>59</v>
      </c>
      <c r="X665" s="46" t="s">
        <v>36</v>
      </c>
      <c r="Y665" s="37" t="s">
        <v>33</v>
      </c>
      <c r="Z665" s="37" t="s">
        <v>33</v>
      </c>
      <c r="AA665" s="37"/>
    </row>
    <row r="666" spans="1:28" hidden="1" x14ac:dyDescent="0.2">
      <c r="A666" s="20">
        <v>348</v>
      </c>
      <c r="B666" s="21">
        <v>44856</v>
      </c>
      <c r="C666" s="22">
        <v>44847</v>
      </c>
      <c r="D666" s="246">
        <v>44848</v>
      </c>
      <c r="E666" s="43" t="s">
        <v>437</v>
      </c>
      <c r="F666" s="23" t="s">
        <v>730</v>
      </c>
      <c r="G666" s="26" t="s">
        <v>33</v>
      </c>
      <c r="I666" s="24" t="s">
        <v>33</v>
      </c>
      <c r="J666" s="24">
        <v>303766</v>
      </c>
      <c r="K666" s="159" t="s">
        <v>33</v>
      </c>
      <c r="L666" s="26" t="s">
        <v>33</v>
      </c>
      <c r="M666" s="29">
        <v>483546</v>
      </c>
      <c r="N666" s="132"/>
      <c r="O666" s="173">
        <f>M666*N666</f>
        <v>0</v>
      </c>
      <c r="P666" s="31">
        <v>0</v>
      </c>
      <c r="Q666" s="35">
        <f t="shared" si="61"/>
        <v>483546</v>
      </c>
      <c r="R666" s="33"/>
      <c r="S666" s="35">
        <f>-R666*Q666</f>
        <v>0</v>
      </c>
      <c r="T666" s="33"/>
      <c r="U666" s="35">
        <f>IFERROR(O666*-T666,0)</f>
        <v>0</v>
      </c>
      <c r="V666" s="32">
        <f t="shared" si="62"/>
        <v>483546</v>
      </c>
      <c r="W666" s="36" t="s">
        <v>59</v>
      </c>
      <c r="X666" s="46" t="s">
        <v>36</v>
      </c>
      <c r="Y666" s="37" t="s">
        <v>33</v>
      </c>
      <c r="Z666" s="37" t="s">
        <v>33</v>
      </c>
      <c r="AA666" s="37"/>
    </row>
    <row r="667" spans="1:28" hidden="1" x14ac:dyDescent="0.2">
      <c r="A667" s="20">
        <v>349</v>
      </c>
      <c r="B667" s="21">
        <v>44856</v>
      </c>
      <c r="C667" s="22">
        <v>44847</v>
      </c>
      <c r="D667" s="246">
        <v>44848</v>
      </c>
      <c r="E667" s="23" t="s">
        <v>31</v>
      </c>
      <c r="F667" s="23" t="s">
        <v>731</v>
      </c>
      <c r="G667" s="26" t="s">
        <v>33</v>
      </c>
      <c r="I667" s="24" t="s">
        <v>33</v>
      </c>
      <c r="J667" s="24">
        <v>303762</v>
      </c>
      <c r="K667" s="27">
        <v>44845</v>
      </c>
      <c r="L667" s="26" t="s">
        <v>33</v>
      </c>
      <c r="M667" s="29">
        <v>253560</v>
      </c>
      <c r="N667" s="132"/>
      <c r="O667" s="173">
        <f>M667*N667</f>
        <v>0</v>
      </c>
      <c r="P667" s="31">
        <v>0</v>
      </c>
      <c r="Q667" s="35">
        <f t="shared" si="61"/>
        <v>253560</v>
      </c>
      <c r="R667" s="33"/>
      <c r="S667" s="35">
        <f>-R667*Q667</f>
        <v>0</v>
      </c>
      <c r="T667" s="33"/>
      <c r="U667" s="35">
        <f>IFERROR(O667*-T667,0)</f>
        <v>0</v>
      </c>
      <c r="V667" s="32">
        <f t="shared" si="62"/>
        <v>253560</v>
      </c>
      <c r="W667" s="36" t="s">
        <v>59</v>
      </c>
      <c r="X667" s="46" t="s">
        <v>36</v>
      </c>
      <c r="Y667" s="37" t="s">
        <v>33</v>
      </c>
      <c r="Z667" s="37" t="s">
        <v>33</v>
      </c>
      <c r="AA667" s="37"/>
    </row>
    <row r="668" spans="1:28" hidden="1" x14ac:dyDescent="0.2">
      <c r="A668" s="20">
        <v>350</v>
      </c>
      <c r="B668" s="21">
        <v>44856</v>
      </c>
      <c r="C668" s="22">
        <v>44847</v>
      </c>
      <c r="D668" s="246">
        <v>44848</v>
      </c>
      <c r="E668" s="23" t="s">
        <v>92</v>
      </c>
      <c r="F668" s="23" t="s">
        <v>732</v>
      </c>
      <c r="G668" s="24" t="s">
        <v>94</v>
      </c>
      <c r="I668" s="24" t="s">
        <v>33</v>
      </c>
      <c r="J668" s="24">
        <v>303761</v>
      </c>
      <c r="K668" s="27">
        <v>44845</v>
      </c>
      <c r="L668" s="26" t="s">
        <v>733</v>
      </c>
      <c r="M668" s="29">
        <v>2926</v>
      </c>
      <c r="N668" s="132"/>
      <c r="O668" s="173"/>
      <c r="P668" s="31">
        <v>0</v>
      </c>
      <c r="Q668" s="35">
        <f t="shared" si="61"/>
        <v>2926</v>
      </c>
      <c r="R668" s="33">
        <v>0.03</v>
      </c>
      <c r="S668" s="35">
        <f>Q668*-3%</f>
        <v>-87.78</v>
      </c>
      <c r="T668" s="33"/>
      <c r="U668" s="35">
        <v>-76</v>
      </c>
      <c r="V668" s="32">
        <f t="shared" si="62"/>
        <v>2762.22</v>
      </c>
      <c r="W668" s="36" t="s">
        <v>59</v>
      </c>
      <c r="X668" s="46" t="s">
        <v>36</v>
      </c>
      <c r="Y668" s="37" t="s">
        <v>33</v>
      </c>
      <c r="Z668" s="37" t="s">
        <v>33</v>
      </c>
      <c r="AA668" s="37"/>
    </row>
    <row r="669" spans="1:28" hidden="1" x14ac:dyDescent="0.2">
      <c r="A669" s="20">
        <v>351</v>
      </c>
      <c r="B669" s="21">
        <v>44856</v>
      </c>
      <c r="C669" s="22">
        <v>44847</v>
      </c>
      <c r="D669" s="246">
        <v>44848</v>
      </c>
      <c r="E669" s="23" t="s">
        <v>92</v>
      </c>
      <c r="F669" s="23" t="s">
        <v>734</v>
      </c>
      <c r="G669" s="24" t="s">
        <v>94</v>
      </c>
      <c r="I669" s="24" t="s">
        <v>33</v>
      </c>
      <c r="J669" s="24">
        <v>303760</v>
      </c>
      <c r="K669" s="27">
        <v>44845</v>
      </c>
      <c r="L669" s="26" t="s">
        <v>735</v>
      </c>
      <c r="M669" s="29">
        <v>4077</v>
      </c>
      <c r="N669" s="132"/>
      <c r="O669" s="173"/>
      <c r="P669" s="31">
        <v>0</v>
      </c>
      <c r="Q669" s="35">
        <f t="shared" si="61"/>
        <v>4077</v>
      </c>
      <c r="R669" s="33">
        <v>0.03</v>
      </c>
      <c r="S669" s="35">
        <f>Q669*-3%</f>
        <v>-122.31</v>
      </c>
      <c r="T669" s="33"/>
      <c r="U669" s="35">
        <f>IFERROR(O669*-T669,0)</f>
        <v>0</v>
      </c>
      <c r="V669" s="32">
        <f t="shared" si="62"/>
        <v>3954.69</v>
      </c>
      <c r="W669" s="36" t="s">
        <v>59</v>
      </c>
      <c r="X669" s="46" t="s">
        <v>36</v>
      </c>
      <c r="Y669" s="37" t="s">
        <v>33</v>
      </c>
      <c r="Z669" s="37" t="s">
        <v>33</v>
      </c>
      <c r="AA669" s="37"/>
    </row>
    <row r="670" spans="1:28" hidden="1" x14ac:dyDescent="0.2">
      <c r="A670" s="20">
        <v>352</v>
      </c>
      <c r="B670" s="21">
        <v>44856</v>
      </c>
      <c r="C670" s="22">
        <v>44847</v>
      </c>
      <c r="D670" s="246">
        <v>44848</v>
      </c>
      <c r="E670" s="23" t="s">
        <v>92</v>
      </c>
      <c r="F670" s="23" t="s">
        <v>736</v>
      </c>
      <c r="G670" s="24" t="s">
        <v>94</v>
      </c>
      <c r="I670" s="24" t="s">
        <v>33</v>
      </c>
      <c r="J670" s="24">
        <v>303759</v>
      </c>
      <c r="K670" s="27">
        <v>44846</v>
      </c>
      <c r="L670" s="26" t="s">
        <v>737</v>
      </c>
      <c r="M670" s="29">
        <v>355</v>
      </c>
      <c r="N670" s="132"/>
      <c r="O670" s="173"/>
      <c r="P670" s="31">
        <v>0</v>
      </c>
      <c r="Q670" s="35">
        <f t="shared" si="61"/>
        <v>355</v>
      </c>
      <c r="R670" s="33">
        <v>0.03</v>
      </c>
      <c r="S670" s="35">
        <f>Q670*-3%</f>
        <v>-10.65</v>
      </c>
      <c r="T670" s="33"/>
      <c r="U670" s="35">
        <f>IFERROR(O670*-T670,0)</f>
        <v>0</v>
      </c>
      <c r="V670" s="32">
        <f t="shared" si="62"/>
        <v>344.35</v>
      </c>
      <c r="W670" s="36" t="s">
        <v>59</v>
      </c>
      <c r="X670" s="46" t="s">
        <v>36</v>
      </c>
      <c r="Y670" s="37" t="s">
        <v>33</v>
      </c>
      <c r="Z670" s="37" t="s">
        <v>33</v>
      </c>
      <c r="AA670" s="37"/>
    </row>
    <row r="671" spans="1:28" hidden="1" x14ac:dyDescent="0.2">
      <c r="A671" s="20">
        <v>353</v>
      </c>
      <c r="B671" s="21">
        <v>44856</v>
      </c>
      <c r="C671" s="22">
        <v>44847</v>
      </c>
      <c r="D671" s="246">
        <v>44848</v>
      </c>
      <c r="E671" s="23" t="s">
        <v>92</v>
      </c>
      <c r="F671" s="23" t="s">
        <v>738</v>
      </c>
      <c r="G671" s="24" t="s">
        <v>94</v>
      </c>
      <c r="I671" s="24" t="s">
        <v>33</v>
      </c>
      <c r="J671" s="24">
        <v>303758</v>
      </c>
      <c r="K671" s="159" t="s">
        <v>33</v>
      </c>
      <c r="L671" s="26" t="s">
        <v>739</v>
      </c>
      <c r="M671" s="29">
        <v>545</v>
      </c>
      <c r="N671" s="132"/>
      <c r="O671" s="173">
        <f>M671*N671</f>
        <v>0</v>
      </c>
      <c r="P671" s="31">
        <v>0</v>
      </c>
      <c r="Q671" s="35">
        <f t="shared" si="61"/>
        <v>545</v>
      </c>
      <c r="R671" s="33">
        <v>0.03</v>
      </c>
      <c r="S671" s="35">
        <f>Q671*-3%</f>
        <v>-16.349999999999998</v>
      </c>
      <c r="T671" s="33"/>
      <c r="U671" s="35">
        <f>IFERROR(O671*-T671,0)</f>
        <v>0</v>
      </c>
      <c r="V671" s="32">
        <f t="shared" si="62"/>
        <v>528.65</v>
      </c>
      <c r="W671" s="36" t="s">
        <v>59</v>
      </c>
      <c r="X671" s="46" t="s">
        <v>36</v>
      </c>
      <c r="Y671" s="37" t="s">
        <v>33</v>
      </c>
      <c r="Z671" s="37" t="s">
        <v>33</v>
      </c>
      <c r="AA671" s="37"/>
    </row>
    <row r="672" spans="1:28" hidden="1" x14ac:dyDescent="0.2">
      <c r="A672" s="20">
        <v>354</v>
      </c>
      <c r="B672" s="82">
        <v>44887</v>
      </c>
      <c r="C672" s="182">
        <v>44777</v>
      </c>
      <c r="D672" s="246">
        <v>44848</v>
      </c>
      <c r="E672" s="84" t="s">
        <v>215</v>
      </c>
      <c r="F672" s="84" t="s">
        <v>740</v>
      </c>
      <c r="G672" s="183" t="s">
        <v>217</v>
      </c>
      <c r="I672" s="184">
        <v>1907</v>
      </c>
      <c r="J672" s="184">
        <v>303629</v>
      </c>
      <c r="K672" s="185">
        <v>44775</v>
      </c>
      <c r="L672" s="26" t="s">
        <v>33</v>
      </c>
      <c r="M672" s="186">
        <v>54000</v>
      </c>
      <c r="N672" s="187"/>
      <c r="O672" s="188"/>
      <c r="P672" s="91">
        <v>0</v>
      </c>
      <c r="Q672" s="95">
        <f t="shared" si="61"/>
        <v>54000</v>
      </c>
      <c r="R672" s="189">
        <v>4.4999999999999998E-2</v>
      </c>
      <c r="S672" s="190">
        <f>M672*-4.5%</f>
        <v>-2430</v>
      </c>
      <c r="T672" s="189">
        <v>0.05</v>
      </c>
      <c r="U672" s="95">
        <f>IFERROR(O672*-T672,0)</f>
        <v>0</v>
      </c>
      <c r="V672" s="191">
        <f t="shared" si="62"/>
        <v>51570</v>
      </c>
      <c r="W672" s="167" t="s">
        <v>33</v>
      </c>
      <c r="X672" s="230" t="s">
        <v>33</v>
      </c>
      <c r="Y672" s="37" t="s">
        <v>33</v>
      </c>
      <c r="Z672" s="37" t="s">
        <v>33</v>
      </c>
      <c r="AA672" s="96"/>
    </row>
    <row r="673" spans="1:28" hidden="1" x14ac:dyDescent="0.2">
      <c r="A673" s="20">
        <v>369</v>
      </c>
      <c r="B673" s="21">
        <v>44917</v>
      </c>
      <c r="C673" s="22">
        <v>44880</v>
      </c>
      <c r="D673" s="246">
        <v>44848</v>
      </c>
      <c r="E673" s="23" t="s">
        <v>61</v>
      </c>
      <c r="F673" s="23" t="s">
        <v>757</v>
      </c>
      <c r="G673" s="26" t="s">
        <v>62</v>
      </c>
      <c r="I673" s="24" t="s">
        <v>33</v>
      </c>
      <c r="J673" s="26">
        <v>303806</v>
      </c>
      <c r="K673" s="27">
        <v>44870</v>
      </c>
      <c r="L673" s="26" t="s">
        <v>33</v>
      </c>
      <c r="M673" s="29">
        <v>5203040</v>
      </c>
      <c r="N673" s="132"/>
      <c r="O673" s="173">
        <f>M673*N673</f>
        <v>0</v>
      </c>
      <c r="P673" s="31">
        <v>0</v>
      </c>
      <c r="Q673" s="35">
        <f t="shared" si="61"/>
        <v>5203040</v>
      </c>
      <c r="R673" s="33">
        <v>0.03</v>
      </c>
      <c r="S673" s="35">
        <f>-R673*Q673</f>
        <v>-156091.19999999998</v>
      </c>
      <c r="T673" s="33">
        <v>0.2</v>
      </c>
      <c r="U673" s="35">
        <v>-8928</v>
      </c>
      <c r="V673" s="32">
        <f t="shared" si="62"/>
        <v>5038020.8</v>
      </c>
      <c r="W673" s="36" t="s">
        <v>59</v>
      </c>
      <c r="X673" s="46" t="s">
        <v>36</v>
      </c>
      <c r="Y673" s="37" t="s">
        <v>33</v>
      </c>
      <c r="Z673" s="37" t="s">
        <v>33</v>
      </c>
      <c r="AA673" s="37"/>
    </row>
    <row r="674" spans="1:28" hidden="1" x14ac:dyDescent="0.2">
      <c r="A674" s="20">
        <v>343</v>
      </c>
      <c r="B674" s="21">
        <v>44856</v>
      </c>
      <c r="C674" s="22">
        <v>44865</v>
      </c>
      <c r="D674" s="246">
        <v>44860</v>
      </c>
      <c r="E674" s="23" t="s">
        <v>666</v>
      </c>
      <c r="F674" s="23" t="s">
        <v>725</v>
      </c>
      <c r="G674" s="26" t="s">
        <v>33</v>
      </c>
      <c r="I674" s="24" t="s">
        <v>33</v>
      </c>
      <c r="J674" s="26">
        <v>303776</v>
      </c>
      <c r="K674" s="159" t="s">
        <v>33</v>
      </c>
      <c r="L674" s="26" t="s">
        <v>33</v>
      </c>
      <c r="M674" s="38">
        <v>437029</v>
      </c>
      <c r="N674" s="132"/>
      <c r="O674" s="173">
        <f>M674*N674</f>
        <v>0</v>
      </c>
      <c r="P674" s="31">
        <v>0</v>
      </c>
      <c r="Q674" s="35">
        <f t="shared" si="61"/>
        <v>437029</v>
      </c>
      <c r="R674" s="33"/>
      <c r="S674" s="35">
        <f>-R674*Q674</f>
        <v>0</v>
      </c>
      <c r="T674" s="33"/>
      <c r="U674" s="35">
        <f t="shared" ref="U674:U712" si="64">IFERROR(O674*-T674,0)</f>
        <v>0</v>
      </c>
      <c r="V674" s="32">
        <f t="shared" si="62"/>
        <v>437029</v>
      </c>
      <c r="W674" s="36" t="s">
        <v>35</v>
      </c>
      <c r="X674" s="46" t="s">
        <v>36</v>
      </c>
      <c r="Y674" s="37" t="s">
        <v>726</v>
      </c>
      <c r="Z674" s="37" t="s">
        <v>33</v>
      </c>
      <c r="AA674" s="37"/>
    </row>
    <row r="675" spans="1:28" ht="15" hidden="1" x14ac:dyDescent="0.25">
      <c r="A675" s="344"/>
      <c r="B675" s="363"/>
      <c r="C675" s="346"/>
      <c r="D675" s="347">
        <v>44835</v>
      </c>
      <c r="E675" s="348" t="s">
        <v>895</v>
      </c>
      <c r="F675" s="348" t="s">
        <v>895</v>
      </c>
      <c r="G675" s="365"/>
      <c r="I675" s="366"/>
      <c r="J675" s="365"/>
      <c r="K675" s="393"/>
      <c r="L675" s="365"/>
      <c r="M675" s="351"/>
      <c r="N675" s="352"/>
      <c r="O675" s="391"/>
      <c r="P675" s="353"/>
      <c r="Q675" s="354">
        <v>42533.41</v>
      </c>
      <c r="R675" s="368"/>
      <c r="S675" s="358"/>
      <c r="T675" s="368"/>
      <c r="U675" s="358"/>
      <c r="V675" s="359">
        <f t="shared" si="62"/>
        <v>42533.41</v>
      </c>
      <c r="W675" s="358"/>
      <c r="X675" s="369" t="s">
        <v>36</v>
      </c>
      <c r="Y675" s="360"/>
      <c r="Z675" s="392"/>
      <c r="AA675" s="392"/>
      <c r="AB675" s="1" t="s">
        <v>867</v>
      </c>
    </row>
    <row r="676" spans="1:28" ht="15" hidden="1" x14ac:dyDescent="0.25">
      <c r="A676" s="344"/>
      <c r="B676" s="363"/>
      <c r="C676" s="346"/>
      <c r="D676" s="347">
        <v>44835</v>
      </c>
      <c r="E676" s="348" t="s">
        <v>896</v>
      </c>
      <c r="F676" s="348" t="s">
        <v>896</v>
      </c>
      <c r="G676" s="365"/>
      <c r="I676" s="366"/>
      <c r="J676" s="365"/>
      <c r="K676" s="393"/>
      <c r="L676" s="365"/>
      <c r="M676" s="351"/>
      <c r="N676" s="352"/>
      <c r="O676" s="391"/>
      <c r="P676" s="353"/>
      <c r="Q676" s="354">
        <v>5624890</v>
      </c>
      <c r="R676" s="368"/>
      <c r="S676" s="358"/>
      <c r="T676" s="368"/>
      <c r="U676" s="358"/>
      <c r="V676" s="359">
        <f t="shared" si="62"/>
        <v>5624890</v>
      </c>
      <c r="W676" s="358"/>
      <c r="X676" s="369" t="s">
        <v>36</v>
      </c>
      <c r="Y676" s="360"/>
      <c r="Z676" s="392"/>
      <c r="AA676" s="392"/>
      <c r="AB676" s="1" t="s">
        <v>867</v>
      </c>
    </row>
    <row r="677" spans="1:28" ht="15" hidden="1" x14ac:dyDescent="0.25">
      <c r="A677" s="344"/>
      <c r="B677" s="363"/>
      <c r="C677" s="346"/>
      <c r="D677" s="347">
        <v>44835</v>
      </c>
      <c r="E677" s="348" t="s">
        <v>895</v>
      </c>
      <c r="F677" s="348" t="s">
        <v>895</v>
      </c>
      <c r="G677" s="365"/>
      <c r="I677" s="366"/>
      <c r="J677" s="365"/>
      <c r="K677" s="393"/>
      <c r="L677" s="365"/>
      <c r="M677" s="351"/>
      <c r="N677" s="352"/>
      <c r="O677" s="391"/>
      <c r="P677" s="353"/>
      <c r="Q677" s="354">
        <v>12840.04</v>
      </c>
      <c r="R677" s="368"/>
      <c r="S677" s="358"/>
      <c r="T677" s="368"/>
      <c r="U677" s="358"/>
      <c r="V677" s="359">
        <f t="shared" si="62"/>
        <v>12840.04</v>
      </c>
      <c r="W677" s="358"/>
      <c r="X677" s="369" t="s">
        <v>36</v>
      </c>
      <c r="Y677" s="360"/>
      <c r="Z677" s="392"/>
      <c r="AA677" s="392"/>
      <c r="AB677" s="1" t="s">
        <v>867</v>
      </c>
    </row>
    <row r="678" spans="1:28" ht="15" hidden="1" x14ac:dyDescent="0.25">
      <c r="A678" s="344"/>
      <c r="B678" s="363"/>
      <c r="C678" s="346"/>
      <c r="D678" s="347">
        <v>44835</v>
      </c>
      <c r="E678" s="348" t="s">
        <v>896</v>
      </c>
      <c r="F678" s="348" t="s">
        <v>896</v>
      </c>
      <c r="G678" s="365"/>
      <c r="I678" s="366"/>
      <c r="J678" s="365"/>
      <c r="K678" s="393"/>
      <c r="L678" s="365"/>
      <c r="M678" s="351"/>
      <c r="N678" s="352"/>
      <c r="O678" s="391"/>
      <c r="P678" s="353"/>
      <c r="Q678" s="354">
        <v>1698049</v>
      </c>
      <c r="R678" s="368"/>
      <c r="S678" s="358"/>
      <c r="T678" s="368"/>
      <c r="U678" s="358"/>
      <c r="V678" s="359">
        <f t="shared" si="62"/>
        <v>1698049</v>
      </c>
      <c r="W678" s="358"/>
      <c r="X678" s="369" t="s">
        <v>36</v>
      </c>
      <c r="Y678" s="360"/>
      <c r="Z678" s="392"/>
      <c r="AA678" s="392"/>
      <c r="AB678" s="1" t="s">
        <v>867</v>
      </c>
    </row>
    <row r="679" spans="1:28" ht="15" hidden="1" x14ac:dyDescent="0.25">
      <c r="A679" s="344"/>
      <c r="B679" s="363"/>
      <c r="C679" s="346"/>
      <c r="D679" s="347">
        <v>44835</v>
      </c>
      <c r="E679" s="348" t="s">
        <v>895</v>
      </c>
      <c r="F679" s="348" t="s">
        <v>895</v>
      </c>
      <c r="G679" s="365"/>
      <c r="I679" s="366"/>
      <c r="J679" s="365"/>
      <c r="K679" s="393"/>
      <c r="L679" s="365"/>
      <c r="M679" s="351"/>
      <c r="N679" s="352"/>
      <c r="O679" s="391"/>
      <c r="P679" s="353"/>
      <c r="Q679" s="354">
        <v>10569.51</v>
      </c>
      <c r="R679" s="368"/>
      <c r="S679" s="358"/>
      <c r="T679" s="368"/>
      <c r="U679" s="358"/>
      <c r="V679" s="359">
        <f t="shared" si="62"/>
        <v>10569.51</v>
      </c>
      <c r="W679" s="358"/>
      <c r="X679" s="369" t="s">
        <v>36</v>
      </c>
      <c r="Y679" s="360"/>
      <c r="Z679" s="392"/>
      <c r="AA679" s="392"/>
      <c r="AB679" s="1" t="s">
        <v>867</v>
      </c>
    </row>
    <row r="680" spans="1:28" ht="15" hidden="1" x14ac:dyDescent="0.25">
      <c r="A680" s="344"/>
      <c r="B680" s="363"/>
      <c r="C680" s="346"/>
      <c r="D680" s="347">
        <v>44835</v>
      </c>
      <c r="E680" s="348" t="s">
        <v>896</v>
      </c>
      <c r="F680" s="348" t="s">
        <v>896</v>
      </c>
      <c r="G680" s="365"/>
      <c r="I680" s="366"/>
      <c r="J680" s="365"/>
      <c r="K680" s="393"/>
      <c r="L680" s="365"/>
      <c r="M680" s="351"/>
      <c r="N680" s="352"/>
      <c r="O680" s="391"/>
      <c r="P680" s="353"/>
      <c r="Q680" s="354">
        <v>1397780</v>
      </c>
      <c r="R680" s="368"/>
      <c r="S680" s="358"/>
      <c r="T680" s="368"/>
      <c r="U680" s="358"/>
      <c r="V680" s="359">
        <f t="shared" si="62"/>
        <v>1397780</v>
      </c>
      <c r="W680" s="358"/>
      <c r="X680" s="369" t="s">
        <v>36</v>
      </c>
      <c r="Y680" s="360"/>
      <c r="Z680" s="392"/>
      <c r="AA680" s="392"/>
      <c r="AB680" s="1" t="s">
        <v>867</v>
      </c>
    </row>
    <row r="681" spans="1:28" ht="15" hidden="1" x14ac:dyDescent="0.25">
      <c r="A681" s="344"/>
      <c r="B681" s="363"/>
      <c r="C681" s="346"/>
      <c r="D681" s="347">
        <v>44835</v>
      </c>
      <c r="E681" s="348" t="s">
        <v>895</v>
      </c>
      <c r="F681" s="348" t="s">
        <v>895</v>
      </c>
      <c r="G681" s="365"/>
      <c r="I681" s="366"/>
      <c r="J681" s="365"/>
      <c r="K681" s="393"/>
      <c r="L681" s="365"/>
      <c r="M681" s="351"/>
      <c r="N681" s="352"/>
      <c r="O681" s="391"/>
      <c r="P681" s="353"/>
      <c r="Q681" s="354">
        <v>2967.14</v>
      </c>
      <c r="R681" s="368"/>
      <c r="S681" s="358"/>
      <c r="T681" s="368"/>
      <c r="U681" s="358"/>
      <c r="V681" s="359">
        <f t="shared" si="62"/>
        <v>2967.14</v>
      </c>
      <c r="W681" s="358"/>
      <c r="X681" s="369" t="s">
        <v>36</v>
      </c>
      <c r="Y681" s="360"/>
      <c r="Z681" s="392"/>
      <c r="AA681" s="392"/>
      <c r="AB681" s="1" t="s">
        <v>867</v>
      </c>
    </row>
    <row r="682" spans="1:28" ht="15" hidden="1" x14ac:dyDescent="0.25">
      <c r="A682" s="344"/>
      <c r="B682" s="363"/>
      <c r="C682" s="346"/>
      <c r="D682" s="347">
        <v>44835</v>
      </c>
      <c r="E682" s="348" t="s">
        <v>896</v>
      </c>
      <c r="F682" s="348" t="s">
        <v>896</v>
      </c>
      <c r="G682" s="365"/>
      <c r="I682" s="366"/>
      <c r="J682" s="365"/>
      <c r="K682" s="393"/>
      <c r="L682" s="365"/>
      <c r="M682" s="351"/>
      <c r="N682" s="352"/>
      <c r="O682" s="391"/>
      <c r="P682" s="353"/>
      <c r="Q682" s="354">
        <v>392393</v>
      </c>
      <c r="R682" s="368"/>
      <c r="S682" s="358"/>
      <c r="T682" s="368"/>
      <c r="U682" s="358"/>
      <c r="V682" s="359">
        <f t="shared" si="62"/>
        <v>392393</v>
      </c>
      <c r="W682" s="358"/>
      <c r="X682" s="369" t="s">
        <v>36</v>
      </c>
      <c r="Y682" s="360"/>
      <c r="Z682" s="392"/>
      <c r="AA682" s="392"/>
      <c r="AB682" s="1" t="s">
        <v>867</v>
      </c>
    </row>
    <row r="683" spans="1:28" ht="15" hidden="1" x14ac:dyDescent="0.25">
      <c r="A683" s="344"/>
      <c r="B683" s="363"/>
      <c r="C683" s="346"/>
      <c r="D683" s="347">
        <v>44835</v>
      </c>
      <c r="E683" s="348" t="s">
        <v>895</v>
      </c>
      <c r="F683" s="348" t="s">
        <v>895</v>
      </c>
      <c r="G683" s="365"/>
      <c r="I683" s="366"/>
      <c r="J683" s="365"/>
      <c r="K683" s="393"/>
      <c r="L683" s="365"/>
      <c r="M683" s="351"/>
      <c r="N683" s="352"/>
      <c r="O683" s="391"/>
      <c r="P683" s="353"/>
      <c r="Q683" s="354">
        <v>13370.86</v>
      </c>
      <c r="R683" s="368"/>
      <c r="S683" s="358"/>
      <c r="T683" s="368"/>
      <c r="U683" s="358"/>
      <c r="V683" s="359">
        <f t="shared" si="62"/>
        <v>13370.86</v>
      </c>
      <c r="W683" s="358"/>
      <c r="X683" s="369" t="s">
        <v>36</v>
      </c>
      <c r="Y683" s="360"/>
      <c r="Z683" s="392"/>
      <c r="AA683" s="392"/>
      <c r="AB683" s="1" t="s">
        <v>867</v>
      </c>
    </row>
    <row r="684" spans="1:28" ht="15" hidden="1" x14ac:dyDescent="0.25">
      <c r="A684" s="344"/>
      <c r="B684" s="363"/>
      <c r="C684" s="346"/>
      <c r="D684" s="347">
        <v>44835</v>
      </c>
      <c r="E684" s="348" t="s">
        <v>896</v>
      </c>
      <c r="F684" s="348" t="s">
        <v>896</v>
      </c>
      <c r="G684" s="365"/>
      <c r="I684" s="366"/>
      <c r="J684" s="365"/>
      <c r="K684" s="393"/>
      <c r="L684" s="365"/>
      <c r="M684" s="351"/>
      <c r="N684" s="352"/>
      <c r="O684" s="391"/>
      <c r="P684" s="353"/>
      <c r="Q684" s="354">
        <v>1768248</v>
      </c>
      <c r="R684" s="368"/>
      <c r="S684" s="358"/>
      <c r="T684" s="368"/>
      <c r="U684" s="358"/>
      <c r="V684" s="359">
        <f t="shared" si="62"/>
        <v>1768248</v>
      </c>
      <c r="W684" s="358"/>
      <c r="X684" s="369" t="s">
        <v>36</v>
      </c>
      <c r="Y684" s="360"/>
      <c r="Z684" s="392"/>
      <c r="AA684" s="392"/>
      <c r="AB684" s="1" t="s">
        <v>867</v>
      </c>
    </row>
    <row r="685" spans="1:28" ht="15" hidden="1" x14ac:dyDescent="0.25">
      <c r="A685" s="344"/>
      <c r="B685" s="363"/>
      <c r="C685" s="346"/>
      <c r="D685" s="347">
        <v>44835</v>
      </c>
      <c r="E685" s="348" t="s">
        <v>895</v>
      </c>
      <c r="F685" s="348" t="s">
        <v>895</v>
      </c>
      <c r="G685" s="365"/>
      <c r="I685" s="366"/>
      <c r="J685" s="365"/>
      <c r="K685" s="393"/>
      <c r="L685" s="365"/>
      <c r="M685" s="351"/>
      <c r="N685" s="352"/>
      <c r="O685" s="391"/>
      <c r="P685" s="353"/>
      <c r="Q685" s="354">
        <v>2596.71</v>
      </c>
      <c r="R685" s="368"/>
      <c r="S685" s="358"/>
      <c r="T685" s="368"/>
      <c r="U685" s="358"/>
      <c r="V685" s="359">
        <f t="shared" si="62"/>
        <v>2596.71</v>
      </c>
      <c r="W685" s="358"/>
      <c r="X685" s="369" t="s">
        <v>36</v>
      </c>
      <c r="Y685" s="360"/>
      <c r="Z685" s="392"/>
      <c r="AA685" s="392"/>
      <c r="AB685" s="1" t="s">
        <v>867</v>
      </c>
    </row>
    <row r="686" spans="1:28" ht="15" hidden="1" x14ac:dyDescent="0.25">
      <c r="A686" s="344"/>
      <c r="B686" s="363"/>
      <c r="C686" s="346"/>
      <c r="D686" s="347">
        <v>44835</v>
      </c>
      <c r="E686" s="348" t="s">
        <v>896</v>
      </c>
      <c r="F686" s="348" t="s">
        <v>896</v>
      </c>
      <c r="G686" s="365"/>
      <c r="I686" s="366"/>
      <c r="J686" s="365"/>
      <c r="K686" s="393"/>
      <c r="L686" s="365"/>
      <c r="M686" s="351"/>
      <c r="N686" s="352"/>
      <c r="O686" s="391"/>
      <c r="P686" s="353"/>
      <c r="Q686" s="354">
        <v>343405</v>
      </c>
      <c r="R686" s="368"/>
      <c r="S686" s="358"/>
      <c r="T686" s="368"/>
      <c r="U686" s="358"/>
      <c r="V686" s="359">
        <f t="shared" si="62"/>
        <v>343405</v>
      </c>
      <c r="W686" s="358"/>
      <c r="X686" s="369" t="s">
        <v>36</v>
      </c>
      <c r="Y686" s="360"/>
      <c r="Z686" s="392"/>
      <c r="AA686" s="392"/>
      <c r="AB686" s="1" t="s">
        <v>867</v>
      </c>
    </row>
    <row r="687" spans="1:28" ht="15" hidden="1" x14ac:dyDescent="0.25">
      <c r="A687" s="344"/>
      <c r="B687" s="363"/>
      <c r="C687" s="346"/>
      <c r="D687" s="347">
        <v>44838</v>
      </c>
      <c r="E687" s="348" t="s">
        <v>1020</v>
      </c>
      <c r="F687" s="348" t="s">
        <v>1020</v>
      </c>
      <c r="G687" s="365"/>
      <c r="I687" s="366"/>
      <c r="J687" s="365"/>
      <c r="K687" s="393"/>
      <c r="L687" s="365"/>
      <c r="M687" s="351"/>
      <c r="N687" s="352"/>
      <c r="O687" s="391"/>
      <c r="P687" s="353"/>
      <c r="Q687" s="354">
        <v>4623.08</v>
      </c>
      <c r="R687" s="368"/>
      <c r="S687" s="358"/>
      <c r="T687" s="368"/>
      <c r="U687" s="358"/>
      <c r="V687" s="359">
        <f t="shared" si="62"/>
        <v>4623.08</v>
      </c>
      <c r="W687" s="358"/>
      <c r="X687" s="369" t="s">
        <v>36</v>
      </c>
      <c r="Y687" s="360">
        <v>12300003256</v>
      </c>
      <c r="Z687" s="392"/>
      <c r="AA687" s="392"/>
      <c r="AB687" s="1" t="s">
        <v>867</v>
      </c>
    </row>
    <row r="688" spans="1:28" ht="23.25" hidden="1" x14ac:dyDescent="0.25">
      <c r="A688" s="344"/>
      <c r="B688" s="363"/>
      <c r="C688" s="346"/>
      <c r="D688" s="347">
        <v>44838</v>
      </c>
      <c r="E688" s="348" t="s">
        <v>1021</v>
      </c>
      <c r="F688" s="348" t="s">
        <v>1021</v>
      </c>
      <c r="G688" s="365"/>
      <c r="I688" s="366"/>
      <c r="J688" s="365"/>
      <c r="K688" s="393"/>
      <c r="L688" s="365"/>
      <c r="M688" s="351"/>
      <c r="N688" s="352"/>
      <c r="O688" s="391"/>
      <c r="P688" s="353"/>
      <c r="Q688" s="354">
        <v>138750000</v>
      </c>
      <c r="R688" s="368"/>
      <c r="S688" s="358"/>
      <c r="T688" s="368"/>
      <c r="U688" s="358"/>
      <c r="V688" s="359">
        <f t="shared" si="62"/>
        <v>138750000</v>
      </c>
      <c r="W688" s="358"/>
      <c r="X688" s="369" t="s">
        <v>36</v>
      </c>
      <c r="Y688" s="360">
        <v>12300003256</v>
      </c>
      <c r="Z688" s="392"/>
      <c r="AA688" s="392"/>
      <c r="AB688" s="1" t="s">
        <v>867</v>
      </c>
    </row>
    <row r="689" spans="1:28" ht="15" hidden="1" x14ac:dyDescent="0.25">
      <c r="A689" s="344"/>
      <c r="B689" s="363"/>
      <c r="C689" s="346"/>
      <c r="D689" s="347">
        <v>44845</v>
      </c>
      <c r="E689" s="348" t="s">
        <v>905</v>
      </c>
      <c r="F689" s="348" t="s">
        <v>905</v>
      </c>
      <c r="G689" s="365"/>
      <c r="I689" s="366"/>
      <c r="J689" s="365"/>
      <c r="K689" s="393"/>
      <c r="L689" s="365"/>
      <c r="M689" s="351"/>
      <c r="N689" s="352"/>
      <c r="O689" s="391"/>
      <c r="P689" s="353"/>
      <c r="Q689" s="354">
        <v>5442235.71</v>
      </c>
      <c r="R689" s="368"/>
      <c r="S689" s="358"/>
      <c r="T689" s="368"/>
      <c r="U689" s="358"/>
      <c r="V689" s="359">
        <f t="shared" si="62"/>
        <v>5442235.71</v>
      </c>
      <c r="W689" s="358"/>
      <c r="X689" s="369" t="s">
        <v>36</v>
      </c>
      <c r="Y689" s="360"/>
      <c r="Z689" s="392"/>
      <c r="AA689" s="392"/>
      <c r="AB689" s="1" t="s">
        <v>867</v>
      </c>
    </row>
    <row r="690" spans="1:28" ht="15" hidden="1" x14ac:dyDescent="0.25">
      <c r="A690" s="344"/>
      <c r="B690" s="363"/>
      <c r="C690" s="346"/>
      <c r="D690" s="347">
        <v>44848</v>
      </c>
      <c r="E690" s="348" t="s">
        <v>842</v>
      </c>
      <c r="F690" s="348" t="s">
        <v>842</v>
      </c>
      <c r="G690" s="365"/>
      <c r="I690" s="366"/>
      <c r="J690" s="365"/>
      <c r="K690" s="393"/>
      <c r="L690" s="365"/>
      <c r="M690" s="351"/>
      <c r="N690" s="352"/>
      <c r="O690" s="391"/>
      <c r="P690" s="353"/>
      <c r="Q690" s="354">
        <v>32000</v>
      </c>
      <c r="R690" s="368"/>
      <c r="S690" s="358"/>
      <c r="T690" s="368"/>
      <c r="U690" s="358"/>
      <c r="V690" s="359">
        <f t="shared" si="62"/>
        <v>32000</v>
      </c>
      <c r="W690" s="358"/>
      <c r="X690" s="369" t="s">
        <v>36</v>
      </c>
      <c r="Y690" s="360">
        <v>58372145</v>
      </c>
      <c r="Z690" s="392"/>
      <c r="AA690" s="392"/>
      <c r="AB690" s="1" t="s">
        <v>867</v>
      </c>
    </row>
    <row r="691" spans="1:28" ht="15" hidden="1" x14ac:dyDescent="0.25">
      <c r="A691" s="344"/>
      <c r="B691" s="363"/>
      <c r="C691" s="346"/>
      <c r="D691" s="347">
        <v>44848</v>
      </c>
      <c r="E691" s="348" t="s">
        <v>1008</v>
      </c>
      <c r="F691" s="348" t="s">
        <v>1008</v>
      </c>
      <c r="G691" s="365"/>
      <c r="I691" s="366"/>
      <c r="J691" s="365"/>
      <c r="K691" s="393"/>
      <c r="L691" s="365"/>
      <c r="M691" s="351"/>
      <c r="N691" s="352"/>
      <c r="O691" s="391"/>
      <c r="P691" s="353"/>
      <c r="Q691" s="354">
        <v>11250000</v>
      </c>
      <c r="R691" s="368"/>
      <c r="S691" s="358"/>
      <c r="T691" s="368"/>
      <c r="U691" s="358"/>
      <c r="V691" s="359">
        <f t="shared" si="62"/>
        <v>11250000</v>
      </c>
      <c r="W691" s="358"/>
      <c r="X691" s="369" t="s">
        <v>36</v>
      </c>
      <c r="Y691" s="360">
        <v>58372146</v>
      </c>
      <c r="Z691" s="392"/>
      <c r="AA691" s="392"/>
      <c r="AB691" s="1" t="s">
        <v>867</v>
      </c>
    </row>
    <row r="692" spans="1:28" ht="15" hidden="1" x14ac:dyDescent="0.25">
      <c r="A692" s="344"/>
      <c r="B692" s="363"/>
      <c r="C692" s="346"/>
      <c r="D692" s="347">
        <v>44855</v>
      </c>
      <c r="E692" s="348" t="s">
        <v>917</v>
      </c>
      <c r="F692" s="348" t="s">
        <v>917</v>
      </c>
      <c r="G692" s="365"/>
      <c r="I692" s="366"/>
      <c r="J692" s="365"/>
      <c r="K692" s="393"/>
      <c r="L692" s="365"/>
      <c r="M692" s="351"/>
      <c r="N692" s="352"/>
      <c r="O692" s="391"/>
      <c r="P692" s="353"/>
      <c r="Q692" s="354">
        <v>93004.97</v>
      </c>
      <c r="R692" s="368"/>
      <c r="S692" s="358"/>
      <c r="T692" s="368"/>
      <c r="U692" s="358"/>
      <c r="V692" s="359">
        <f t="shared" si="62"/>
        <v>93004.97</v>
      </c>
      <c r="W692" s="358"/>
      <c r="X692" s="369" t="s">
        <v>36</v>
      </c>
      <c r="Y692" s="360"/>
      <c r="Z692" s="392"/>
      <c r="AA692" s="392"/>
      <c r="AB692" s="1" t="s">
        <v>867</v>
      </c>
    </row>
    <row r="693" spans="1:28" ht="15" hidden="1" x14ac:dyDescent="0.25">
      <c r="A693" s="344"/>
      <c r="B693" s="363"/>
      <c r="C693" s="346"/>
      <c r="D693" s="347">
        <v>44855</v>
      </c>
      <c r="E693" s="348" t="s">
        <v>918</v>
      </c>
      <c r="F693" s="348" t="s">
        <v>918</v>
      </c>
      <c r="G693" s="365"/>
      <c r="I693" s="366"/>
      <c r="J693" s="365"/>
      <c r="K693" s="393"/>
      <c r="L693" s="365"/>
      <c r="M693" s="351"/>
      <c r="N693" s="352"/>
      <c r="O693" s="391"/>
      <c r="P693" s="353"/>
      <c r="Q693" s="354">
        <v>320652.15000000002</v>
      </c>
      <c r="R693" s="368"/>
      <c r="S693" s="358"/>
      <c r="T693" s="368"/>
      <c r="U693" s="358"/>
      <c r="V693" s="359">
        <f t="shared" si="62"/>
        <v>320652.15000000002</v>
      </c>
      <c r="W693" s="358"/>
      <c r="X693" s="369" t="s">
        <v>36</v>
      </c>
      <c r="Y693" s="360"/>
      <c r="Z693" s="392"/>
      <c r="AA693" s="392"/>
      <c r="AB693" s="1" t="s">
        <v>867</v>
      </c>
    </row>
    <row r="694" spans="1:28" ht="15" hidden="1" x14ac:dyDescent="0.25">
      <c r="A694" s="344"/>
      <c r="B694" s="363"/>
      <c r="C694" s="346"/>
      <c r="D694" s="347">
        <v>44855</v>
      </c>
      <c r="E694" s="348" t="s">
        <v>1022</v>
      </c>
      <c r="F694" s="348" t="s">
        <v>1022</v>
      </c>
      <c r="G694" s="365"/>
      <c r="I694" s="366"/>
      <c r="J694" s="365"/>
      <c r="K694" s="393"/>
      <c r="L694" s="365"/>
      <c r="M694" s="351"/>
      <c r="N694" s="352"/>
      <c r="O694" s="391"/>
      <c r="P694" s="353"/>
      <c r="Q694" s="389">
        <v>450</v>
      </c>
      <c r="R694" s="368"/>
      <c r="S694" s="358"/>
      <c r="T694" s="368"/>
      <c r="U694" s="358"/>
      <c r="V694" s="359">
        <f t="shared" si="62"/>
        <v>450</v>
      </c>
      <c r="W694" s="358"/>
      <c r="X694" s="369" t="s">
        <v>36</v>
      </c>
      <c r="Y694" s="360"/>
      <c r="Z694" s="392"/>
      <c r="AA694" s="392"/>
      <c r="AB694" s="1" t="s">
        <v>867</v>
      </c>
    </row>
    <row r="695" spans="1:28" ht="23.25" hidden="1" x14ac:dyDescent="0.25">
      <c r="A695" s="344"/>
      <c r="B695" s="363"/>
      <c r="C695" s="346"/>
      <c r="D695" s="347">
        <v>44855</v>
      </c>
      <c r="E695" s="348" t="s">
        <v>1023</v>
      </c>
      <c r="F695" s="348" t="s">
        <v>1023</v>
      </c>
      <c r="G695" s="365"/>
      <c r="I695" s="366"/>
      <c r="J695" s="365"/>
      <c r="K695" s="393"/>
      <c r="L695" s="365"/>
      <c r="M695" s="351"/>
      <c r="N695" s="352"/>
      <c r="O695" s="391"/>
      <c r="P695" s="353"/>
      <c r="Q695" s="389">
        <v>58.5</v>
      </c>
      <c r="R695" s="368"/>
      <c r="S695" s="358"/>
      <c r="T695" s="368"/>
      <c r="U695" s="358"/>
      <c r="V695" s="359">
        <f t="shared" si="62"/>
        <v>58.5</v>
      </c>
      <c r="W695" s="358"/>
      <c r="X695" s="369" t="s">
        <v>36</v>
      </c>
      <c r="Y695" s="360"/>
      <c r="Z695" s="392"/>
      <c r="AA695" s="392"/>
      <c r="AB695" s="1" t="s">
        <v>867</v>
      </c>
    </row>
    <row r="696" spans="1:28" ht="23.25" hidden="1" x14ac:dyDescent="0.25">
      <c r="A696" s="344"/>
      <c r="B696" s="363"/>
      <c r="C696" s="346"/>
      <c r="D696" s="347">
        <v>44860</v>
      </c>
      <c r="E696" s="348" t="s">
        <v>1024</v>
      </c>
      <c r="F696" s="348" t="s">
        <v>1024</v>
      </c>
      <c r="G696" s="365"/>
      <c r="I696" s="366"/>
      <c r="J696" s="365"/>
      <c r="K696" s="393"/>
      <c r="L696" s="365"/>
      <c r="M696" s="351"/>
      <c r="N696" s="352"/>
      <c r="O696" s="391"/>
      <c r="P696" s="353"/>
      <c r="Q696" s="354">
        <v>1000000</v>
      </c>
      <c r="R696" s="368"/>
      <c r="S696" s="358"/>
      <c r="T696" s="368"/>
      <c r="U696" s="358"/>
      <c r="V696" s="359">
        <f t="shared" si="62"/>
        <v>1000000</v>
      </c>
      <c r="W696" s="358"/>
      <c r="X696" s="369" t="s">
        <v>36</v>
      </c>
      <c r="Y696" s="360"/>
      <c r="Z696" s="392"/>
      <c r="AA696" s="392"/>
      <c r="AB696" s="1" t="s">
        <v>867</v>
      </c>
    </row>
    <row r="697" spans="1:28" ht="23.25" hidden="1" x14ac:dyDescent="0.25">
      <c r="A697" s="344"/>
      <c r="B697" s="363"/>
      <c r="C697" s="346"/>
      <c r="D697" s="347">
        <v>44860</v>
      </c>
      <c r="E697" s="348" t="s">
        <v>1025</v>
      </c>
      <c r="F697" s="348" t="s">
        <v>1025</v>
      </c>
      <c r="G697" s="365"/>
      <c r="I697" s="366"/>
      <c r="J697" s="365"/>
      <c r="K697" s="393"/>
      <c r="L697" s="365"/>
      <c r="M697" s="351"/>
      <c r="N697" s="352"/>
      <c r="O697" s="391"/>
      <c r="P697" s="353"/>
      <c r="Q697" s="354">
        <v>706750</v>
      </c>
      <c r="R697" s="368"/>
      <c r="S697" s="358"/>
      <c r="T697" s="368"/>
      <c r="U697" s="358"/>
      <c r="V697" s="359">
        <f t="shared" si="62"/>
        <v>706750</v>
      </c>
      <c r="W697" s="358"/>
      <c r="X697" s="369" t="s">
        <v>36</v>
      </c>
      <c r="Y697" s="360"/>
      <c r="Z697" s="392"/>
      <c r="AA697" s="392"/>
      <c r="AB697" s="1" t="s">
        <v>867</v>
      </c>
    </row>
    <row r="698" spans="1:28" ht="23.25" hidden="1" x14ac:dyDescent="0.25">
      <c r="A698" s="344"/>
      <c r="B698" s="363"/>
      <c r="C698" s="346"/>
      <c r="D698" s="347">
        <v>44860</v>
      </c>
      <c r="E698" s="348" t="s">
        <v>1026</v>
      </c>
      <c r="F698" s="348" t="s">
        <v>1026</v>
      </c>
      <c r="G698" s="365"/>
      <c r="I698" s="366"/>
      <c r="J698" s="365"/>
      <c r="K698" s="393"/>
      <c r="L698" s="365"/>
      <c r="M698" s="351"/>
      <c r="N698" s="352"/>
      <c r="O698" s="391"/>
      <c r="P698" s="353"/>
      <c r="Q698" s="354">
        <v>1000000</v>
      </c>
      <c r="R698" s="368"/>
      <c r="S698" s="358"/>
      <c r="T698" s="368"/>
      <c r="U698" s="358"/>
      <c r="V698" s="359">
        <f t="shared" si="62"/>
        <v>1000000</v>
      </c>
      <c r="W698" s="358"/>
      <c r="X698" s="369" t="s">
        <v>36</v>
      </c>
      <c r="Y698" s="360"/>
      <c r="Z698" s="392"/>
      <c r="AA698" s="392"/>
      <c r="AB698" s="1" t="s">
        <v>867</v>
      </c>
    </row>
    <row r="699" spans="1:28" ht="15" hidden="1" x14ac:dyDescent="0.25">
      <c r="A699" s="344"/>
      <c r="B699" s="363"/>
      <c r="C699" s="346"/>
      <c r="D699" s="347">
        <v>44865</v>
      </c>
      <c r="E699" s="348" t="s">
        <v>960</v>
      </c>
      <c r="F699" s="348" t="s">
        <v>960</v>
      </c>
      <c r="G699" s="365"/>
      <c r="I699" s="366"/>
      <c r="J699" s="365"/>
      <c r="K699" s="393"/>
      <c r="L699" s="365"/>
      <c r="M699" s="351"/>
      <c r="N699" s="352"/>
      <c r="O699" s="391"/>
      <c r="P699" s="353"/>
      <c r="Q699" s="354">
        <v>3390940</v>
      </c>
      <c r="R699" s="368"/>
      <c r="S699" s="358"/>
      <c r="T699" s="368"/>
      <c r="U699" s="358"/>
      <c r="V699" s="359">
        <f t="shared" si="62"/>
        <v>3390940</v>
      </c>
      <c r="W699" s="358"/>
      <c r="X699" s="369" t="s">
        <v>36</v>
      </c>
      <c r="Y699" s="360">
        <v>58372148</v>
      </c>
      <c r="Z699" s="392"/>
      <c r="AA699" s="392"/>
      <c r="AB699" s="1" t="s">
        <v>867</v>
      </c>
    </row>
    <row r="700" spans="1:28" ht="15" hidden="1" x14ac:dyDescent="0.25">
      <c r="A700" s="344"/>
      <c r="B700" s="363"/>
      <c r="C700" s="346"/>
      <c r="D700" s="347">
        <v>44865</v>
      </c>
      <c r="E700" s="348" t="s">
        <v>1027</v>
      </c>
      <c r="F700" s="348" t="s">
        <v>1027</v>
      </c>
      <c r="G700" s="365"/>
      <c r="I700" s="366"/>
      <c r="J700" s="365"/>
      <c r="K700" s="393"/>
      <c r="L700" s="365"/>
      <c r="M700" s="351"/>
      <c r="N700" s="352"/>
      <c r="O700" s="391"/>
      <c r="P700" s="353"/>
      <c r="Q700" s="389">
        <v>950</v>
      </c>
      <c r="R700" s="368"/>
      <c r="S700" s="358"/>
      <c r="T700" s="368"/>
      <c r="U700" s="358"/>
      <c r="V700" s="359">
        <f t="shared" si="62"/>
        <v>950</v>
      </c>
      <c r="W700" s="358"/>
      <c r="X700" s="369" t="s">
        <v>36</v>
      </c>
      <c r="Y700" s="360"/>
      <c r="Z700" s="392"/>
      <c r="AA700" s="392"/>
      <c r="AB700" s="1" t="s">
        <v>867</v>
      </c>
    </row>
    <row r="701" spans="1:28" ht="23.25" hidden="1" x14ac:dyDescent="0.25">
      <c r="A701" s="344"/>
      <c r="B701" s="363"/>
      <c r="C701" s="346"/>
      <c r="D701" s="347">
        <v>44865</v>
      </c>
      <c r="E701" s="348" t="s">
        <v>1028</v>
      </c>
      <c r="F701" s="348" t="s">
        <v>1028</v>
      </c>
      <c r="G701" s="365"/>
      <c r="I701" s="366"/>
      <c r="J701" s="365"/>
      <c r="K701" s="393"/>
      <c r="L701" s="365"/>
      <c r="M701" s="351"/>
      <c r="N701" s="352"/>
      <c r="O701" s="391"/>
      <c r="P701" s="353"/>
      <c r="Q701" s="389">
        <v>123.5</v>
      </c>
      <c r="R701" s="368"/>
      <c r="S701" s="358"/>
      <c r="T701" s="368"/>
      <c r="U701" s="358"/>
      <c r="V701" s="359">
        <f t="shared" si="62"/>
        <v>123.5</v>
      </c>
      <c r="W701" s="358"/>
      <c r="X701" s="369" t="s">
        <v>36</v>
      </c>
      <c r="Y701" s="360"/>
      <c r="Z701" s="392"/>
      <c r="AA701" s="392"/>
      <c r="AB701" s="1" t="s">
        <v>867</v>
      </c>
    </row>
    <row r="702" spans="1:28" hidden="1" x14ac:dyDescent="0.2">
      <c r="A702" s="20">
        <v>301</v>
      </c>
      <c r="B702" s="21">
        <v>44826</v>
      </c>
      <c r="C702" s="22">
        <v>44818</v>
      </c>
      <c r="D702" s="246">
        <v>44867</v>
      </c>
      <c r="E702" s="23" t="s">
        <v>152</v>
      </c>
      <c r="F702" s="23" t="s">
        <v>663</v>
      </c>
      <c r="G702" s="26" t="s">
        <v>627</v>
      </c>
      <c r="I702" s="24" t="s">
        <v>33</v>
      </c>
      <c r="J702" s="26">
        <v>303716</v>
      </c>
      <c r="K702" s="27">
        <v>44813</v>
      </c>
      <c r="L702" s="26" t="s">
        <v>664</v>
      </c>
      <c r="M702" s="38">
        <v>63275</v>
      </c>
      <c r="N702" s="132"/>
      <c r="O702" s="173"/>
      <c r="P702" s="31">
        <v>0</v>
      </c>
      <c r="Q702" s="35">
        <f t="shared" si="61"/>
        <v>63275</v>
      </c>
      <c r="R702" s="33"/>
      <c r="S702" s="38">
        <v>-1871.37</v>
      </c>
      <c r="T702" s="33"/>
      <c r="U702" s="35">
        <f t="shared" si="64"/>
        <v>0</v>
      </c>
      <c r="V702" s="32">
        <f t="shared" si="62"/>
        <v>61403.63</v>
      </c>
      <c r="W702" s="36" t="s">
        <v>59</v>
      </c>
      <c r="X702" s="46" t="s">
        <v>36</v>
      </c>
      <c r="Y702" s="37" t="s">
        <v>33</v>
      </c>
      <c r="Z702" s="37" t="s">
        <v>33</v>
      </c>
      <c r="AA702" s="37"/>
    </row>
    <row r="703" spans="1:28" hidden="1" x14ac:dyDescent="0.2">
      <c r="A703" s="20">
        <v>345</v>
      </c>
      <c r="B703" s="21">
        <v>44856</v>
      </c>
      <c r="C703" s="22">
        <v>44865</v>
      </c>
      <c r="D703" s="246">
        <v>44867</v>
      </c>
      <c r="E703" s="43" t="s">
        <v>160</v>
      </c>
      <c r="F703" s="23" t="s">
        <v>728</v>
      </c>
      <c r="G703" s="26" t="s">
        <v>33</v>
      </c>
      <c r="I703" s="24" t="s">
        <v>33</v>
      </c>
      <c r="J703" s="26">
        <v>303774</v>
      </c>
      <c r="K703" s="159" t="s">
        <v>33</v>
      </c>
      <c r="L703" s="26" t="s">
        <v>33</v>
      </c>
      <c r="M703" s="38">
        <v>78005</v>
      </c>
      <c r="N703" s="132"/>
      <c r="O703" s="173">
        <f>M703*N703</f>
        <v>0</v>
      </c>
      <c r="P703" s="31">
        <v>0</v>
      </c>
      <c r="Q703" s="35">
        <f t="shared" si="61"/>
        <v>78005</v>
      </c>
      <c r="R703" s="33"/>
      <c r="S703" s="35">
        <f>-R703*Q703</f>
        <v>0</v>
      </c>
      <c r="T703" s="30"/>
      <c r="U703" s="35">
        <f t="shared" si="64"/>
        <v>0</v>
      </c>
      <c r="V703" s="32">
        <f t="shared" si="62"/>
        <v>78005</v>
      </c>
      <c r="W703" s="36" t="s">
        <v>59</v>
      </c>
      <c r="X703" s="46" t="s">
        <v>36</v>
      </c>
      <c r="Y703" s="37" t="s">
        <v>33</v>
      </c>
      <c r="Z703" s="37" t="s">
        <v>33</v>
      </c>
      <c r="AA703" s="37"/>
    </row>
    <row r="704" spans="1:28" hidden="1" x14ac:dyDescent="0.2">
      <c r="A704" s="20">
        <v>356</v>
      </c>
      <c r="B704" s="82">
        <v>44887</v>
      </c>
      <c r="C704" s="182">
        <v>44840</v>
      </c>
      <c r="D704" s="247">
        <v>44867</v>
      </c>
      <c r="E704" s="84" t="s">
        <v>743</v>
      </c>
      <c r="F704" s="84" t="s">
        <v>744</v>
      </c>
      <c r="G704" s="26" t="s">
        <v>33</v>
      </c>
      <c r="I704" s="24" t="s">
        <v>33</v>
      </c>
      <c r="J704" s="184">
        <v>303751</v>
      </c>
      <c r="K704" s="185">
        <v>44838</v>
      </c>
      <c r="L704" s="192">
        <v>1.39872220914142E+20</v>
      </c>
      <c r="M704" s="186">
        <v>39157</v>
      </c>
      <c r="N704" s="187"/>
      <c r="O704" s="188"/>
      <c r="P704" s="91">
        <v>0</v>
      </c>
      <c r="Q704" s="95">
        <f t="shared" si="61"/>
        <v>39157</v>
      </c>
      <c r="R704" s="189">
        <v>2.5000000000000001E-3</v>
      </c>
      <c r="S704" s="190">
        <f>M704*-R704</f>
        <v>-97.892499999999998</v>
      </c>
      <c r="T704" s="189"/>
      <c r="U704" s="95">
        <f t="shared" si="64"/>
        <v>0</v>
      </c>
      <c r="V704" s="32">
        <f t="shared" si="62"/>
        <v>39059.107499999998</v>
      </c>
      <c r="W704" s="36" t="s">
        <v>59</v>
      </c>
      <c r="X704" s="46" t="s">
        <v>36</v>
      </c>
      <c r="Y704" s="37" t="s">
        <v>33</v>
      </c>
      <c r="Z704" s="37" t="s">
        <v>33</v>
      </c>
      <c r="AA704" s="96"/>
    </row>
    <row r="705" spans="1:28" hidden="1" x14ac:dyDescent="0.2">
      <c r="A705" s="20">
        <v>358</v>
      </c>
      <c r="B705" s="82">
        <v>44887</v>
      </c>
      <c r="C705" s="182">
        <v>44865</v>
      </c>
      <c r="D705" s="247">
        <v>44867</v>
      </c>
      <c r="E705" s="84" t="s">
        <v>743</v>
      </c>
      <c r="F705" s="84" t="s">
        <v>747</v>
      </c>
      <c r="G705" s="26" t="s">
        <v>33</v>
      </c>
      <c r="I705" s="24" t="s">
        <v>33</v>
      </c>
      <c r="J705" s="184">
        <v>303757</v>
      </c>
      <c r="K705" s="185">
        <v>44839</v>
      </c>
      <c r="L705" s="26" t="s">
        <v>33</v>
      </c>
      <c r="M705" s="186">
        <v>2528</v>
      </c>
      <c r="N705" s="187"/>
      <c r="O705" s="188"/>
      <c r="P705" s="91">
        <v>0</v>
      </c>
      <c r="Q705" s="95">
        <f t="shared" si="61"/>
        <v>2528</v>
      </c>
      <c r="R705" s="189">
        <v>2.5000000000000001E-3</v>
      </c>
      <c r="S705" s="190">
        <v>-140</v>
      </c>
      <c r="T705" s="189"/>
      <c r="U705" s="95">
        <f t="shared" si="64"/>
        <v>0</v>
      </c>
      <c r="V705" s="32">
        <f t="shared" ref="V705:V827" si="65">Q705+S705+U705</f>
        <v>2388</v>
      </c>
      <c r="W705" s="36" t="s">
        <v>59</v>
      </c>
      <c r="X705" s="46" t="s">
        <v>36</v>
      </c>
      <c r="Y705" s="37" t="s">
        <v>33</v>
      </c>
      <c r="Z705" s="37" t="s">
        <v>33</v>
      </c>
      <c r="AA705" s="96"/>
    </row>
    <row r="706" spans="1:28" hidden="1" x14ac:dyDescent="0.2">
      <c r="A706" s="20">
        <v>357</v>
      </c>
      <c r="B706" s="82">
        <v>44887</v>
      </c>
      <c r="C706" s="83">
        <v>44865</v>
      </c>
      <c r="D706" s="247">
        <v>44879</v>
      </c>
      <c r="E706" s="85" t="s">
        <v>684</v>
      </c>
      <c r="F706" s="85" t="s">
        <v>745</v>
      </c>
      <c r="G706" s="26" t="s">
        <v>33</v>
      </c>
      <c r="I706" s="24" t="s">
        <v>33</v>
      </c>
      <c r="J706" s="184">
        <v>303756</v>
      </c>
      <c r="K706" s="185">
        <v>44844</v>
      </c>
      <c r="L706" s="192" t="s">
        <v>746</v>
      </c>
      <c r="M706" s="186">
        <v>6028000</v>
      </c>
      <c r="N706" s="187"/>
      <c r="O706" s="188"/>
      <c r="P706" s="91">
        <v>0</v>
      </c>
      <c r="Q706" s="95">
        <f t="shared" si="61"/>
        <v>6028000</v>
      </c>
      <c r="R706" s="189">
        <v>0.15</v>
      </c>
      <c r="S706" s="190">
        <f>Q706*-15%</f>
        <v>-904200</v>
      </c>
      <c r="T706" s="189"/>
      <c r="U706" s="95">
        <f t="shared" si="64"/>
        <v>0</v>
      </c>
      <c r="V706" s="32">
        <f t="shared" si="65"/>
        <v>5123800</v>
      </c>
      <c r="W706" s="36" t="s">
        <v>59</v>
      </c>
      <c r="X706" s="46" t="s">
        <v>36</v>
      </c>
      <c r="Y706" s="37" t="s">
        <v>33</v>
      </c>
      <c r="Z706" s="37" t="s">
        <v>33</v>
      </c>
      <c r="AA706" s="96"/>
    </row>
    <row r="707" spans="1:28" hidden="1" x14ac:dyDescent="0.2">
      <c r="A707" s="20">
        <v>360</v>
      </c>
      <c r="B707" s="21">
        <v>44887</v>
      </c>
      <c r="C707" s="111">
        <v>44866</v>
      </c>
      <c r="D707" s="247">
        <v>44879</v>
      </c>
      <c r="E707" s="43" t="s">
        <v>749</v>
      </c>
      <c r="F707" s="43" t="s">
        <v>750</v>
      </c>
      <c r="G707" s="26" t="s">
        <v>33</v>
      </c>
      <c r="I707" s="24" t="s">
        <v>33</v>
      </c>
      <c r="J707" s="76">
        <v>303788</v>
      </c>
      <c r="K707" s="159" t="s">
        <v>33</v>
      </c>
      <c r="L707" s="26" t="s">
        <v>33</v>
      </c>
      <c r="M707" s="79">
        <v>80000</v>
      </c>
      <c r="N707" s="154"/>
      <c r="O707" s="178"/>
      <c r="P707" s="31">
        <v>0</v>
      </c>
      <c r="Q707" s="35">
        <f t="shared" si="61"/>
        <v>80000</v>
      </c>
      <c r="R707" s="81"/>
      <c r="S707" s="100"/>
      <c r="T707" s="81"/>
      <c r="U707" s="35">
        <f t="shared" si="64"/>
        <v>0</v>
      </c>
      <c r="V707" s="32">
        <f t="shared" si="65"/>
        <v>80000</v>
      </c>
      <c r="W707" s="36" t="s">
        <v>59</v>
      </c>
      <c r="X707" s="46" t="s">
        <v>36</v>
      </c>
      <c r="Y707" s="37" t="s">
        <v>33</v>
      </c>
      <c r="Z707" s="37" t="s">
        <v>33</v>
      </c>
      <c r="AA707" s="37"/>
    </row>
    <row r="708" spans="1:28" hidden="1" x14ac:dyDescent="0.2">
      <c r="A708" s="20">
        <v>363</v>
      </c>
      <c r="B708" s="21">
        <v>44887</v>
      </c>
      <c r="C708" s="111">
        <v>44873</v>
      </c>
      <c r="D708" s="246">
        <v>44880</v>
      </c>
      <c r="E708" s="23" t="s">
        <v>31</v>
      </c>
      <c r="F708" s="43" t="s">
        <v>752</v>
      </c>
      <c r="G708" s="26" t="s">
        <v>33</v>
      </c>
      <c r="I708" s="24" t="s">
        <v>33</v>
      </c>
      <c r="J708" s="76">
        <v>303798</v>
      </c>
      <c r="K708" s="103">
        <v>44872</v>
      </c>
      <c r="L708" s="78">
        <v>12282353</v>
      </c>
      <c r="M708" s="79">
        <v>210078.78</v>
      </c>
      <c r="N708" s="154"/>
      <c r="O708" s="178"/>
      <c r="P708" s="31">
        <v>0</v>
      </c>
      <c r="Q708" s="35">
        <f t="shared" si="61"/>
        <v>210078.78</v>
      </c>
      <c r="R708" s="81"/>
      <c r="S708" s="100"/>
      <c r="T708" s="81"/>
      <c r="U708" s="35">
        <f t="shared" si="64"/>
        <v>0</v>
      </c>
      <c r="V708" s="32">
        <f t="shared" si="65"/>
        <v>210078.78</v>
      </c>
      <c r="W708" s="36" t="s">
        <v>59</v>
      </c>
      <c r="X708" s="46" t="s">
        <v>36</v>
      </c>
      <c r="Y708" s="37" t="s">
        <v>33</v>
      </c>
      <c r="Z708" s="37" t="s">
        <v>33</v>
      </c>
      <c r="AA708" s="49"/>
    </row>
    <row r="709" spans="1:28" hidden="1" x14ac:dyDescent="0.2">
      <c r="A709" s="20">
        <v>361</v>
      </c>
      <c r="B709" s="21">
        <v>44887</v>
      </c>
      <c r="C709" s="111">
        <v>44873</v>
      </c>
      <c r="D709" s="246">
        <v>44881</v>
      </c>
      <c r="E709" s="23" t="s">
        <v>130</v>
      </c>
      <c r="F709" s="43" t="s">
        <v>751</v>
      </c>
      <c r="G709" s="76">
        <v>1019479</v>
      </c>
      <c r="I709" s="24" t="s">
        <v>33</v>
      </c>
      <c r="J709" s="76">
        <v>303793</v>
      </c>
      <c r="K709" s="103">
        <v>44839</v>
      </c>
      <c r="L709" s="78">
        <v>583</v>
      </c>
      <c r="M709" s="79">
        <v>146000</v>
      </c>
      <c r="N709" s="154"/>
      <c r="O709" s="178"/>
      <c r="P709" s="31">
        <v>0</v>
      </c>
      <c r="Q709" s="35">
        <f t="shared" si="61"/>
        <v>146000</v>
      </c>
      <c r="R709" s="81"/>
      <c r="S709" s="100"/>
      <c r="T709" s="81"/>
      <c r="U709" s="35">
        <f t="shared" si="64"/>
        <v>0</v>
      </c>
      <c r="V709" s="32">
        <f t="shared" si="65"/>
        <v>146000</v>
      </c>
      <c r="W709" s="36" t="s">
        <v>59</v>
      </c>
      <c r="X709" s="46" t="s">
        <v>36</v>
      </c>
      <c r="Y709" s="37" t="s">
        <v>33</v>
      </c>
      <c r="Z709" s="37" t="s">
        <v>33</v>
      </c>
      <c r="AA709" s="49"/>
    </row>
    <row r="710" spans="1:28" hidden="1" x14ac:dyDescent="0.2">
      <c r="A710" s="20">
        <v>362</v>
      </c>
      <c r="B710" s="21">
        <v>44887</v>
      </c>
      <c r="C710" s="111">
        <v>44873</v>
      </c>
      <c r="D710" s="246">
        <v>44881</v>
      </c>
      <c r="E710" s="23" t="s">
        <v>130</v>
      </c>
      <c r="F710" s="43" t="s">
        <v>751</v>
      </c>
      <c r="G710" s="76">
        <v>1019479</v>
      </c>
      <c r="I710" s="24" t="s">
        <v>33</v>
      </c>
      <c r="J710" s="76">
        <v>303796</v>
      </c>
      <c r="K710" s="194">
        <v>44841</v>
      </c>
      <c r="L710" s="103">
        <v>606</v>
      </c>
      <c r="M710" s="79">
        <v>78000</v>
      </c>
      <c r="N710" s="154"/>
      <c r="O710" s="178"/>
      <c r="P710" s="31">
        <v>0</v>
      </c>
      <c r="Q710" s="35">
        <f t="shared" si="61"/>
        <v>78000</v>
      </c>
      <c r="R710" s="81"/>
      <c r="S710" s="100"/>
      <c r="T710" s="81"/>
      <c r="U710" s="35">
        <f t="shared" si="64"/>
        <v>0</v>
      </c>
      <c r="V710" s="32">
        <f t="shared" si="65"/>
        <v>78000</v>
      </c>
      <c r="W710" s="36" t="s">
        <v>59</v>
      </c>
      <c r="X710" s="46" t="s">
        <v>36</v>
      </c>
      <c r="Y710" s="37" t="s">
        <v>33</v>
      </c>
      <c r="Z710" s="37" t="s">
        <v>33</v>
      </c>
      <c r="AA710" s="49"/>
    </row>
    <row r="711" spans="1:28" hidden="1" x14ac:dyDescent="0.2">
      <c r="A711" s="20">
        <v>367</v>
      </c>
      <c r="B711" s="21">
        <v>44887</v>
      </c>
      <c r="C711" s="111">
        <v>44881</v>
      </c>
      <c r="D711" s="246">
        <v>44883</v>
      </c>
      <c r="E711" s="23" t="s">
        <v>236</v>
      </c>
      <c r="F711" s="43" t="s">
        <v>237</v>
      </c>
      <c r="G711" s="76" t="s">
        <v>238</v>
      </c>
      <c r="I711" s="24" t="s">
        <v>33</v>
      </c>
      <c r="J711" s="76">
        <v>303804</v>
      </c>
      <c r="K711" s="194">
        <v>44853</v>
      </c>
      <c r="L711" s="76" t="s">
        <v>756</v>
      </c>
      <c r="M711" s="195">
        <v>12969</v>
      </c>
      <c r="N711" s="154">
        <v>0.13</v>
      </c>
      <c r="O711" s="178">
        <f>M711*N711</f>
        <v>1685.97</v>
      </c>
      <c r="P711" s="31">
        <v>0</v>
      </c>
      <c r="Q711" s="35">
        <f t="shared" si="61"/>
        <v>14654.97</v>
      </c>
      <c r="R711" s="81">
        <v>0.08</v>
      </c>
      <c r="S711" s="195">
        <v>-1220</v>
      </c>
      <c r="T711" s="81"/>
      <c r="U711" s="35">
        <f t="shared" si="64"/>
        <v>0</v>
      </c>
      <c r="V711" s="32">
        <f t="shared" si="65"/>
        <v>13434.97</v>
      </c>
      <c r="W711" s="36" t="s">
        <v>59</v>
      </c>
      <c r="X711" s="137" t="s">
        <v>33</v>
      </c>
      <c r="Y711" s="37" t="s">
        <v>33</v>
      </c>
      <c r="Z711" s="37" t="s">
        <v>33</v>
      </c>
      <c r="AA711" s="40">
        <f>V711+V712+600</f>
        <v>44636.480000000003</v>
      </c>
    </row>
    <row r="712" spans="1:28" hidden="1" x14ac:dyDescent="0.2">
      <c r="A712" s="20">
        <v>368</v>
      </c>
      <c r="B712" s="21">
        <v>44887</v>
      </c>
      <c r="C712" s="111">
        <v>44881</v>
      </c>
      <c r="D712" s="246">
        <v>44883</v>
      </c>
      <c r="E712" s="23" t="s">
        <v>236</v>
      </c>
      <c r="F712" s="43" t="s">
        <v>237</v>
      </c>
      <c r="G712" s="76" t="s">
        <v>238</v>
      </c>
      <c r="I712" s="24" t="s">
        <v>33</v>
      </c>
      <c r="J712" s="76">
        <v>303804</v>
      </c>
      <c r="K712" s="159" t="s">
        <v>33</v>
      </c>
      <c r="L712" s="26" t="s">
        <v>33</v>
      </c>
      <c r="M712" s="195">
        <v>26803</v>
      </c>
      <c r="N712" s="154">
        <v>0.17</v>
      </c>
      <c r="O712" s="178">
        <f>M712*N712</f>
        <v>4556.51</v>
      </c>
      <c r="P712" s="31">
        <v>0</v>
      </c>
      <c r="Q712" s="35">
        <f t="shared" si="61"/>
        <v>31359.510000000002</v>
      </c>
      <c r="R712" s="81">
        <v>0.04</v>
      </c>
      <c r="S712" s="195">
        <v>-758</v>
      </c>
      <c r="T712" s="81"/>
      <c r="U712" s="35">
        <f t="shared" si="64"/>
        <v>0</v>
      </c>
      <c r="V712" s="32">
        <f t="shared" si="65"/>
        <v>30601.510000000002</v>
      </c>
      <c r="W712" s="36" t="s">
        <v>59</v>
      </c>
      <c r="X712" s="137" t="s">
        <v>33</v>
      </c>
      <c r="Y712" s="37" t="s">
        <v>33</v>
      </c>
      <c r="Z712" s="37" t="s">
        <v>33</v>
      </c>
      <c r="AA712" s="40"/>
    </row>
    <row r="713" spans="1:28" ht="15" hidden="1" x14ac:dyDescent="0.25">
      <c r="A713" s="344"/>
      <c r="B713" s="363"/>
      <c r="C713" s="394"/>
      <c r="D713" s="347">
        <v>44867</v>
      </c>
      <c r="E713" s="348" t="s">
        <v>1029</v>
      </c>
      <c r="F713" s="348" t="s">
        <v>1029</v>
      </c>
      <c r="G713" s="395"/>
      <c r="I713" s="366"/>
      <c r="J713" s="395"/>
      <c r="K713" s="393"/>
      <c r="L713" s="365"/>
      <c r="M713" s="396"/>
      <c r="N713" s="397"/>
      <c r="O713" s="398"/>
      <c r="P713" s="353"/>
      <c r="Q713" s="354">
        <v>40000</v>
      </c>
      <c r="R713" s="399"/>
      <c r="S713" s="396"/>
      <c r="T713" s="399"/>
      <c r="U713" s="358"/>
      <c r="V713" s="359">
        <f t="shared" si="65"/>
        <v>40000</v>
      </c>
      <c r="W713" s="358"/>
      <c r="X713" s="369" t="s">
        <v>36</v>
      </c>
      <c r="Y713" s="360"/>
      <c r="Z713" s="392"/>
      <c r="AA713" s="388"/>
      <c r="AB713" s="1" t="s">
        <v>867</v>
      </c>
    </row>
    <row r="714" spans="1:28" ht="15" hidden="1" x14ac:dyDescent="0.25">
      <c r="A714" s="344"/>
      <c r="B714" s="363"/>
      <c r="C714" s="394"/>
      <c r="D714" s="347">
        <v>44867</v>
      </c>
      <c r="E714" s="348" t="s">
        <v>1030</v>
      </c>
      <c r="F714" s="348" t="s">
        <v>1030</v>
      </c>
      <c r="G714" s="395"/>
      <c r="I714" s="366"/>
      <c r="J714" s="395"/>
      <c r="K714" s="393"/>
      <c r="L714" s="365"/>
      <c r="M714" s="396"/>
      <c r="N714" s="397"/>
      <c r="O714" s="398"/>
      <c r="P714" s="353"/>
      <c r="Q714" s="354">
        <v>100000</v>
      </c>
      <c r="R714" s="399"/>
      <c r="S714" s="396"/>
      <c r="T714" s="399"/>
      <c r="U714" s="358"/>
      <c r="V714" s="359">
        <f t="shared" si="65"/>
        <v>100000</v>
      </c>
      <c r="W714" s="358"/>
      <c r="X714" s="369" t="s">
        <v>36</v>
      </c>
      <c r="Y714" s="360"/>
      <c r="Z714" s="392"/>
      <c r="AA714" s="388"/>
      <c r="AB714" s="1" t="s">
        <v>867</v>
      </c>
    </row>
    <row r="715" spans="1:28" ht="15" hidden="1" x14ac:dyDescent="0.25">
      <c r="A715" s="344"/>
      <c r="B715" s="363"/>
      <c r="C715" s="394"/>
      <c r="D715" s="347">
        <v>44867</v>
      </c>
      <c r="E715" s="348" t="s">
        <v>1031</v>
      </c>
      <c r="F715" s="348" t="s">
        <v>1031</v>
      </c>
      <c r="G715" s="395"/>
      <c r="I715" s="366"/>
      <c r="J715" s="395"/>
      <c r="K715" s="393"/>
      <c r="L715" s="365"/>
      <c r="M715" s="396"/>
      <c r="N715" s="397"/>
      <c r="O715" s="398"/>
      <c r="P715" s="353"/>
      <c r="Q715" s="354">
        <v>95988</v>
      </c>
      <c r="R715" s="399"/>
      <c r="S715" s="396"/>
      <c r="T715" s="399"/>
      <c r="U715" s="358"/>
      <c r="V715" s="359">
        <f t="shared" si="65"/>
        <v>95988</v>
      </c>
      <c r="W715" s="358"/>
      <c r="X715" s="369" t="s">
        <v>36</v>
      </c>
      <c r="Y715" s="360"/>
      <c r="Z715" s="392"/>
      <c r="AA715" s="388"/>
      <c r="AB715" s="1" t="s">
        <v>867</v>
      </c>
    </row>
    <row r="716" spans="1:28" ht="15" hidden="1" x14ac:dyDescent="0.25">
      <c r="A716" s="344"/>
      <c r="B716" s="363"/>
      <c r="C716" s="394"/>
      <c r="D716" s="347">
        <v>44868</v>
      </c>
      <c r="E716" s="348" t="s">
        <v>1032</v>
      </c>
      <c r="F716" s="348" t="s">
        <v>1032</v>
      </c>
      <c r="G716" s="395"/>
      <c r="I716" s="366"/>
      <c r="J716" s="395"/>
      <c r="K716" s="393"/>
      <c r="L716" s="365"/>
      <c r="M716" s="396"/>
      <c r="N716" s="397"/>
      <c r="O716" s="398"/>
      <c r="P716" s="353"/>
      <c r="Q716" s="354">
        <v>3666635</v>
      </c>
      <c r="R716" s="399"/>
      <c r="S716" s="396"/>
      <c r="T716" s="399"/>
      <c r="U716" s="358"/>
      <c r="V716" s="359">
        <f t="shared" si="65"/>
        <v>3666635</v>
      </c>
      <c r="W716" s="358"/>
      <c r="X716" s="369" t="s">
        <v>36</v>
      </c>
      <c r="Y716" s="360">
        <v>58372151</v>
      </c>
      <c r="Z716" s="392"/>
      <c r="AA716" s="388"/>
      <c r="AB716" s="1" t="s">
        <v>867</v>
      </c>
    </row>
    <row r="717" spans="1:28" ht="15" hidden="1" x14ac:dyDescent="0.25">
      <c r="A717" s="344"/>
      <c r="B717" s="363"/>
      <c r="C717" s="394"/>
      <c r="D717" s="347">
        <v>44868</v>
      </c>
      <c r="E717" s="348" t="s">
        <v>842</v>
      </c>
      <c r="F717" s="348" t="s">
        <v>842</v>
      </c>
      <c r="G717" s="395"/>
      <c r="I717" s="366"/>
      <c r="J717" s="395"/>
      <c r="K717" s="393"/>
      <c r="L717" s="365"/>
      <c r="M717" s="396"/>
      <c r="N717" s="397"/>
      <c r="O717" s="398"/>
      <c r="P717" s="353"/>
      <c r="Q717" s="354">
        <v>25000</v>
      </c>
      <c r="R717" s="399"/>
      <c r="S717" s="396"/>
      <c r="T717" s="399"/>
      <c r="U717" s="358"/>
      <c r="V717" s="359">
        <f t="shared" si="65"/>
        <v>25000</v>
      </c>
      <c r="W717" s="358"/>
      <c r="X717" s="369" t="s">
        <v>36</v>
      </c>
      <c r="Y717" s="360">
        <v>58372152</v>
      </c>
      <c r="Z717" s="392"/>
      <c r="AA717" s="388"/>
      <c r="AB717" s="1" t="s">
        <v>867</v>
      </c>
    </row>
    <row r="718" spans="1:28" ht="15" hidden="1" x14ac:dyDescent="0.25">
      <c r="A718" s="344"/>
      <c r="B718" s="363"/>
      <c r="C718" s="394"/>
      <c r="D718" s="347">
        <v>44869</v>
      </c>
      <c r="E718" s="348" t="s">
        <v>1033</v>
      </c>
      <c r="F718" s="348" t="s">
        <v>1033</v>
      </c>
      <c r="G718" s="395"/>
      <c r="I718" s="366"/>
      <c r="J718" s="395"/>
      <c r="K718" s="393"/>
      <c r="L718" s="365"/>
      <c r="M718" s="396"/>
      <c r="N718" s="397"/>
      <c r="O718" s="398"/>
      <c r="P718" s="353"/>
      <c r="Q718" s="354">
        <v>9333031</v>
      </c>
      <c r="R718" s="399"/>
      <c r="S718" s="396"/>
      <c r="T718" s="399"/>
      <c r="U718" s="358"/>
      <c r="V718" s="359">
        <f t="shared" si="65"/>
        <v>9333031</v>
      </c>
      <c r="W718" s="358"/>
      <c r="X718" s="369" t="s">
        <v>36</v>
      </c>
      <c r="Y718" s="360">
        <v>82059699</v>
      </c>
      <c r="Z718" s="392"/>
      <c r="AA718" s="388"/>
      <c r="AB718" s="1" t="s">
        <v>867</v>
      </c>
    </row>
    <row r="719" spans="1:28" ht="23.25" hidden="1" x14ac:dyDescent="0.25">
      <c r="A719" s="344"/>
      <c r="B719" s="363"/>
      <c r="C719" s="394"/>
      <c r="D719" s="347">
        <v>44875</v>
      </c>
      <c r="E719" s="348" t="s">
        <v>1034</v>
      </c>
      <c r="F719" s="348" t="s">
        <v>1034</v>
      </c>
      <c r="G719" s="395"/>
      <c r="I719" s="366"/>
      <c r="J719" s="395"/>
      <c r="K719" s="393"/>
      <c r="L719" s="365"/>
      <c r="M719" s="396"/>
      <c r="N719" s="397"/>
      <c r="O719" s="398"/>
      <c r="P719" s="353"/>
      <c r="Q719" s="354">
        <v>61404</v>
      </c>
      <c r="R719" s="399"/>
      <c r="S719" s="396"/>
      <c r="T719" s="399"/>
      <c r="U719" s="358"/>
      <c r="V719" s="359">
        <f t="shared" si="65"/>
        <v>61404</v>
      </c>
      <c r="W719" s="358"/>
      <c r="X719" s="369" t="s">
        <v>36</v>
      </c>
      <c r="Y719" s="360"/>
      <c r="Z719" s="392"/>
      <c r="AA719" s="388"/>
      <c r="AB719" s="1" t="s">
        <v>867</v>
      </c>
    </row>
    <row r="720" spans="1:28" ht="23.25" hidden="1" x14ac:dyDescent="0.25">
      <c r="A720" s="344"/>
      <c r="B720" s="363"/>
      <c r="C720" s="394"/>
      <c r="D720" s="347">
        <v>44875</v>
      </c>
      <c r="E720" s="348" t="s">
        <v>1035</v>
      </c>
      <c r="F720" s="348" t="s">
        <v>1035</v>
      </c>
      <c r="G720" s="395"/>
      <c r="I720" s="366"/>
      <c r="J720" s="395"/>
      <c r="K720" s="393"/>
      <c r="L720" s="365"/>
      <c r="M720" s="396"/>
      <c r="N720" s="397"/>
      <c r="O720" s="398"/>
      <c r="P720" s="353"/>
      <c r="Q720" s="354">
        <v>121643</v>
      </c>
      <c r="R720" s="399"/>
      <c r="S720" s="396"/>
      <c r="T720" s="399"/>
      <c r="U720" s="358"/>
      <c r="V720" s="359">
        <f t="shared" si="65"/>
        <v>121643</v>
      </c>
      <c r="W720" s="358"/>
      <c r="X720" s="369" t="s">
        <v>36</v>
      </c>
      <c r="Y720" s="360"/>
      <c r="Z720" s="392"/>
      <c r="AA720" s="388"/>
      <c r="AB720" s="1" t="s">
        <v>867</v>
      </c>
    </row>
    <row r="721" spans="1:28" ht="23.25" hidden="1" x14ac:dyDescent="0.25">
      <c r="A721" s="344"/>
      <c r="B721" s="363"/>
      <c r="C721" s="394"/>
      <c r="D721" s="347">
        <v>44881</v>
      </c>
      <c r="E721" s="348" t="s">
        <v>1036</v>
      </c>
      <c r="F721" s="348" t="s">
        <v>1036</v>
      </c>
      <c r="G721" s="395"/>
      <c r="I721" s="366"/>
      <c r="J721" s="395"/>
      <c r="K721" s="393"/>
      <c r="L721" s="365"/>
      <c r="M721" s="396"/>
      <c r="N721" s="397"/>
      <c r="O721" s="398"/>
      <c r="P721" s="353"/>
      <c r="Q721" s="354">
        <v>462314</v>
      </c>
      <c r="R721" s="399"/>
      <c r="S721" s="396"/>
      <c r="T721" s="399"/>
      <c r="U721" s="358"/>
      <c r="V721" s="359">
        <f t="shared" si="65"/>
        <v>462314</v>
      </c>
      <c r="W721" s="358"/>
      <c r="X721" s="369" t="s">
        <v>36</v>
      </c>
      <c r="Y721" s="360"/>
      <c r="Z721" s="392"/>
      <c r="AA721" s="388"/>
      <c r="AB721" s="1" t="s">
        <v>867</v>
      </c>
    </row>
    <row r="722" spans="1:28" ht="23.25" hidden="1" x14ac:dyDescent="0.25">
      <c r="A722" s="344"/>
      <c r="B722" s="363"/>
      <c r="C722" s="394"/>
      <c r="D722" s="347">
        <v>44883</v>
      </c>
      <c r="E722" s="348" t="s">
        <v>1037</v>
      </c>
      <c r="F722" s="348" t="s">
        <v>1037</v>
      </c>
      <c r="G722" s="395"/>
      <c r="I722" s="366"/>
      <c r="J722" s="395"/>
      <c r="K722" s="393"/>
      <c r="L722" s="365"/>
      <c r="M722" s="396"/>
      <c r="N722" s="397"/>
      <c r="O722" s="398"/>
      <c r="P722" s="353"/>
      <c r="Q722" s="354">
        <v>759849</v>
      </c>
      <c r="R722" s="399"/>
      <c r="S722" s="396"/>
      <c r="T722" s="399"/>
      <c r="U722" s="358"/>
      <c r="V722" s="359">
        <f t="shared" si="65"/>
        <v>759849</v>
      </c>
      <c r="W722" s="358"/>
      <c r="X722" s="369" t="s">
        <v>36</v>
      </c>
      <c r="Y722" s="360"/>
      <c r="Z722" s="392"/>
      <c r="AA722" s="388"/>
      <c r="AB722" s="1" t="s">
        <v>867</v>
      </c>
    </row>
    <row r="723" spans="1:28" ht="23.25" hidden="1" x14ac:dyDescent="0.25">
      <c r="A723" s="344"/>
      <c r="B723" s="363"/>
      <c r="C723" s="394"/>
      <c r="D723" s="347">
        <v>44883</v>
      </c>
      <c r="E723" s="348" t="s">
        <v>1038</v>
      </c>
      <c r="F723" s="348" t="s">
        <v>1038</v>
      </c>
      <c r="G723" s="395"/>
      <c r="I723" s="366"/>
      <c r="J723" s="395"/>
      <c r="K723" s="393"/>
      <c r="L723" s="365"/>
      <c r="M723" s="396"/>
      <c r="N723" s="397"/>
      <c r="O723" s="398"/>
      <c r="P723" s="353"/>
      <c r="Q723" s="354">
        <v>48870</v>
      </c>
      <c r="R723" s="399"/>
      <c r="S723" s="396"/>
      <c r="T723" s="399"/>
      <c r="U723" s="358"/>
      <c r="V723" s="359">
        <f t="shared" si="65"/>
        <v>48870</v>
      </c>
      <c r="W723" s="358"/>
      <c r="X723" s="369" t="s">
        <v>36</v>
      </c>
      <c r="Y723" s="360"/>
      <c r="Z723" s="392"/>
      <c r="AA723" s="388"/>
      <c r="AB723" s="1" t="s">
        <v>867</v>
      </c>
    </row>
    <row r="724" spans="1:28" ht="15" hidden="1" x14ac:dyDescent="0.25">
      <c r="A724" s="344"/>
      <c r="B724" s="363"/>
      <c r="C724" s="394"/>
      <c r="D724" s="347">
        <v>44886</v>
      </c>
      <c r="E724" s="348" t="s">
        <v>917</v>
      </c>
      <c r="F724" s="348" t="s">
        <v>917</v>
      </c>
      <c r="G724" s="395"/>
      <c r="I724" s="366"/>
      <c r="J724" s="395"/>
      <c r="K724" s="393"/>
      <c r="L724" s="365"/>
      <c r="M724" s="396"/>
      <c r="N724" s="397"/>
      <c r="O724" s="398"/>
      <c r="P724" s="353"/>
      <c r="Q724" s="354">
        <v>94458.72</v>
      </c>
      <c r="R724" s="399"/>
      <c r="S724" s="396"/>
      <c r="T724" s="399"/>
      <c r="U724" s="358"/>
      <c r="V724" s="359">
        <f t="shared" si="65"/>
        <v>94458.72</v>
      </c>
      <c r="W724" s="358"/>
      <c r="X724" s="369" t="s">
        <v>36</v>
      </c>
      <c r="Y724" s="360"/>
      <c r="Z724" s="392"/>
      <c r="AA724" s="388"/>
      <c r="AB724" s="1" t="s">
        <v>867</v>
      </c>
    </row>
    <row r="725" spans="1:28" ht="15" hidden="1" x14ac:dyDescent="0.25">
      <c r="A725" s="344"/>
      <c r="B725" s="363"/>
      <c r="C725" s="394"/>
      <c r="D725" s="347">
        <v>44886</v>
      </c>
      <c r="E725" s="348" t="s">
        <v>918</v>
      </c>
      <c r="F725" s="348" t="s">
        <v>918</v>
      </c>
      <c r="G725" s="395"/>
      <c r="I725" s="366"/>
      <c r="J725" s="395"/>
      <c r="K725" s="393"/>
      <c r="L725" s="365"/>
      <c r="M725" s="396"/>
      <c r="N725" s="397"/>
      <c r="O725" s="398"/>
      <c r="P725" s="353"/>
      <c r="Q725" s="354">
        <v>319466.53000000003</v>
      </c>
      <c r="R725" s="399"/>
      <c r="S725" s="396"/>
      <c r="T725" s="399"/>
      <c r="U725" s="358"/>
      <c r="V725" s="359">
        <f t="shared" si="65"/>
        <v>319466.53000000003</v>
      </c>
      <c r="W725" s="358"/>
      <c r="X725" s="369" t="s">
        <v>36</v>
      </c>
      <c r="Y725" s="360"/>
      <c r="Z725" s="392"/>
      <c r="AA725" s="388"/>
      <c r="AB725" s="1" t="s">
        <v>867</v>
      </c>
    </row>
    <row r="726" spans="1:28" ht="15" hidden="1" x14ac:dyDescent="0.25">
      <c r="A726" s="344"/>
      <c r="B726" s="363"/>
      <c r="C726" s="394"/>
      <c r="D726" s="347">
        <v>44890</v>
      </c>
      <c r="E726" s="348" t="s">
        <v>1039</v>
      </c>
      <c r="F726" s="348" t="s">
        <v>1039</v>
      </c>
      <c r="G726" s="395"/>
      <c r="I726" s="366"/>
      <c r="J726" s="395"/>
      <c r="K726" s="393"/>
      <c r="L726" s="365"/>
      <c r="M726" s="396"/>
      <c r="N726" s="397"/>
      <c r="O726" s="398"/>
      <c r="P726" s="353"/>
      <c r="Q726" s="354">
        <v>100000</v>
      </c>
      <c r="R726" s="399"/>
      <c r="S726" s="396"/>
      <c r="T726" s="399"/>
      <c r="U726" s="358"/>
      <c r="V726" s="359">
        <f t="shared" si="65"/>
        <v>100000</v>
      </c>
      <c r="W726" s="358"/>
      <c r="X726" s="369" t="s">
        <v>36</v>
      </c>
      <c r="Y726" s="360"/>
      <c r="Z726" s="392"/>
      <c r="AA726" s="388"/>
      <c r="AB726" s="1" t="s">
        <v>867</v>
      </c>
    </row>
    <row r="727" spans="1:28" ht="15" hidden="1" x14ac:dyDescent="0.25">
      <c r="A727" s="344"/>
      <c r="B727" s="363"/>
      <c r="C727" s="394"/>
      <c r="D727" s="347">
        <v>44890</v>
      </c>
      <c r="E727" s="348" t="s">
        <v>1040</v>
      </c>
      <c r="F727" s="348" t="s">
        <v>1040</v>
      </c>
      <c r="G727" s="395"/>
      <c r="I727" s="366"/>
      <c r="J727" s="395"/>
      <c r="K727" s="393"/>
      <c r="L727" s="365"/>
      <c r="M727" s="396"/>
      <c r="N727" s="397"/>
      <c r="O727" s="398"/>
      <c r="P727" s="353"/>
      <c r="Q727" s="354">
        <v>100000</v>
      </c>
      <c r="R727" s="399"/>
      <c r="S727" s="396"/>
      <c r="T727" s="399"/>
      <c r="U727" s="358"/>
      <c r="V727" s="359">
        <f t="shared" si="65"/>
        <v>100000</v>
      </c>
      <c r="W727" s="358"/>
      <c r="X727" s="369" t="s">
        <v>36</v>
      </c>
      <c r="Y727" s="360"/>
      <c r="Z727" s="392"/>
      <c r="AA727" s="388"/>
      <c r="AB727" s="1" t="s">
        <v>867</v>
      </c>
    </row>
    <row r="728" spans="1:28" ht="15" hidden="1" x14ac:dyDescent="0.25">
      <c r="A728" s="344"/>
      <c r="B728" s="363"/>
      <c r="C728" s="394"/>
      <c r="D728" s="347">
        <v>44890</v>
      </c>
      <c r="E728" s="348" t="s">
        <v>1041</v>
      </c>
      <c r="F728" s="348" t="s">
        <v>1041</v>
      </c>
      <c r="G728" s="395"/>
      <c r="I728" s="366"/>
      <c r="J728" s="395"/>
      <c r="K728" s="393"/>
      <c r="L728" s="365"/>
      <c r="M728" s="396"/>
      <c r="N728" s="397"/>
      <c r="O728" s="398"/>
      <c r="P728" s="353"/>
      <c r="Q728" s="354">
        <v>100000</v>
      </c>
      <c r="R728" s="399"/>
      <c r="S728" s="396"/>
      <c r="T728" s="399"/>
      <c r="U728" s="358"/>
      <c r="V728" s="359">
        <f t="shared" si="65"/>
        <v>100000</v>
      </c>
      <c r="W728" s="358"/>
      <c r="X728" s="369" t="s">
        <v>36</v>
      </c>
      <c r="Y728" s="360"/>
      <c r="Z728" s="392"/>
      <c r="AA728" s="388"/>
      <c r="AB728" s="1" t="s">
        <v>867</v>
      </c>
    </row>
    <row r="729" spans="1:28" ht="15" hidden="1" x14ac:dyDescent="0.25">
      <c r="A729" s="344"/>
      <c r="B729" s="363"/>
      <c r="C729" s="394"/>
      <c r="D729" s="347">
        <v>44890</v>
      </c>
      <c r="E729" s="348" t="s">
        <v>1042</v>
      </c>
      <c r="F729" s="348" t="s">
        <v>1042</v>
      </c>
      <c r="G729" s="395"/>
      <c r="I729" s="366"/>
      <c r="J729" s="395"/>
      <c r="K729" s="393"/>
      <c r="L729" s="365"/>
      <c r="M729" s="396"/>
      <c r="N729" s="397"/>
      <c r="O729" s="398"/>
      <c r="P729" s="353"/>
      <c r="Q729" s="354">
        <v>100000</v>
      </c>
      <c r="R729" s="399"/>
      <c r="S729" s="396"/>
      <c r="T729" s="399"/>
      <c r="U729" s="358"/>
      <c r="V729" s="359">
        <f t="shared" si="65"/>
        <v>100000</v>
      </c>
      <c r="W729" s="358"/>
      <c r="X729" s="369" t="s">
        <v>36</v>
      </c>
      <c r="Y729" s="360"/>
      <c r="Z729" s="392"/>
      <c r="AA729" s="388"/>
      <c r="AB729" s="1" t="s">
        <v>867</v>
      </c>
    </row>
    <row r="730" spans="1:28" ht="15" hidden="1" x14ac:dyDescent="0.25">
      <c r="A730" s="344"/>
      <c r="B730" s="363"/>
      <c r="C730" s="394"/>
      <c r="D730" s="347">
        <v>44890</v>
      </c>
      <c r="E730" s="348" t="s">
        <v>1043</v>
      </c>
      <c r="F730" s="348" t="s">
        <v>1043</v>
      </c>
      <c r="G730" s="395"/>
      <c r="I730" s="366"/>
      <c r="J730" s="395"/>
      <c r="K730" s="393"/>
      <c r="L730" s="365"/>
      <c r="M730" s="396"/>
      <c r="N730" s="397"/>
      <c r="O730" s="398"/>
      <c r="P730" s="353"/>
      <c r="Q730" s="354">
        <v>100000</v>
      </c>
      <c r="R730" s="399"/>
      <c r="S730" s="396"/>
      <c r="T730" s="399"/>
      <c r="U730" s="358"/>
      <c r="V730" s="359">
        <f t="shared" si="65"/>
        <v>100000</v>
      </c>
      <c r="W730" s="358"/>
      <c r="X730" s="369" t="s">
        <v>36</v>
      </c>
      <c r="Y730" s="360"/>
      <c r="Z730" s="392"/>
      <c r="AA730" s="388"/>
      <c r="AB730" s="1" t="s">
        <v>867</v>
      </c>
    </row>
    <row r="731" spans="1:28" ht="15" hidden="1" x14ac:dyDescent="0.25">
      <c r="A731" s="344"/>
      <c r="B731" s="363"/>
      <c r="C731" s="394"/>
      <c r="D731" s="347">
        <v>44890</v>
      </c>
      <c r="E731" s="348" t="s">
        <v>1044</v>
      </c>
      <c r="F731" s="348" t="s">
        <v>1044</v>
      </c>
      <c r="G731" s="395"/>
      <c r="I731" s="366"/>
      <c r="J731" s="395"/>
      <c r="K731" s="393"/>
      <c r="L731" s="365"/>
      <c r="M731" s="396"/>
      <c r="N731" s="397"/>
      <c r="O731" s="398"/>
      <c r="P731" s="353"/>
      <c r="Q731" s="354">
        <v>100000</v>
      </c>
      <c r="R731" s="399"/>
      <c r="S731" s="396"/>
      <c r="T731" s="399"/>
      <c r="U731" s="358"/>
      <c r="V731" s="359">
        <f t="shared" si="65"/>
        <v>100000</v>
      </c>
      <c r="W731" s="358"/>
      <c r="X731" s="369" t="s">
        <v>36</v>
      </c>
      <c r="Y731" s="360"/>
      <c r="Z731" s="392"/>
      <c r="AA731" s="388"/>
      <c r="AB731" s="1" t="s">
        <v>867</v>
      </c>
    </row>
    <row r="732" spans="1:28" ht="15" hidden="1" x14ac:dyDescent="0.25">
      <c r="A732" s="344"/>
      <c r="B732" s="363"/>
      <c r="C732" s="394"/>
      <c r="D732" s="347">
        <v>44890</v>
      </c>
      <c r="E732" s="348" t="s">
        <v>1045</v>
      </c>
      <c r="F732" s="348" t="s">
        <v>1045</v>
      </c>
      <c r="G732" s="395"/>
      <c r="I732" s="366"/>
      <c r="J732" s="395"/>
      <c r="K732" s="393"/>
      <c r="L732" s="365"/>
      <c r="M732" s="396"/>
      <c r="N732" s="397"/>
      <c r="O732" s="398"/>
      <c r="P732" s="353"/>
      <c r="Q732" s="354">
        <v>37640</v>
      </c>
      <c r="R732" s="399"/>
      <c r="S732" s="396"/>
      <c r="T732" s="399"/>
      <c r="U732" s="358"/>
      <c r="V732" s="359">
        <f t="shared" si="65"/>
        <v>37640</v>
      </c>
      <c r="W732" s="358"/>
      <c r="X732" s="369" t="s">
        <v>36</v>
      </c>
      <c r="Y732" s="360"/>
      <c r="Z732" s="392"/>
      <c r="AA732" s="388"/>
      <c r="AB732" s="1" t="s">
        <v>867</v>
      </c>
    </row>
    <row r="733" spans="1:28" ht="15" hidden="1" x14ac:dyDescent="0.25">
      <c r="A733" s="344"/>
      <c r="B733" s="363"/>
      <c r="C733" s="394"/>
      <c r="D733" s="347">
        <v>44893</v>
      </c>
      <c r="E733" s="348" t="s">
        <v>1046</v>
      </c>
      <c r="F733" s="348" t="s">
        <v>1046</v>
      </c>
      <c r="G733" s="395"/>
      <c r="I733" s="366"/>
      <c r="J733" s="395"/>
      <c r="K733" s="393"/>
      <c r="L733" s="365"/>
      <c r="M733" s="396"/>
      <c r="N733" s="397"/>
      <c r="O733" s="398"/>
      <c r="P733" s="353"/>
      <c r="Q733" s="354">
        <v>19157</v>
      </c>
      <c r="R733" s="399"/>
      <c r="S733" s="396"/>
      <c r="T733" s="399"/>
      <c r="U733" s="358"/>
      <c r="V733" s="359">
        <f t="shared" si="65"/>
        <v>19157</v>
      </c>
      <c r="W733" s="358"/>
      <c r="X733" s="369" t="s">
        <v>36</v>
      </c>
      <c r="Y733" s="360"/>
      <c r="Z733" s="392"/>
      <c r="AA733" s="388"/>
      <c r="AB733" s="1" t="s">
        <v>867</v>
      </c>
    </row>
    <row r="734" spans="1:28" ht="15" hidden="1" x14ac:dyDescent="0.25">
      <c r="A734" s="344"/>
      <c r="B734" s="363"/>
      <c r="C734" s="394"/>
      <c r="D734" s="347">
        <v>44893</v>
      </c>
      <c r="E734" s="348" t="s">
        <v>1047</v>
      </c>
      <c r="F734" s="348" t="s">
        <v>1047</v>
      </c>
      <c r="G734" s="395"/>
      <c r="I734" s="366"/>
      <c r="J734" s="395"/>
      <c r="K734" s="393"/>
      <c r="L734" s="365"/>
      <c r="M734" s="396"/>
      <c r="N734" s="397"/>
      <c r="O734" s="398"/>
      <c r="P734" s="353"/>
      <c r="Q734" s="354">
        <v>98840</v>
      </c>
      <c r="R734" s="399"/>
      <c r="S734" s="396"/>
      <c r="T734" s="399"/>
      <c r="U734" s="358"/>
      <c r="V734" s="359">
        <f t="shared" si="65"/>
        <v>98840</v>
      </c>
      <c r="W734" s="358"/>
      <c r="X734" s="369" t="s">
        <v>36</v>
      </c>
      <c r="Y734" s="360"/>
      <c r="Z734" s="392"/>
      <c r="AA734" s="388"/>
      <c r="AB734" s="1" t="s">
        <v>867</v>
      </c>
    </row>
    <row r="735" spans="1:28" ht="15" hidden="1" x14ac:dyDescent="0.25">
      <c r="A735" s="344"/>
      <c r="B735" s="363"/>
      <c r="C735" s="394"/>
      <c r="D735" s="347">
        <v>44893</v>
      </c>
      <c r="E735" s="348" t="s">
        <v>1048</v>
      </c>
      <c r="F735" s="348" t="s">
        <v>1048</v>
      </c>
      <c r="G735" s="395"/>
      <c r="I735" s="366"/>
      <c r="J735" s="395"/>
      <c r="K735" s="393"/>
      <c r="L735" s="365"/>
      <c r="M735" s="396"/>
      <c r="N735" s="397"/>
      <c r="O735" s="398"/>
      <c r="P735" s="353"/>
      <c r="Q735" s="354">
        <v>15412</v>
      </c>
      <c r="R735" s="399"/>
      <c r="S735" s="396"/>
      <c r="T735" s="399"/>
      <c r="U735" s="358"/>
      <c r="V735" s="359">
        <f t="shared" si="65"/>
        <v>15412</v>
      </c>
      <c r="W735" s="358"/>
      <c r="X735" s="369" t="s">
        <v>36</v>
      </c>
      <c r="Y735" s="360"/>
      <c r="Z735" s="392"/>
      <c r="AA735" s="388"/>
      <c r="AB735" s="1" t="s">
        <v>867</v>
      </c>
    </row>
    <row r="736" spans="1:28" ht="15" hidden="1" x14ac:dyDescent="0.25">
      <c r="A736" s="344"/>
      <c r="B736" s="363"/>
      <c r="C736" s="394"/>
      <c r="D736" s="347">
        <v>44893</v>
      </c>
      <c r="E736" s="348" t="s">
        <v>1049</v>
      </c>
      <c r="F736" s="348" t="s">
        <v>1049</v>
      </c>
      <c r="G736" s="395"/>
      <c r="I736" s="366"/>
      <c r="J736" s="395"/>
      <c r="K736" s="393"/>
      <c r="L736" s="365"/>
      <c r="M736" s="396"/>
      <c r="N736" s="397"/>
      <c r="O736" s="398"/>
      <c r="P736" s="353"/>
      <c r="Q736" s="354">
        <v>8494</v>
      </c>
      <c r="R736" s="399"/>
      <c r="S736" s="396"/>
      <c r="T736" s="399"/>
      <c r="U736" s="358"/>
      <c r="V736" s="359">
        <f t="shared" si="65"/>
        <v>8494</v>
      </c>
      <c r="W736" s="358"/>
      <c r="X736" s="369" t="s">
        <v>36</v>
      </c>
      <c r="Y736" s="360"/>
      <c r="Z736" s="392"/>
      <c r="AA736" s="388"/>
      <c r="AB736" s="1" t="s">
        <v>867</v>
      </c>
    </row>
    <row r="737" spans="1:28" ht="15" hidden="1" x14ac:dyDescent="0.25">
      <c r="A737" s="344"/>
      <c r="B737" s="363"/>
      <c r="C737" s="394"/>
      <c r="D737" s="347">
        <v>44893</v>
      </c>
      <c r="E737" s="348" t="s">
        <v>1050</v>
      </c>
      <c r="F737" s="348" t="s">
        <v>1050</v>
      </c>
      <c r="G737" s="395"/>
      <c r="I737" s="366"/>
      <c r="J737" s="395"/>
      <c r="K737" s="393"/>
      <c r="L737" s="365"/>
      <c r="M737" s="396"/>
      <c r="N737" s="397"/>
      <c r="O737" s="398"/>
      <c r="P737" s="353"/>
      <c r="Q737" s="354">
        <v>30699</v>
      </c>
      <c r="R737" s="399"/>
      <c r="S737" s="396"/>
      <c r="T737" s="399"/>
      <c r="U737" s="358"/>
      <c r="V737" s="359">
        <f t="shared" si="65"/>
        <v>30699</v>
      </c>
      <c r="W737" s="358"/>
      <c r="X737" s="369" t="s">
        <v>36</v>
      </c>
      <c r="Y737" s="360"/>
      <c r="Z737" s="392"/>
      <c r="AA737" s="388"/>
      <c r="AB737" s="1" t="s">
        <v>867</v>
      </c>
    </row>
    <row r="738" spans="1:28" ht="23.25" hidden="1" x14ac:dyDescent="0.25">
      <c r="A738" s="344"/>
      <c r="B738" s="363"/>
      <c r="C738" s="394"/>
      <c r="D738" s="347">
        <v>44893</v>
      </c>
      <c r="E738" s="348" t="s">
        <v>1051</v>
      </c>
      <c r="F738" s="348" t="s">
        <v>1051</v>
      </c>
      <c r="G738" s="395"/>
      <c r="I738" s="366"/>
      <c r="J738" s="395"/>
      <c r="K738" s="393"/>
      <c r="L738" s="365"/>
      <c r="M738" s="396"/>
      <c r="N738" s="397"/>
      <c r="O738" s="398"/>
      <c r="P738" s="353"/>
      <c r="Q738" s="354">
        <v>116813</v>
      </c>
      <c r="R738" s="399"/>
      <c r="S738" s="396"/>
      <c r="T738" s="399"/>
      <c r="U738" s="358"/>
      <c r="V738" s="359">
        <f t="shared" si="65"/>
        <v>116813</v>
      </c>
      <c r="W738" s="358"/>
      <c r="X738" s="369" t="s">
        <v>36</v>
      </c>
      <c r="Y738" s="360"/>
      <c r="Z738" s="392"/>
      <c r="AA738" s="388"/>
      <c r="AB738" s="1" t="s">
        <v>867</v>
      </c>
    </row>
    <row r="739" spans="1:28" ht="15" hidden="1" x14ac:dyDescent="0.25">
      <c r="A739" s="344"/>
      <c r="B739" s="363"/>
      <c r="C739" s="394"/>
      <c r="D739" s="347">
        <v>44893</v>
      </c>
      <c r="E739" s="348" t="s">
        <v>1052</v>
      </c>
      <c r="F739" s="348" t="s">
        <v>1052</v>
      </c>
      <c r="G739" s="395"/>
      <c r="I739" s="366"/>
      <c r="J739" s="395"/>
      <c r="K739" s="393"/>
      <c r="L739" s="365"/>
      <c r="M739" s="396"/>
      <c r="N739" s="397"/>
      <c r="O739" s="398"/>
      <c r="P739" s="353"/>
      <c r="Q739" s="354">
        <v>8089</v>
      </c>
      <c r="R739" s="399"/>
      <c r="S739" s="396"/>
      <c r="T739" s="399"/>
      <c r="U739" s="358"/>
      <c r="V739" s="359">
        <f t="shared" si="65"/>
        <v>8089</v>
      </c>
      <c r="W739" s="358"/>
      <c r="X739" s="369" t="s">
        <v>36</v>
      </c>
      <c r="Y739" s="360"/>
      <c r="Z739" s="392"/>
      <c r="AA739" s="388"/>
      <c r="AB739" s="1" t="s">
        <v>867</v>
      </c>
    </row>
    <row r="740" spans="1:28" ht="23.25" hidden="1" x14ac:dyDescent="0.25">
      <c r="A740" s="344"/>
      <c r="B740" s="363"/>
      <c r="C740" s="394"/>
      <c r="D740" s="347">
        <v>44895</v>
      </c>
      <c r="E740" s="348" t="s">
        <v>1053</v>
      </c>
      <c r="F740" s="348" t="s">
        <v>1053</v>
      </c>
      <c r="G740" s="395"/>
      <c r="I740" s="366"/>
      <c r="J740" s="395"/>
      <c r="K740" s="393"/>
      <c r="L740" s="365"/>
      <c r="M740" s="396"/>
      <c r="N740" s="397"/>
      <c r="O740" s="398"/>
      <c r="P740" s="353"/>
      <c r="Q740" s="354">
        <v>687479</v>
      </c>
      <c r="R740" s="399"/>
      <c r="S740" s="396"/>
      <c r="T740" s="399"/>
      <c r="U740" s="358"/>
      <c r="V740" s="359">
        <f t="shared" si="65"/>
        <v>687479</v>
      </c>
      <c r="W740" s="358"/>
      <c r="X740" s="369" t="s">
        <v>36</v>
      </c>
      <c r="Y740" s="360"/>
      <c r="Z740" s="392"/>
      <c r="AA740" s="388"/>
      <c r="AB740" s="1" t="s">
        <v>867</v>
      </c>
    </row>
    <row r="741" spans="1:28" ht="15" hidden="1" x14ac:dyDescent="0.25">
      <c r="A741" s="344"/>
      <c r="B741" s="363"/>
      <c r="C741" s="394"/>
      <c r="D741" s="347">
        <v>44897</v>
      </c>
      <c r="E741" s="348" t="s">
        <v>1054</v>
      </c>
      <c r="F741" s="348" t="s">
        <v>1054</v>
      </c>
      <c r="G741" s="395"/>
      <c r="I741" s="366"/>
      <c r="J741" s="395"/>
      <c r="K741" s="393"/>
      <c r="L741" s="365"/>
      <c r="M741" s="396"/>
      <c r="N741" s="397"/>
      <c r="O741" s="398"/>
      <c r="P741" s="353"/>
      <c r="Q741" s="354">
        <v>50000</v>
      </c>
      <c r="R741" s="399"/>
      <c r="S741" s="396"/>
      <c r="T741" s="399"/>
      <c r="U741" s="358"/>
      <c r="V741" s="359">
        <f t="shared" si="65"/>
        <v>50000</v>
      </c>
      <c r="W741" s="358"/>
      <c r="X741" s="369" t="s">
        <v>36</v>
      </c>
      <c r="Y741" s="360"/>
      <c r="Z741" s="392"/>
      <c r="AA741" s="388"/>
      <c r="AB741" s="1" t="s">
        <v>867</v>
      </c>
    </row>
    <row r="742" spans="1:28" ht="15" hidden="1" x14ac:dyDescent="0.25">
      <c r="A742" s="344"/>
      <c r="B742" s="363"/>
      <c r="C742" s="394"/>
      <c r="D742" s="347">
        <v>44901</v>
      </c>
      <c r="E742" s="348" t="s">
        <v>842</v>
      </c>
      <c r="F742" s="348" t="s">
        <v>842</v>
      </c>
      <c r="G742" s="395"/>
      <c r="I742" s="366"/>
      <c r="J742" s="395"/>
      <c r="K742" s="393"/>
      <c r="L742" s="365"/>
      <c r="M742" s="396"/>
      <c r="N742" s="397"/>
      <c r="O742" s="398"/>
      <c r="P742" s="353"/>
      <c r="Q742" s="354">
        <v>25000</v>
      </c>
      <c r="R742" s="399"/>
      <c r="S742" s="396"/>
      <c r="T742" s="399"/>
      <c r="U742" s="358"/>
      <c r="V742" s="359">
        <f t="shared" si="65"/>
        <v>25000</v>
      </c>
      <c r="W742" s="358"/>
      <c r="X742" s="369" t="s">
        <v>36</v>
      </c>
      <c r="Y742" s="360">
        <v>58372153</v>
      </c>
      <c r="Z742" s="392"/>
      <c r="AA742" s="388"/>
      <c r="AB742" s="1" t="s">
        <v>867</v>
      </c>
    </row>
    <row r="743" spans="1:28" ht="15" hidden="1" x14ac:dyDescent="0.25">
      <c r="A743" s="344"/>
      <c r="B743" s="363"/>
      <c r="C743" s="394"/>
      <c r="D743" s="347">
        <v>44902</v>
      </c>
      <c r="E743" s="348" t="s">
        <v>1055</v>
      </c>
      <c r="F743" s="348" t="s">
        <v>1055</v>
      </c>
      <c r="G743" s="395"/>
      <c r="I743" s="366"/>
      <c r="J743" s="395"/>
      <c r="K743" s="393"/>
      <c r="L743" s="365"/>
      <c r="M743" s="396"/>
      <c r="N743" s="397"/>
      <c r="O743" s="398"/>
      <c r="P743" s="353"/>
      <c r="Q743" s="354">
        <v>3577570</v>
      </c>
      <c r="R743" s="399"/>
      <c r="S743" s="396"/>
      <c r="T743" s="399"/>
      <c r="U743" s="358"/>
      <c r="V743" s="359">
        <f t="shared" si="65"/>
        <v>3577570</v>
      </c>
      <c r="W743" s="358"/>
      <c r="X743" s="369" t="s">
        <v>36</v>
      </c>
      <c r="Y743" s="360">
        <v>58372154</v>
      </c>
      <c r="Z743" s="392"/>
      <c r="AA743" s="388"/>
      <c r="AB743" s="1" t="s">
        <v>867</v>
      </c>
    </row>
    <row r="744" spans="1:28" ht="23.25" hidden="1" x14ac:dyDescent="0.25">
      <c r="A744" s="344"/>
      <c r="B744" s="363"/>
      <c r="C744" s="394"/>
      <c r="D744" s="347">
        <v>44908</v>
      </c>
      <c r="E744" s="348" t="s">
        <v>1056</v>
      </c>
      <c r="F744" s="348" t="s">
        <v>1056</v>
      </c>
      <c r="G744" s="395"/>
      <c r="I744" s="366"/>
      <c r="J744" s="395"/>
      <c r="K744" s="393"/>
      <c r="L744" s="365"/>
      <c r="M744" s="396"/>
      <c r="N744" s="397"/>
      <c r="O744" s="398"/>
      <c r="P744" s="353"/>
      <c r="Q744" s="354">
        <v>61404</v>
      </c>
      <c r="R744" s="399"/>
      <c r="S744" s="396"/>
      <c r="T744" s="399"/>
      <c r="U744" s="358"/>
      <c r="V744" s="359">
        <f t="shared" si="65"/>
        <v>61404</v>
      </c>
      <c r="W744" s="358"/>
      <c r="X744" s="369" t="s">
        <v>36</v>
      </c>
      <c r="Y744" s="360"/>
      <c r="Z744" s="392"/>
      <c r="AA744" s="388"/>
      <c r="AB744" s="1" t="s">
        <v>867</v>
      </c>
    </row>
    <row r="745" spans="1:28" ht="23.25" hidden="1" x14ac:dyDescent="0.25">
      <c r="A745" s="344"/>
      <c r="B745" s="363"/>
      <c r="C745" s="394"/>
      <c r="D745" s="347">
        <v>44910</v>
      </c>
      <c r="E745" s="348" t="s">
        <v>1057</v>
      </c>
      <c r="F745" s="348" t="s">
        <v>1057</v>
      </c>
      <c r="G745" s="395"/>
      <c r="I745" s="366"/>
      <c r="J745" s="395"/>
      <c r="K745" s="393"/>
      <c r="L745" s="365"/>
      <c r="M745" s="396"/>
      <c r="N745" s="397"/>
      <c r="O745" s="398"/>
      <c r="P745" s="353"/>
      <c r="Q745" s="354">
        <v>759849</v>
      </c>
      <c r="R745" s="399"/>
      <c r="S745" s="396"/>
      <c r="T745" s="399"/>
      <c r="U745" s="358"/>
      <c r="V745" s="359">
        <f t="shared" si="65"/>
        <v>759849</v>
      </c>
      <c r="W745" s="358"/>
      <c r="X745" s="369" t="s">
        <v>36</v>
      </c>
      <c r="Y745" s="360"/>
      <c r="Z745" s="392"/>
      <c r="AA745" s="388"/>
      <c r="AB745" s="1" t="s">
        <v>867</v>
      </c>
    </row>
    <row r="746" spans="1:28" ht="15" hidden="1" x14ac:dyDescent="0.25">
      <c r="A746" s="344"/>
      <c r="B746" s="363"/>
      <c r="C746" s="394"/>
      <c r="D746" s="347">
        <v>44911</v>
      </c>
      <c r="E746" s="348" t="s">
        <v>1058</v>
      </c>
      <c r="F746" s="348" t="s">
        <v>1058</v>
      </c>
      <c r="G746" s="395"/>
      <c r="I746" s="366"/>
      <c r="J746" s="395"/>
      <c r="K746" s="393"/>
      <c r="L746" s="365"/>
      <c r="M746" s="396"/>
      <c r="N746" s="397"/>
      <c r="O746" s="398"/>
      <c r="P746" s="353"/>
      <c r="Q746" s="389">
        <v>150</v>
      </c>
      <c r="R746" s="399"/>
      <c r="S746" s="396"/>
      <c r="T746" s="399"/>
      <c r="U746" s="358"/>
      <c r="V746" s="359">
        <f t="shared" si="65"/>
        <v>150</v>
      </c>
      <c r="W746" s="358"/>
      <c r="X746" s="369" t="s">
        <v>36</v>
      </c>
      <c r="Y746" s="360"/>
      <c r="Z746" s="392"/>
      <c r="AA746" s="388"/>
      <c r="AB746" s="1" t="s">
        <v>867</v>
      </c>
    </row>
    <row r="747" spans="1:28" ht="23.25" hidden="1" x14ac:dyDescent="0.25">
      <c r="A747" s="344"/>
      <c r="B747" s="363"/>
      <c r="C747" s="394"/>
      <c r="D747" s="347">
        <v>44911</v>
      </c>
      <c r="E747" s="348" t="s">
        <v>1059</v>
      </c>
      <c r="F747" s="348" t="s">
        <v>1059</v>
      </c>
      <c r="G747" s="395"/>
      <c r="I747" s="366"/>
      <c r="J747" s="395"/>
      <c r="K747" s="393"/>
      <c r="L747" s="365"/>
      <c r="M747" s="396"/>
      <c r="N747" s="397"/>
      <c r="O747" s="398"/>
      <c r="P747" s="353"/>
      <c r="Q747" s="389">
        <v>19.5</v>
      </c>
      <c r="R747" s="399"/>
      <c r="S747" s="396"/>
      <c r="T747" s="399"/>
      <c r="U747" s="358"/>
      <c r="V747" s="359">
        <f t="shared" si="65"/>
        <v>19.5</v>
      </c>
      <c r="W747" s="358"/>
      <c r="X747" s="369" t="s">
        <v>36</v>
      </c>
      <c r="Y747" s="360"/>
      <c r="Z747" s="392"/>
      <c r="AA747" s="388"/>
      <c r="AB747" s="1" t="s">
        <v>867</v>
      </c>
    </row>
    <row r="748" spans="1:28" ht="15" hidden="1" x14ac:dyDescent="0.25">
      <c r="A748" s="344"/>
      <c r="B748" s="363"/>
      <c r="C748" s="394"/>
      <c r="D748" s="347">
        <v>44914</v>
      </c>
      <c r="E748" s="348" t="s">
        <v>1060</v>
      </c>
      <c r="F748" s="348" t="s">
        <v>1060</v>
      </c>
      <c r="G748" s="395"/>
      <c r="I748" s="366"/>
      <c r="J748" s="395"/>
      <c r="K748" s="393"/>
      <c r="L748" s="365"/>
      <c r="M748" s="396"/>
      <c r="N748" s="397"/>
      <c r="O748" s="398"/>
      <c r="P748" s="353"/>
      <c r="Q748" s="354">
        <v>16590</v>
      </c>
      <c r="R748" s="399"/>
      <c r="S748" s="396"/>
      <c r="T748" s="399"/>
      <c r="U748" s="358"/>
      <c r="V748" s="359">
        <f t="shared" si="65"/>
        <v>16590</v>
      </c>
      <c r="W748" s="358"/>
      <c r="X748" s="369" t="s">
        <v>36</v>
      </c>
      <c r="Y748" s="360"/>
      <c r="Z748" s="392"/>
      <c r="AA748" s="388"/>
      <c r="AB748" s="1" t="s">
        <v>867</v>
      </c>
    </row>
    <row r="749" spans="1:28" ht="15" hidden="1" x14ac:dyDescent="0.25">
      <c r="A749" s="344"/>
      <c r="B749" s="363"/>
      <c r="C749" s="394"/>
      <c r="D749" s="347">
        <v>44914</v>
      </c>
      <c r="E749" s="348" t="s">
        <v>1061</v>
      </c>
      <c r="F749" s="348" t="s">
        <v>1061</v>
      </c>
      <c r="G749" s="395"/>
      <c r="I749" s="366"/>
      <c r="J749" s="395"/>
      <c r="K749" s="393"/>
      <c r="L749" s="365"/>
      <c r="M749" s="396"/>
      <c r="N749" s="397"/>
      <c r="O749" s="398"/>
      <c r="P749" s="353"/>
      <c r="Q749" s="354">
        <v>17052</v>
      </c>
      <c r="R749" s="399"/>
      <c r="S749" s="396"/>
      <c r="T749" s="399"/>
      <c r="U749" s="358"/>
      <c r="V749" s="359">
        <f t="shared" si="65"/>
        <v>17052</v>
      </c>
      <c r="W749" s="358"/>
      <c r="X749" s="369" t="s">
        <v>36</v>
      </c>
      <c r="Y749" s="360"/>
      <c r="Z749" s="392"/>
      <c r="AA749" s="388"/>
      <c r="AB749" s="1" t="s">
        <v>867</v>
      </c>
    </row>
    <row r="750" spans="1:28" ht="15" hidden="1" x14ac:dyDescent="0.25">
      <c r="A750" s="344"/>
      <c r="B750" s="363"/>
      <c r="C750" s="394"/>
      <c r="D750" s="347">
        <v>44914</v>
      </c>
      <c r="E750" s="348" t="s">
        <v>1062</v>
      </c>
      <c r="F750" s="348" t="s">
        <v>1062</v>
      </c>
      <c r="G750" s="395"/>
      <c r="I750" s="366"/>
      <c r="J750" s="395"/>
      <c r="K750" s="393"/>
      <c r="L750" s="365"/>
      <c r="M750" s="396"/>
      <c r="N750" s="397"/>
      <c r="O750" s="398"/>
      <c r="P750" s="353"/>
      <c r="Q750" s="354">
        <v>79537</v>
      </c>
      <c r="R750" s="399"/>
      <c r="S750" s="396"/>
      <c r="T750" s="399"/>
      <c r="U750" s="358"/>
      <c r="V750" s="359">
        <f t="shared" si="65"/>
        <v>79537</v>
      </c>
      <c r="W750" s="358"/>
      <c r="X750" s="369" t="s">
        <v>36</v>
      </c>
      <c r="Y750" s="360"/>
      <c r="Z750" s="392"/>
      <c r="AA750" s="388"/>
      <c r="AB750" s="1" t="s">
        <v>867</v>
      </c>
    </row>
    <row r="751" spans="1:28" ht="15" hidden="1" x14ac:dyDescent="0.25">
      <c r="A751" s="344"/>
      <c r="B751" s="363"/>
      <c r="C751" s="394"/>
      <c r="D751" s="347">
        <v>44914</v>
      </c>
      <c r="E751" s="348" t="s">
        <v>1063</v>
      </c>
      <c r="F751" s="348" t="s">
        <v>1063</v>
      </c>
      <c r="G751" s="395"/>
      <c r="I751" s="366"/>
      <c r="J751" s="395"/>
      <c r="K751" s="393"/>
      <c r="L751" s="365"/>
      <c r="M751" s="396"/>
      <c r="N751" s="397"/>
      <c r="O751" s="398"/>
      <c r="P751" s="353"/>
      <c r="Q751" s="354">
        <v>155485</v>
      </c>
      <c r="R751" s="399"/>
      <c r="S751" s="396"/>
      <c r="T751" s="399"/>
      <c r="U751" s="358"/>
      <c r="V751" s="359">
        <f t="shared" si="65"/>
        <v>155485</v>
      </c>
      <c r="W751" s="358"/>
      <c r="X751" s="369" t="s">
        <v>36</v>
      </c>
      <c r="Y751" s="360"/>
      <c r="Z751" s="392"/>
      <c r="AA751" s="388"/>
      <c r="AB751" s="1" t="s">
        <v>867</v>
      </c>
    </row>
    <row r="752" spans="1:28" ht="15" hidden="1" x14ac:dyDescent="0.25">
      <c r="A752" s="344"/>
      <c r="B752" s="363"/>
      <c r="C752" s="394"/>
      <c r="D752" s="347">
        <v>44914</v>
      </c>
      <c r="E752" s="348" t="s">
        <v>1064</v>
      </c>
      <c r="F752" s="348" t="s">
        <v>1064</v>
      </c>
      <c r="G752" s="395"/>
      <c r="I752" s="366"/>
      <c r="J752" s="395"/>
      <c r="K752" s="393"/>
      <c r="L752" s="365"/>
      <c r="M752" s="396"/>
      <c r="N752" s="397"/>
      <c r="O752" s="398"/>
      <c r="P752" s="353"/>
      <c r="Q752" s="354">
        <v>10915</v>
      </c>
      <c r="R752" s="399"/>
      <c r="S752" s="396"/>
      <c r="T752" s="399"/>
      <c r="U752" s="358"/>
      <c r="V752" s="359">
        <f t="shared" si="65"/>
        <v>10915</v>
      </c>
      <c r="W752" s="358"/>
      <c r="X752" s="369" t="s">
        <v>36</v>
      </c>
      <c r="Y752" s="360"/>
      <c r="Z752" s="392"/>
      <c r="AA752" s="388"/>
      <c r="AB752" s="1" t="s">
        <v>867</v>
      </c>
    </row>
    <row r="753" spans="1:28" ht="15" hidden="1" x14ac:dyDescent="0.25">
      <c r="A753" s="344"/>
      <c r="B753" s="363"/>
      <c r="C753" s="394"/>
      <c r="D753" s="347">
        <v>44915</v>
      </c>
      <c r="E753" s="348" t="s">
        <v>917</v>
      </c>
      <c r="F753" s="348" t="s">
        <v>917</v>
      </c>
      <c r="G753" s="395"/>
      <c r="I753" s="366"/>
      <c r="J753" s="395"/>
      <c r="K753" s="393"/>
      <c r="L753" s="365"/>
      <c r="M753" s="396"/>
      <c r="N753" s="397"/>
      <c r="O753" s="398"/>
      <c r="P753" s="353"/>
      <c r="Q753" s="354">
        <v>92608.77</v>
      </c>
      <c r="R753" s="399"/>
      <c r="S753" s="396"/>
      <c r="T753" s="399"/>
      <c r="U753" s="358"/>
      <c r="V753" s="359">
        <f t="shared" si="65"/>
        <v>92608.77</v>
      </c>
      <c r="W753" s="358"/>
      <c r="X753" s="369" t="s">
        <v>36</v>
      </c>
      <c r="Y753" s="360"/>
      <c r="Z753" s="392"/>
      <c r="AA753" s="388"/>
      <c r="AB753" s="1" t="s">
        <v>867</v>
      </c>
    </row>
    <row r="754" spans="1:28" ht="15" hidden="1" x14ac:dyDescent="0.25">
      <c r="A754" s="344"/>
      <c r="B754" s="363"/>
      <c r="C754" s="394"/>
      <c r="D754" s="347">
        <v>44915</v>
      </c>
      <c r="E754" s="348" t="s">
        <v>918</v>
      </c>
      <c r="F754" s="348" t="s">
        <v>918</v>
      </c>
      <c r="G754" s="395"/>
      <c r="I754" s="366"/>
      <c r="J754" s="395"/>
      <c r="K754" s="393"/>
      <c r="L754" s="365"/>
      <c r="M754" s="396"/>
      <c r="N754" s="397"/>
      <c r="O754" s="398"/>
      <c r="P754" s="353"/>
      <c r="Q754" s="354">
        <v>324097.23</v>
      </c>
      <c r="R754" s="399"/>
      <c r="S754" s="396"/>
      <c r="T754" s="399"/>
      <c r="U754" s="358"/>
      <c r="V754" s="359">
        <f t="shared" si="65"/>
        <v>324097.23</v>
      </c>
      <c r="W754" s="358"/>
      <c r="X754" s="369" t="s">
        <v>36</v>
      </c>
      <c r="Y754" s="360"/>
      <c r="Z754" s="392"/>
      <c r="AA754" s="388"/>
      <c r="AB754" s="1" t="s">
        <v>867</v>
      </c>
    </row>
    <row r="755" spans="1:28" ht="23.25" hidden="1" x14ac:dyDescent="0.25">
      <c r="A755" s="344"/>
      <c r="B755" s="363"/>
      <c r="C755" s="394"/>
      <c r="D755" s="347">
        <v>44916</v>
      </c>
      <c r="E755" s="348" t="s">
        <v>1065</v>
      </c>
      <c r="F755" s="348" t="s">
        <v>1065</v>
      </c>
      <c r="G755" s="395"/>
      <c r="I755" s="366"/>
      <c r="J755" s="395"/>
      <c r="K755" s="393"/>
      <c r="L755" s="365"/>
      <c r="M755" s="396"/>
      <c r="N755" s="397"/>
      <c r="O755" s="398"/>
      <c r="P755" s="353"/>
      <c r="Q755" s="354">
        <v>1000000</v>
      </c>
      <c r="R755" s="399"/>
      <c r="S755" s="396"/>
      <c r="T755" s="399"/>
      <c r="U755" s="358"/>
      <c r="V755" s="359">
        <f t="shared" si="65"/>
        <v>1000000</v>
      </c>
      <c r="W755" s="358"/>
      <c r="X755" s="369" t="s">
        <v>36</v>
      </c>
      <c r="Y755" s="360"/>
      <c r="Z755" s="392"/>
      <c r="AA755" s="388"/>
      <c r="AB755" s="1" t="s">
        <v>867</v>
      </c>
    </row>
    <row r="756" spans="1:28" ht="23.25" hidden="1" x14ac:dyDescent="0.25">
      <c r="A756" s="344"/>
      <c r="B756" s="363"/>
      <c r="C756" s="394"/>
      <c r="D756" s="347">
        <v>44916</v>
      </c>
      <c r="E756" s="348" t="s">
        <v>1066</v>
      </c>
      <c r="F756" s="348" t="s">
        <v>1066</v>
      </c>
      <c r="G756" s="395"/>
      <c r="I756" s="366"/>
      <c r="J756" s="395"/>
      <c r="K756" s="393"/>
      <c r="L756" s="365"/>
      <c r="M756" s="396"/>
      <c r="N756" s="397"/>
      <c r="O756" s="398"/>
      <c r="P756" s="353"/>
      <c r="Q756" s="354">
        <v>1000000</v>
      </c>
      <c r="R756" s="399"/>
      <c r="S756" s="396"/>
      <c r="T756" s="399"/>
      <c r="U756" s="358"/>
      <c r="V756" s="359">
        <f t="shared" si="65"/>
        <v>1000000</v>
      </c>
      <c r="W756" s="358"/>
      <c r="X756" s="369" t="s">
        <v>36</v>
      </c>
      <c r="Y756" s="360"/>
      <c r="Z756" s="392"/>
      <c r="AA756" s="388"/>
      <c r="AB756" s="1" t="s">
        <v>867</v>
      </c>
    </row>
    <row r="757" spans="1:28" ht="23.25" hidden="1" x14ac:dyDescent="0.25">
      <c r="A757" s="344"/>
      <c r="B757" s="363"/>
      <c r="C757" s="394"/>
      <c r="D757" s="347">
        <v>44916</v>
      </c>
      <c r="E757" s="348" t="s">
        <v>1067</v>
      </c>
      <c r="F757" s="348" t="s">
        <v>1067</v>
      </c>
      <c r="G757" s="395"/>
      <c r="I757" s="366"/>
      <c r="J757" s="395"/>
      <c r="K757" s="393"/>
      <c r="L757" s="365"/>
      <c r="M757" s="396"/>
      <c r="N757" s="397"/>
      <c r="O757" s="398"/>
      <c r="P757" s="353"/>
      <c r="Q757" s="354">
        <v>1000000</v>
      </c>
      <c r="R757" s="399"/>
      <c r="S757" s="396"/>
      <c r="T757" s="399"/>
      <c r="U757" s="358"/>
      <c r="V757" s="359">
        <f t="shared" si="65"/>
        <v>1000000</v>
      </c>
      <c r="W757" s="358"/>
      <c r="X757" s="369" t="s">
        <v>36</v>
      </c>
      <c r="Y757" s="360"/>
      <c r="Z757" s="392"/>
      <c r="AA757" s="388"/>
      <c r="AB757" s="1" t="s">
        <v>867</v>
      </c>
    </row>
    <row r="758" spans="1:28" ht="23.25" hidden="1" x14ac:dyDescent="0.25">
      <c r="A758" s="344"/>
      <c r="B758" s="363"/>
      <c r="C758" s="394"/>
      <c r="D758" s="347">
        <v>44916</v>
      </c>
      <c r="E758" s="348" t="s">
        <v>1068</v>
      </c>
      <c r="F758" s="348" t="s">
        <v>1068</v>
      </c>
      <c r="G758" s="395"/>
      <c r="I758" s="366"/>
      <c r="J758" s="395"/>
      <c r="K758" s="393"/>
      <c r="L758" s="365"/>
      <c r="M758" s="396"/>
      <c r="N758" s="397"/>
      <c r="O758" s="398"/>
      <c r="P758" s="353"/>
      <c r="Q758" s="354">
        <v>1000000</v>
      </c>
      <c r="R758" s="399"/>
      <c r="S758" s="396"/>
      <c r="T758" s="399"/>
      <c r="U758" s="358"/>
      <c r="V758" s="359">
        <f t="shared" si="65"/>
        <v>1000000</v>
      </c>
      <c r="W758" s="358"/>
      <c r="X758" s="369" t="s">
        <v>36</v>
      </c>
      <c r="Y758" s="360"/>
      <c r="Z758" s="392"/>
      <c r="AA758" s="388"/>
      <c r="AB758" s="1" t="s">
        <v>867</v>
      </c>
    </row>
    <row r="759" spans="1:28" ht="23.25" hidden="1" x14ac:dyDescent="0.25">
      <c r="A759" s="344"/>
      <c r="B759" s="363"/>
      <c r="C759" s="394"/>
      <c r="D759" s="347">
        <v>44916</v>
      </c>
      <c r="E759" s="348" t="s">
        <v>1069</v>
      </c>
      <c r="F759" s="348" t="s">
        <v>1069</v>
      </c>
      <c r="G759" s="395"/>
      <c r="I759" s="366"/>
      <c r="J759" s="395"/>
      <c r="K759" s="393"/>
      <c r="L759" s="365"/>
      <c r="M759" s="396"/>
      <c r="N759" s="397"/>
      <c r="O759" s="398"/>
      <c r="P759" s="353"/>
      <c r="Q759" s="354">
        <v>1000000</v>
      </c>
      <c r="R759" s="399"/>
      <c r="S759" s="396"/>
      <c r="T759" s="399"/>
      <c r="U759" s="358"/>
      <c r="V759" s="359">
        <f t="shared" si="65"/>
        <v>1000000</v>
      </c>
      <c r="W759" s="358"/>
      <c r="X759" s="369" t="s">
        <v>36</v>
      </c>
      <c r="Y759" s="360"/>
      <c r="Z759" s="392"/>
      <c r="AA759" s="388"/>
      <c r="AB759" s="1" t="s">
        <v>867</v>
      </c>
    </row>
    <row r="760" spans="1:28" ht="23.25" hidden="1" x14ac:dyDescent="0.25">
      <c r="A760" s="344"/>
      <c r="B760" s="363"/>
      <c r="C760" s="394"/>
      <c r="D760" s="347">
        <v>44916</v>
      </c>
      <c r="E760" s="348" t="s">
        <v>1070</v>
      </c>
      <c r="F760" s="348" t="s">
        <v>1070</v>
      </c>
      <c r="G760" s="395"/>
      <c r="I760" s="366"/>
      <c r="J760" s="395"/>
      <c r="K760" s="393"/>
      <c r="L760" s="365"/>
      <c r="M760" s="396"/>
      <c r="N760" s="397"/>
      <c r="O760" s="398"/>
      <c r="P760" s="353"/>
      <c r="Q760" s="354">
        <v>1000000</v>
      </c>
      <c r="R760" s="399"/>
      <c r="S760" s="396"/>
      <c r="T760" s="399"/>
      <c r="U760" s="358"/>
      <c r="V760" s="359">
        <f t="shared" si="65"/>
        <v>1000000</v>
      </c>
      <c r="W760" s="358"/>
      <c r="X760" s="369" t="s">
        <v>36</v>
      </c>
      <c r="Y760" s="360"/>
      <c r="Z760" s="392"/>
      <c r="AA760" s="388"/>
      <c r="AB760" s="1" t="s">
        <v>867</v>
      </c>
    </row>
    <row r="761" spans="1:28" ht="23.25" hidden="1" x14ac:dyDescent="0.25">
      <c r="A761" s="344"/>
      <c r="B761" s="363"/>
      <c r="C761" s="394"/>
      <c r="D761" s="347">
        <v>44916</v>
      </c>
      <c r="E761" s="348" t="s">
        <v>1071</v>
      </c>
      <c r="F761" s="348" t="s">
        <v>1071</v>
      </c>
      <c r="G761" s="395"/>
      <c r="I761" s="366"/>
      <c r="J761" s="395"/>
      <c r="K761" s="393"/>
      <c r="L761" s="365"/>
      <c r="M761" s="396"/>
      <c r="N761" s="397"/>
      <c r="O761" s="398"/>
      <c r="P761" s="353"/>
      <c r="Q761" s="354">
        <v>1000000</v>
      </c>
      <c r="R761" s="399"/>
      <c r="S761" s="396"/>
      <c r="T761" s="399"/>
      <c r="U761" s="358"/>
      <c r="V761" s="359">
        <f t="shared" si="65"/>
        <v>1000000</v>
      </c>
      <c r="W761" s="358"/>
      <c r="X761" s="369" t="s">
        <v>36</v>
      </c>
      <c r="Y761" s="360"/>
      <c r="Z761" s="392"/>
      <c r="AA761" s="388"/>
      <c r="AB761" s="1" t="s">
        <v>867</v>
      </c>
    </row>
    <row r="762" spans="1:28" ht="23.25" hidden="1" x14ac:dyDescent="0.25">
      <c r="A762" s="344"/>
      <c r="B762" s="363"/>
      <c r="C762" s="394"/>
      <c r="D762" s="347">
        <v>44916</v>
      </c>
      <c r="E762" s="348" t="s">
        <v>1072</v>
      </c>
      <c r="F762" s="348" t="s">
        <v>1072</v>
      </c>
      <c r="G762" s="395"/>
      <c r="I762" s="366"/>
      <c r="J762" s="395"/>
      <c r="K762" s="393"/>
      <c r="L762" s="365"/>
      <c r="M762" s="396"/>
      <c r="N762" s="397"/>
      <c r="O762" s="398"/>
      <c r="P762" s="353"/>
      <c r="Q762" s="354">
        <v>1000000</v>
      </c>
      <c r="R762" s="399"/>
      <c r="S762" s="396"/>
      <c r="T762" s="399"/>
      <c r="U762" s="358"/>
      <c r="V762" s="359">
        <f t="shared" si="65"/>
        <v>1000000</v>
      </c>
      <c r="W762" s="358"/>
      <c r="X762" s="369" t="s">
        <v>36</v>
      </c>
      <c r="Y762" s="360"/>
      <c r="Z762" s="392"/>
      <c r="AA762" s="388"/>
      <c r="AB762" s="1" t="s">
        <v>867</v>
      </c>
    </row>
    <row r="763" spans="1:28" ht="23.25" hidden="1" x14ac:dyDescent="0.25">
      <c r="A763" s="344"/>
      <c r="B763" s="363"/>
      <c r="C763" s="394"/>
      <c r="D763" s="347">
        <v>44916</v>
      </c>
      <c r="E763" s="348" t="s">
        <v>1073</v>
      </c>
      <c r="F763" s="348" t="s">
        <v>1073</v>
      </c>
      <c r="G763" s="395"/>
      <c r="I763" s="366"/>
      <c r="J763" s="395"/>
      <c r="K763" s="393"/>
      <c r="L763" s="365"/>
      <c r="M763" s="396"/>
      <c r="N763" s="397"/>
      <c r="O763" s="398"/>
      <c r="P763" s="353"/>
      <c r="Q763" s="354">
        <v>1000000</v>
      </c>
      <c r="R763" s="399"/>
      <c r="S763" s="396"/>
      <c r="T763" s="399"/>
      <c r="U763" s="358"/>
      <c r="V763" s="359">
        <f t="shared" si="65"/>
        <v>1000000</v>
      </c>
      <c r="W763" s="358"/>
      <c r="X763" s="369" t="s">
        <v>36</v>
      </c>
      <c r="Y763" s="360"/>
      <c r="Z763" s="392"/>
      <c r="AA763" s="388"/>
      <c r="AB763" s="1" t="s">
        <v>867</v>
      </c>
    </row>
    <row r="764" spans="1:28" ht="23.25" hidden="1" x14ac:dyDescent="0.25">
      <c r="A764" s="344"/>
      <c r="B764" s="363"/>
      <c r="C764" s="394"/>
      <c r="D764" s="347">
        <v>44916</v>
      </c>
      <c r="E764" s="348" t="s">
        <v>1074</v>
      </c>
      <c r="F764" s="348" t="s">
        <v>1074</v>
      </c>
      <c r="G764" s="395"/>
      <c r="I764" s="366"/>
      <c r="J764" s="395"/>
      <c r="K764" s="393"/>
      <c r="L764" s="365"/>
      <c r="M764" s="396"/>
      <c r="N764" s="397"/>
      <c r="O764" s="398"/>
      <c r="P764" s="353"/>
      <c r="Q764" s="354">
        <v>1000000</v>
      </c>
      <c r="R764" s="399"/>
      <c r="S764" s="396"/>
      <c r="T764" s="399"/>
      <c r="U764" s="358"/>
      <c r="V764" s="359">
        <f t="shared" si="65"/>
        <v>1000000</v>
      </c>
      <c r="W764" s="358"/>
      <c r="X764" s="369" t="s">
        <v>36</v>
      </c>
      <c r="Y764" s="360"/>
      <c r="Z764" s="392"/>
      <c r="AA764" s="388"/>
      <c r="AB764" s="1" t="s">
        <v>867</v>
      </c>
    </row>
    <row r="765" spans="1:28" ht="23.25" hidden="1" x14ac:dyDescent="0.25">
      <c r="A765" s="344"/>
      <c r="B765" s="363"/>
      <c r="C765" s="394"/>
      <c r="D765" s="347">
        <v>44916</v>
      </c>
      <c r="E765" s="348" t="s">
        <v>1075</v>
      </c>
      <c r="F765" s="348" t="s">
        <v>1075</v>
      </c>
      <c r="G765" s="395"/>
      <c r="I765" s="366"/>
      <c r="J765" s="395"/>
      <c r="K765" s="393"/>
      <c r="L765" s="365"/>
      <c r="M765" s="396"/>
      <c r="N765" s="397"/>
      <c r="O765" s="398"/>
      <c r="P765" s="353"/>
      <c r="Q765" s="354">
        <v>1000000</v>
      </c>
      <c r="R765" s="399"/>
      <c r="S765" s="396"/>
      <c r="T765" s="399"/>
      <c r="U765" s="358"/>
      <c r="V765" s="359">
        <f t="shared" si="65"/>
        <v>1000000</v>
      </c>
      <c r="W765" s="358"/>
      <c r="X765" s="369" t="s">
        <v>36</v>
      </c>
      <c r="Y765" s="360"/>
      <c r="Z765" s="392"/>
      <c r="AA765" s="388"/>
      <c r="AB765" s="1" t="s">
        <v>867</v>
      </c>
    </row>
    <row r="766" spans="1:28" ht="23.25" hidden="1" x14ac:dyDescent="0.25">
      <c r="A766" s="344"/>
      <c r="B766" s="363"/>
      <c r="C766" s="394"/>
      <c r="D766" s="347">
        <v>44916</v>
      </c>
      <c r="E766" s="348" t="s">
        <v>1076</v>
      </c>
      <c r="F766" s="348" t="s">
        <v>1076</v>
      </c>
      <c r="G766" s="395"/>
      <c r="I766" s="366"/>
      <c r="J766" s="395"/>
      <c r="K766" s="393"/>
      <c r="L766" s="365"/>
      <c r="M766" s="396"/>
      <c r="N766" s="397"/>
      <c r="O766" s="398"/>
      <c r="P766" s="353"/>
      <c r="Q766" s="354">
        <v>1000000</v>
      </c>
      <c r="R766" s="399"/>
      <c r="S766" s="396"/>
      <c r="T766" s="399"/>
      <c r="U766" s="358"/>
      <c r="V766" s="359">
        <f t="shared" si="65"/>
        <v>1000000</v>
      </c>
      <c r="W766" s="358"/>
      <c r="X766" s="369" t="s">
        <v>36</v>
      </c>
      <c r="Y766" s="360"/>
      <c r="Z766" s="392"/>
      <c r="AA766" s="388"/>
      <c r="AB766" s="1" t="s">
        <v>867</v>
      </c>
    </row>
    <row r="767" spans="1:28" ht="23.25" hidden="1" x14ac:dyDescent="0.25">
      <c r="A767" s="344"/>
      <c r="B767" s="363"/>
      <c r="C767" s="394"/>
      <c r="D767" s="347">
        <v>44916</v>
      </c>
      <c r="E767" s="348" t="s">
        <v>1077</v>
      </c>
      <c r="F767" s="348" t="s">
        <v>1077</v>
      </c>
      <c r="G767" s="395"/>
      <c r="I767" s="366"/>
      <c r="J767" s="395"/>
      <c r="K767" s="393"/>
      <c r="L767" s="365"/>
      <c r="M767" s="396"/>
      <c r="N767" s="397"/>
      <c r="O767" s="398"/>
      <c r="P767" s="353"/>
      <c r="Q767" s="354">
        <v>494982</v>
      </c>
      <c r="R767" s="399"/>
      <c r="S767" s="396"/>
      <c r="T767" s="399"/>
      <c r="U767" s="358"/>
      <c r="V767" s="359">
        <f t="shared" si="65"/>
        <v>494982</v>
      </c>
      <c r="W767" s="358"/>
      <c r="X767" s="369" t="s">
        <v>36</v>
      </c>
      <c r="Y767" s="360"/>
      <c r="Z767" s="392"/>
      <c r="AA767" s="388"/>
      <c r="AB767" s="1" t="s">
        <v>867</v>
      </c>
    </row>
    <row r="768" spans="1:28" ht="15" hidden="1" x14ac:dyDescent="0.25">
      <c r="A768" s="344"/>
      <c r="B768" s="363"/>
      <c r="C768" s="394"/>
      <c r="D768" s="347">
        <v>44917</v>
      </c>
      <c r="E768" s="348" t="s">
        <v>1078</v>
      </c>
      <c r="F768" s="348" t="s">
        <v>1078</v>
      </c>
      <c r="G768" s="395"/>
      <c r="I768" s="366"/>
      <c r="J768" s="395"/>
      <c r="K768" s="393"/>
      <c r="L768" s="365"/>
      <c r="M768" s="396"/>
      <c r="N768" s="397"/>
      <c r="O768" s="398"/>
      <c r="P768" s="353"/>
      <c r="Q768" s="354">
        <v>100000</v>
      </c>
      <c r="R768" s="399"/>
      <c r="S768" s="396"/>
      <c r="T768" s="399"/>
      <c r="U768" s="358"/>
      <c r="V768" s="359">
        <f t="shared" si="65"/>
        <v>100000</v>
      </c>
      <c r="W768" s="358"/>
      <c r="X768" s="369" t="s">
        <v>36</v>
      </c>
      <c r="Y768" s="360"/>
      <c r="Z768" s="392"/>
      <c r="AA768" s="388"/>
      <c r="AB768" s="1" t="s">
        <v>867</v>
      </c>
    </row>
    <row r="769" spans="1:28" ht="15" hidden="1" x14ac:dyDescent="0.25">
      <c r="A769" s="344"/>
      <c r="B769" s="363"/>
      <c r="C769" s="394"/>
      <c r="D769" s="347">
        <v>44917</v>
      </c>
      <c r="E769" s="348" t="s">
        <v>1079</v>
      </c>
      <c r="F769" s="348" t="s">
        <v>1079</v>
      </c>
      <c r="G769" s="395"/>
      <c r="I769" s="366"/>
      <c r="J769" s="395"/>
      <c r="K769" s="393"/>
      <c r="L769" s="365"/>
      <c r="M769" s="396"/>
      <c r="N769" s="397"/>
      <c r="O769" s="398"/>
      <c r="P769" s="353"/>
      <c r="Q769" s="354">
        <v>100000</v>
      </c>
      <c r="R769" s="399"/>
      <c r="S769" s="396"/>
      <c r="T769" s="399"/>
      <c r="U769" s="358"/>
      <c r="V769" s="359">
        <f t="shared" si="65"/>
        <v>100000</v>
      </c>
      <c r="W769" s="358"/>
      <c r="X769" s="369" t="s">
        <v>36</v>
      </c>
      <c r="Y769" s="360"/>
      <c r="Z769" s="392"/>
      <c r="AA769" s="388"/>
      <c r="AB769" s="1" t="s">
        <v>867</v>
      </c>
    </row>
    <row r="770" spans="1:28" ht="15" hidden="1" x14ac:dyDescent="0.25">
      <c r="A770" s="344"/>
      <c r="B770" s="363"/>
      <c r="C770" s="394"/>
      <c r="D770" s="347">
        <v>44917</v>
      </c>
      <c r="E770" s="348" t="s">
        <v>1080</v>
      </c>
      <c r="F770" s="348" t="s">
        <v>1080</v>
      </c>
      <c r="G770" s="395"/>
      <c r="I770" s="366"/>
      <c r="J770" s="395"/>
      <c r="K770" s="393"/>
      <c r="L770" s="365"/>
      <c r="M770" s="396"/>
      <c r="N770" s="397"/>
      <c r="O770" s="398"/>
      <c r="P770" s="353"/>
      <c r="Q770" s="354">
        <v>100000</v>
      </c>
      <c r="R770" s="399"/>
      <c r="S770" s="396"/>
      <c r="T770" s="399"/>
      <c r="U770" s="358"/>
      <c r="V770" s="359">
        <f t="shared" si="65"/>
        <v>100000</v>
      </c>
      <c r="W770" s="358"/>
      <c r="X770" s="369" t="s">
        <v>36</v>
      </c>
      <c r="Y770" s="360"/>
      <c r="Z770" s="392"/>
      <c r="AA770" s="388"/>
      <c r="AB770" s="1" t="s">
        <v>867</v>
      </c>
    </row>
    <row r="771" spans="1:28" ht="15" hidden="1" x14ac:dyDescent="0.25">
      <c r="A771" s="344"/>
      <c r="B771" s="363"/>
      <c r="C771" s="394"/>
      <c r="D771" s="347">
        <v>44917</v>
      </c>
      <c r="E771" s="348" t="s">
        <v>1081</v>
      </c>
      <c r="F771" s="348" t="s">
        <v>1081</v>
      </c>
      <c r="G771" s="395"/>
      <c r="I771" s="366"/>
      <c r="J771" s="395"/>
      <c r="K771" s="393"/>
      <c r="L771" s="365"/>
      <c r="M771" s="396"/>
      <c r="N771" s="397"/>
      <c r="O771" s="398"/>
      <c r="P771" s="353"/>
      <c r="Q771" s="354">
        <v>100000</v>
      </c>
      <c r="R771" s="399"/>
      <c r="S771" s="396"/>
      <c r="T771" s="399"/>
      <c r="U771" s="358"/>
      <c r="V771" s="359">
        <f t="shared" si="65"/>
        <v>100000</v>
      </c>
      <c r="W771" s="358"/>
      <c r="X771" s="369" t="s">
        <v>36</v>
      </c>
      <c r="Y771" s="360"/>
      <c r="Z771" s="392"/>
      <c r="AA771" s="388"/>
      <c r="AB771" s="1" t="s">
        <v>867</v>
      </c>
    </row>
    <row r="772" spans="1:28" ht="15" hidden="1" x14ac:dyDescent="0.25">
      <c r="A772" s="344"/>
      <c r="B772" s="363"/>
      <c r="C772" s="394"/>
      <c r="D772" s="347">
        <v>44917</v>
      </c>
      <c r="E772" s="348" t="s">
        <v>1082</v>
      </c>
      <c r="F772" s="348" t="s">
        <v>1082</v>
      </c>
      <c r="G772" s="395"/>
      <c r="I772" s="366"/>
      <c r="J772" s="395"/>
      <c r="K772" s="393"/>
      <c r="L772" s="365"/>
      <c r="M772" s="396"/>
      <c r="N772" s="397"/>
      <c r="O772" s="398"/>
      <c r="P772" s="353"/>
      <c r="Q772" s="354">
        <v>100000</v>
      </c>
      <c r="R772" s="399"/>
      <c r="S772" s="396"/>
      <c r="T772" s="399"/>
      <c r="U772" s="358"/>
      <c r="V772" s="359">
        <f t="shared" si="65"/>
        <v>100000</v>
      </c>
      <c r="W772" s="358"/>
      <c r="X772" s="369" t="s">
        <v>36</v>
      </c>
      <c r="Y772" s="360"/>
      <c r="Z772" s="392"/>
      <c r="AA772" s="388"/>
      <c r="AB772" s="1" t="s">
        <v>867</v>
      </c>
    </row>
    <row r="773" spans="1:28" ht="15" hidden="1" x14ac:dyDescent="0.25">
      <c r="A773" s="344"/>
      <c r="B773" s="363"/>
      <c r="C773" s="394"/>
      <c r="D773" s="347">
        <v>44917</v>
      </c>
      <c r="E773" s="348" t="s">
        <v>1083</v>
      </c>
      <c r="F773" s="348" t="s">
        <v>1083</v>
      </c>
      <c r="G773" s="395"/>
      <c r="I773" s="366"/>
      <c r="J773" s="395"/>
      <c r="K773" s="393"/>
      <c r="L773" s="365"/>
      <c r="M773" s="396"/>
      <c r="N773" s="397"/>
      <c r="O773" s="398"/>
      <c r="P773" s="353"/>
      <c r="Q773" s="354">
        <v>100000</v>
      </c>
      <c r="R773" s="399"/>
      <c r="S773" s="396"/>
      <c r="T773" s="399"/>
      <c r="U773" s="358"/>
      <c r="V773" s="359">
        <f t="shared" si="65"/>
        <v>100000</v>
      </c>
      <c r="W773" s="358"/>
      <c r="X773" s="369" t="s">
        <v>36</v>
      </c>
      <c r="Y773" s="360"/>
      <c r="Z773" s="392"/>
      <c r="AA773" s="388"/>
      <c r="AB773" s="1" t="s">
        <v>867</v>
      </c>
    </row>
    <row r="774" spans="1:28" ht="15" hidden="1" x14ac:dyDescent="0.25">
      <c r="A774" s="344"/>
      <c r="B774" s="363"/>
      <c r="C774" s="394"/>
      <c r="D774" s="347">
        <v>44917</v>
      </c>
      <c r="E774" s="348" t="s">
        <v>1084</v>
      </c>
      <c r="F774" s="348" t="s">
        <v>1084</v>
      </c>
      <c r="G774" s="395"/>
      <c r="I774" s="366"/>
      <c r="J774" s="395"/>
      <c r="K774" s="393"/>
      <c r="L774" s="365"/>
      <c r="M774" s="396"/>
      <c r="N774" s="397"/>
      <c r="O774" s="398"/>
      <c r="P774" s="353"/>
      <c r="Q774" s="354">
        <v>76278</v>
      </c>
      <c r="R774" s="399"/>
      <c r="S774" s="396"/>
      <c r="T774" s="399"/>
      <c r="U774" s="358"/>
      <c r="V774" s="359">
        <f t="shared" si="65"/>
        <v>76278</v>
      </c>
      <c r="W774" s="358"/>
      <c r="X774" s="369" t="s">
        <v>36</v>
      </c>
      <c r="Y774" s="360"/>
      <c r="Z774" s="392"/>
      <c r="AA774" s="388"/>
      <c r="AB774" s="1" t="s">
        <v>867</v>
      </c>
    </row>
    <row r="775" spans="1:28" ht="15" hidden="1" x14ac:dyDescent="0.25">
      <c r="A775" s="344"/>
      <c r="B775" s="363"/>
      <c r="C775" s="394"/>
      <c r="D775" s="347">
        <v>44924</v>
      </c>
      <c r="E775" s="348" t="s">
        <v>1085</v>
      </c>
      <c r="F775" s="348" t="s">
        <v>1085</v>
      </c>
      <c r="G775" s="395"/>
      <c r="I775" s="366"/>
      <c r="J775" s="395"/>
      <c r="K775" s="393"/>
      <c r="L775" s="365"/>
      <c r="M775" s="396"/>
      <c r="N775" s="397"/>
      <c r="O775" s="398"/>
      <c r="P775" s="353"/>
      <c r="Q775" s="354">
        <v>41291</v>
      </c>
      <c r="R775" s="399"/>
      <c r="S775" s="396"/>
      <c r="T775" s="399"/>
      <c r="U775" s="358"/>
      <c r="V775" s="359">
        <f t="shared" si="65"/>
        <v>41291</v>
      </c>
      <c r="W775" s="358"/>
      <c r="X775" s="369" t="s">
        <v>36</v>
      </c>
      <c r="Y775" s="360"/>
      <c r="Z775" s="392"/>
      <c r="AA775" s="388"/>
      <c r="AB775" s="1" t="s">
        <v>867</v>
      </c>
    </row>
    <row r="776" spans="1:28" ht="15" hidden="1" x14ac:dyDescent="0.25">
      <c r="A776" s="344"/>
      <c r="B776" s="363"/>
      <c r="C776" s="394"/>
      <c r="D776" s="347">
        <v>44924</v>
      </c>
      <c r="E776" s="348" t="s">
        <v>1086</v>
      </c>
      <c r="F776" s="348" t="s">
        <v>1086</v>
      </c>
      <c r="G776" s="395"/>
      <c r="I776" s="366"/>
      <c r="J776" s="395"/>
      <c r="K776" s="393"/>
      <c r="L776" s="365"/>
      <c r="M776" s="396"/>
      <c r="N776" s="397"/>
      <c r="O776" s="398"/>
      <c r="P776" s="353"/>
      <c r="Q776" s="354">
        <v>3500</v>
      </c>
      <c r="R776" s="399"/>
      <c r="S776" s="396"/>
      <c r="T776" s="399"/>
      <c r="U776" s="358"/>
      <c r="V776" s="359">
        <f t="shared" si="65"/>
        <v>3500</v>
      </c>
      <c r="W776" s="358"/>
      <c r="X776" s="369" t="s">
        <v>36</v>
      </c>
      <c r="Y776" s="360"/>
      <c r="Z776" s="392"/>
      <c r="AA776" s="388"/>
      <c r="AB776" s="1" t="s">
        <v>867</v>
      </c>
    </row>
    <row r="777" spans="1:28" ht="15" hidden="1" x14ac:dyDescent="0.25">
      <c r="A777" s="344"/>
      <c r="B777" s="363"/>
      <c r="C777" s="394"/>
      <c r="D777" s="347">
        <v>44924</v>
      </c>
      <c r="E777" s="348" t="s">
        <v>1087</v>
      </c>
      <c r="F777" s="348" t="s">
        <v>1087</v>
      </c>
      <c r="G777" s="395"/>
      <c r="I777" s="366"/>
      <c r="J777" s="395"/>
      <c r="K777" s="393"/>
      <c r="L777" s="365"/>
      <c r="M777" s="396"/>
      <c r="N777" s="397"/>
      <c r="O777" s="398"/>
      <c r="P777" s="353"/>
      <c r="Q777" s="354">
        <v>50020</v>
      </c>
      <c r="R777" s="399"/>
      <c r="S777" s="396"/>
      <c r="T777" s="399"/>
      <c r="U777" s="358"/>
      <c r="V777" s="359">
        <f t="shared" si="65"/>
        <v>50020</v>
      </c>
      <c r="W777" s="358"/>
      <c r="X777" s="369" t="s">
        <v>36</v>
      </c>
      <c r="Y777" s="360"/>
      <c r="Z777" s="392"/>
      <c r="AA777" s="388"/>
      <c r="AB777" s="1" t="s">
        <v>867</v>
      </c>
    </row>
    <row r="778" spans="1:28" ht="15" hidden="1" x14ac:dyDescent="0.25">
      <c r="A778" s="344"/>
      <c r="B778" s="363"/>
      <c r="C778" s="394"/>
      <c r="D778" s="347">
        <v>44924</v>
      </c>
      <c r="E778" s="348" t="s">
        <v>1088</v>
      </c>
      <c r="F778" s="348" t="s">
        <v>1088</v>
      </c>
      <c r="G778" s="395"/>
      <c r="I778" s="366"/>
      <c r="J778" s="395"/>
      <c r="K778" s="393"/>
      <c r="L778" s="365"/>
      <c r="M778" s="396"/>
      <c r="N778" s="397"/>
      <c r="O778" s="398"/>
      <c r="P778" s="353"/>
      <c r="Q778" s="354">
        <v>48013</v>
      </c>
      <c r="R778" s="399"/>
      <c r="S778" s="396"/>
      <c r="T778" s="399"/>
      <c r="U778" s="358"/>
      <c r="V778" s="359">
        <f t="shared" si="65"/>
        <v>48013</v>
      </c>
      <c r="W778" s="358"/>
      <c r="X778" s="369" t="s">
        <v>36</v>
      </c>
      <c r="Y778" s="360"/>
      <c r="Z778" s="392"/>
      <c r="AA778" s="388"/>
      <c r="AB778" s="1" t="s">
        <v>867</v>
      </c>
    </row>
    <row r="779" spans="1:28" ht="15" hidden="1" x14ac:dyDescent="0.25">
      <c r="A779" s="344"/>
      <c r="B779" s="363"/>
      <c r="C779" s="394"/>
      <c r="D779" s="347">
        <v>44924</v>
      </c>
      <c r="E779" s="348" t="s">
        <v>1089</v>
      </c>
      <c r="F779" s="348" t="s">
        <v>1089</v>
      </c>
      <c r="G779" s="395"/>
      <c r="I779" s="366"/>
      <c r="J779" s="395"/>
      <c r="K779" s="393"/>
      <c r="L779" s="365"/>
      <c r="M779" s="396"/>
      <c r="N779" s="397"/>
      <c r="O779" s="398"/>
      <c r="P779" s="353"/>
      <c r="Q779" s="354">
        <v>100000</v>
      </c>
      <c r="R779" s="399"/>
      <c r="S779" s="396"/>
      <c r="T779" s="399"/>
      <c r="U779" s="358"/>
      <c r="V779" s="359">
        <f t="shared" si="65"/>
        <v>100000</v>
      </c>
      <c r="W779" s="358"/>
      <c r="X779" s="369" t="s">
        <v>36</v>
      </c>
      <c r="Y779" s="360"/>
      <c r="Z779" s="392"/>
      <c r="AA779" s="388"/>
      <c r="AB779" s="1" t="s">
        <v>867</v>
      </c>
    </row>
    <row r="780" spans="1:28" hidden="1" x14ac:dyDescent="0.2">
      <c r="A780" s="20">
        <v>373</v>
      </c>
      <c r="B780" s="21">
        <v>44917</v>
      </c>
      <c r="C780" s="22">
        <v>44903</v>
      </c>
      <c r="D780" s="246">
        <v>44904</v>
      </c>
      <c r="E780" s="23" t="s">
        <v>763</v>
      </c>
      <c r="F780" s="23" t="s">
        <v>764</v>
      </c>
      <c r="G780" s="26" t="s">
        <v>765</v>
      </c>
      <c r="I780" s="24" t="s">
        <v>33</v>
      </c>
      <c r="J780" s="26" t="s">
        <v>239</v>
      </c>
      <c r="K780" s="27">
        <v>44852</v>
      </c>
      <c r="L780" s="74" t="s">
        <v>766</v>
      </c>
      <c r="M780" s="29">
        <v>284963</v>
      </c>
      <c r="N780" s="139"/>
      <c r="O780" s="173">
        <f>M780*N780</f>
        <v>0</v>
      </c>
      <c r="P780" s="173">
        <v>17679</v>
      </c>
      <c r="Q780" s="35">
        <f t="shared" si="61"/>
        <v>302642</v>
      </c>
      <c r="R780" s="33">
        <v>0.03</v>
      </c>
      <c r="S780" s="35">
        <v>-530.37</v>
      </c>
      <c r="T780" s="33">
        <v>0.05</v>
      </c>
      <c r="U780" s="35">
        <v>-883</v>
      </c>
      <c r="V780" s="32">
        <f t="shared" si="65"/>
        <v>301228.63</v>
      </c>
      <c r="W780" s="36" t="s">
        <v>59</v>
      </c>
      <c r="X780" s="46" t="s">
        <v>36</v>
      </c>
      <c r="Y780" s="37" t="s">
        <v>33</v>
      </c>
      <c r="Z780" s="37" t="s">
        <v>33</v>
      </c>
      <c r="AA780" s="37"/>
    </row>
    <row r="781" spans="1:28" hidden="1" x14ac:dyDescent="0.2">
      <c r="A781" s="20">
        <v>398</v>
      </c>
      <c r="B781" s="21">
        <v>44917</v>
      </c>
      <c r="C781" s="22">
        <v>44903</v>
      </c>
      <c r="D781" s="246">
        <v>44904</v>
      </c>
      <c r="E781" s="23" t="s">
        <v>807</v>
      </c>
      <c r="F781" s="23" t="s">
        <v>808</v>
      </c>
      <c r="G781" s="24" t="s">
        <v>809</v>
      </c>
      <c r="I781" s="24" t="s">
        <v>33</v>
      </c>
      <c r="J781" s="26" t="s">
        <v>239</v>
      </c>
      <c r="K781" s="27">
        <v>44844</v>
      </c>
      <c r="L781" s="26">
        <v>9058</v>
      </c>
      <c r="M781" s="29">
        <f>489800+5000</f>
        <v>494800</v>
      </c>
      <c r="N781" s="132"/>
      <c r="O781" s="173">
        <f>M781*N781</f>
        <v>0</v>
      </c>
      <c r="P781" s="173">
        <v>0</v>
      </c>
      <c r="Q781" s="35">
        <f t="shared" si="61"/>
        <v>494800</v>
      </c>
      <c r="R781" s="33">
        <v>0.03</v>
      </c>
      <c r="S781" s="35">
        <v>-150</v>
      </c>
      <c r="T781" s="33">
        <v>0.05</v>
      </c>
      <c r="U781" s="35">
        <v>-250</v>
      </c>
      <c r="V781" s="32">
        <f t="shared" si="65"/>
        <v>494400</v>
      </c>
      <c r="W781" s="36" t="s">
        <v>59</v>
      </c>
      <c r="X781" s="46" t="s">
        <v>36</v>
      </c>
      <c r="Y781" s="37" t="s">
        <v>33</v>
      </c>
      <c r="Z781" s="37" t="s">
        <v>33</v>
      </c>
      <c r="AA781" s="37"/>
    </row>
    <row r="782" spans="1:28" hidden="1" x14ac:dyDescent="0.2">
      <c r="A782" s="20">
        <v>366</v>
      </c>
      <c r="B782" s="21">
        <v>44887</v>
      </c>
      <c r="C782" s="111">
        <v>44875</v>
      </c>
      <c r="D782" s="246">
        <v>44908</v>
      </c>
      <c r="E782" s="23" t="s">
        <v>644</v>
      </c>
      <c r="F782" s="43" t="s">
        <v>755</v>
      </c>
      <c r="G782" s="24" t="s">
        <v>646</v>
      </c>
      <c r="I782" s="24" t="s">
        <v>33</v>
      </c>
      <c r="J782" s="76">
        <v>303802</v>
      </c>
      <c r="K782" s="194">
        <v>44875</v>
      </c>
      <c r="L782" s="26" t="s">
        <v>33</v>
      </c>
      <c r="M782" s="195">
        <v>41634</v>
      </c>
      <c r="N782" s="154"/>
      <c r="O782" s="100"/>
      <c r="P782" s="31">
        <v>0</v>
      </c>
      <c r="Q782" s="35">
        <f t="shared" si="61"/>
        <v>41634</v>
      </c>
      <c r="R782" s="81">
        <v>0.03</v>
      </c>
      <c r="S782" s="100">
        <v>-1086</v>
      </c>
      <c r="T782" s="81"/>
      <c r="U782" s="35">
        <f t="shared" ref="U782:U787" si="66">IFERROR(O782*-T782,0)</f>
        <v>0</v>
      </c>
      <c r="V782" s="32">
        <f t="shared" si="65"/>
        <v>40548</v>
      </c>
      <c r="W782" s="36" t="s">
        <v>59</v>
      </c>
      <c r="X782" s="46" t="s">
        <v>36</v>
      </c>
      <c r="Y782" s="37" t="s">
        <v>33</v>
      </c>
      <c r="Z782" s="37" t="s">
        <v>33</v>
      </c>
      <c r="AA782" s="37"/>
    </row>
    <row r="783" spans="1:28" hidden="1" x14ac:dyDescent="0.2">
      <c r="A783" s="20">
        <v>378</v>
      </c>
      <c r="B783" s="21">
        <v>44917</v>
      </c>
      <c r="C783" s="22">
        <v>44901</v>
      </c>
      <c r="D783" s="246">
        <v>44908</v>
      </c>
      <c r="E783" s="23" t="s">
        <v>152</v>
      </c>
      <c r="F783" s="23" t="s">
        <v>771</v>
      </c>
      <c r="G783" s="26" t="s">
        <v>627</v>
      </c>
      <c r="I783" s="24" t="s">
        <v>33</v>
      </c>
      <c r="J783" s="136">
        <v>303813</v>
      </c>
      <c r="K783" s="27">
        <v>44896</v>
      </c>
      <c r="L783" s="26" t="s">
        <v>33</v>
      </c>
      <c r="M783" s="38">
        <f>62379+896</f>
        <v>63275</v>
      </c>
      <c r="N783" s="132"/>
      <c r="O783" s="173">
        <f t="shared" ref="O783:O796" si="67">M783*N783</f>
        <v>0</v>
      </c>
      <c r="P783" s="173">
        <v>0</v>
      </c>
      <c r="Q783" s="35">
        <f t="shared" si="61"/>
        <v>63275</v>
      </c>
      <c r="R783" s="33">
        <v>0.03</v>
      </c>
      <c r="S783" s="35">
        <v>-1871</v>
      </c>
      <c r="T783" s="33"/>
      <c r="U783" s="35">
        <f t="shared" si="66"/>
        <v>0</v>
      </c>
      <c r="V783" s="32">
        <f t="shared" si="65"/>
        <v>61404</v>
      </c>
      <c r="W783" s="167" t="s">
        <v>33</v>
      </c>
      <c r="X783" s="230" t="s">
        <v>33</v>
      </c>
      <c r="Y783" s="37" t="s">
        <v>33</v>
      </c>
      <c r="Z783" s="37" t="s">
        <v>33</v>
      </c>
      <c r="AA783" s="37"/>
    </row>
    <row r="784" spans="1:28" hidden="1" x14ac:dyDescent="0.2">
      <c r="A784" s="20">
        <v>389</v>
      </c>
      <c r="B784" s="21">
        <v>44917</v>
      </c>
      <c r="C784" s="22">
        <v>44901</v>
      </c>
      <c r="D784" s="246">
        <v>44908</v>
      </c>
      <c r="E784" s="23" t="s">
        <v>31</v>
      </c>
      <c r="F784" s="23" t="s">
        <v>788</v>
      </c>
      <c r="G784" s="26" t="s">
        <v>33</v>
      </c>
      <c r="I784" s="24" t="s">
        <v>33</v>
      </c>
      <c r="J784" s="26" t="s">
        <v>239</v>
      </c>
      <c r="K784" s="27">
        <v>44866</v>
      </c>
      <c r="L784" s="50">
        <v>12282353</v>
      </c>
      <c r="M784" s="29">
        <f>393444+6492</f>
        <v>399936</v>
      </c>
      <c r="N784" s="132"/>
      <c r="O784" s="173">
        <f t="shared" si="67"/>
        <v>0</v>
      </c>
      <c r="P784" s="173">
        <v>0</v>
      </c>
      <c r="Q784" s="35">
        <f t="shared" si="61"/>
        <v>399936</v>
      </c>
      <c r="R784" s="33"/>
      <c r="S784" s="35">
        <f>-R784*Q784</f>
        <v>0</v>
      </c>
      <c r="T784" s="33"/>
      <c r="U784" s="35">
        <f t="shared" si="66"/>
        <v>0</v>
      </c>
      <c r="V784" s="32">
        <f t="shared" si="65"/>
        <v>399936</v>
      </c>
      <c r="W784" s="36" t="s">
        <v>59</v>
      </c>
      <c r="X784" s="46" t="s">
        <v>36</v>
      </c>
      <c r="Y784" s="37" t="s">
        <v>33</v>
      </c>
      <c r="Z784" s="37" t="s">
        <v>33</v>
      </c>
      <c r="AA784" s="37"/>
    </row>
    <row r="785" spans="1:27" hidden="1" x14ac:dyDescent="0.2">
      <c r="A785" s="20">
        <v>394</v>
      </c>
      <c r="B785" s="21">
        <v>44917</v>
      </c>
      <c r="C785" s="22">
        <v>44901</v>
      </c>
      <c r="D785" s="246">
        <v>44910</v>
      </c>
      <c r="E785" s="23" t="s">
        <v>92</v>
      </c>
      <c r="F785" s="23" t="s">
        <v>799</v>
      </c>
      <c r="G785" s="24" t="s">
        <v>94</v>
      </c>
      <c r="I785" s="24" t="s">
        <v>33</v>
      </c>
      <c r="J785" s="26" t="s">
        <v>239</v>
      </c>
      <c r="K785" s="27">
        <v>44866</v>
      </c>
      <c r="L785" s="26" t="s">
        <v>800</v>
      </c>
      <c r="M785" s="29">
        <v>1405</v>
      </c>
      <c r="N785" s="132"/>
      <c r="O785" s="173">
        <f t="shared" si="67"/>
        <v>0</v>
      </c>
      <c r="P785" s="173">
        <v>0</v>
      </c>
      <c r="Q785" s="35">
        <f t="shared" si="61"/>
        <v>1405</v>
      </c>
      <c r="R785" s="33">
        <v>0.03</v>
      </c>
      <c r="S785" s="35">
        <f>-R785*Q785</f>
        <v>-42.15</v>
      </c>
      <c r="T785" s="33"/>
      <c r="U785" s="35">
        <f t="shared" si="66"/>
        <v>0</v>
      </c>
      <c r="V785" s="32">
        <f t="shared" si="65"/>
        <v>1362.85</v>
      </c>
      <c r="W785" s="36" t="s">
        <v>59</v>
      </c>
      <c r="X785" s="46" t="s">
        <v>36</v>
      </c>
      <c r="Y785" s="37" t="s">
        <v>33</v>
      </c>
      <c r="Z785" s="37" t="s">
        <v>33</v>
      </c>
      <c r="AA785" s="37"/>
    </row>
    <row r="786" spans="1:27" hidden="1" x14ac:dyDescent="0.2">
      <c r="A786" s="20">
        <v>395</v>
      </c>
      <c r="B786" s="21">
        <v>44917</v>
      </c>
      <c r="C786" s="22">
        <v>44901</v>
      </c>
      <c r="D786" s="246">
        <v>44910</v>
      </c>
      <c r="E786" s="23" t="s">
        <v>92</v>
      </c>
      <c r="F786" s="23" t="s">
        <v>801</v>
      </c>
      <c r="G786" s="24" t="s">
        <v>94</v>
      </c>
      <c r="I786" s="24" t="s">
        <v>33</v>
      </c>
      <c r="J786" s="26" t="s">
        <v>239</v>
      </c>
      <c r="K786" s="27">
        <v>44866</v>
      </c>
      <c r="L786" s="26" t="s">
        <v>802</v>
      </c>
      <c r="M786" s="29">
        <v>3784</v>
      </c>
      <c r="N786" s="132"/>
      <c r="O786" s="173">
        <f t="shared" si="67"/>
        <v>0</v>
      </c>
      <c r="P786" s="173">
        <v>0</v>
      </c>
      <c r="Q786" s="35">
        <f t="shared" si="61"/>
        <v>3784</v>
      </c>
      <c r="R786" s="33">
        <v>0.03</v>
      </c>
      <c r="S786" s="35">
        <f>-R786*Q786</f>
        <v>-113.52</v>
      </c>
      <c r="T786" s="33"/>
      <c r="U786" s="35">
        <f t="shared" si="66"/>
        <v>0</v>
      </c>
      <c r="V786" s="32">
        <f t="shared" si="65"/>
        <v>3670.48</v>
      </c>
      <c r="W786" s="36" t="s">
        <v>59</v>
      </c>
      <c r="X786" s="46" t="s">
        <v>36</v>
      </c>
      <c r="Y786" s="37" t="s">
        <v>33</v>
      </c>
      <c r="Z786" s="37" t="s">
        <v>33</v>
      </c>
      <c r="AA786" s="37"/>
    </row>
    <row r="787" spans="1:27" hidden="1" x14ac:dyDescent="0.2">
      <c r="A787" s="20">
        <v>396</v>
      </c>
      <c r="B787" s="21">
        <v>44917</v>
      </c>
      <c r="C787" s="22">
        <v>44901</v>
      </c>
      <c r="D787" s="246">
        <v>44910</v>
      </c>
      <c r="E787" s="23" t="s">
        <v>92</v>
      </c>
      <c r="F787" s="23" t="s">
        <v>803</v>
      </c>
      <c r="G787" s="24" t="s">
        <v>94</v>
      </c>
      <c r="I787" s="24" t="s">
        <v>33</v>
      </c>
      <c r="J787" s="26" t="s">
        <v>239</v>
      </c>
      <c r="K787" s="27">
        <v>44865</v>
      </c>
      <c r="L787" s="26" t="s">
        <v>804</v>
      </c>
      <c r="M787" s="29">
        <v>1081</v>
      </c>
      <c r="N787" s="132"/>
      <c r="O787" s="173">
        <f t="shared" si="67"/>
        <v>0</v>
      </c>
      <c r="P787" s="173">
        <v>0</v>
      </c>
      <c r="Q787" s="35">
        <f t="shared" si="61"/>
        <v>1081</v>
      </c>
      <c r="R787" s="33">
        <v>0.03</v>
      </c>
      <c r="S787" s="35">
        <f>-R787*Q787</f>
        <v>-32.43</v>
      </c>
      <c r="T787" s="33"/>
      <c r="U787" s="35">
        <f t="shared" si="66"/>
        <v>0</v>
      </c>
      <c r="V787" s="32">
        <f t="shared" si="65"/>
        <v>1048.57</v>
      </c>
      <c r="W787" s="36" t="s">
        <v>59</v>
      </c>
      <c r="X787" s="46" t="s">
        <v>36</v>
      </c>
      <c r="Y787" s="37" t="s">
        <v>33</v>
      </c>
      <c r="Z787" s="37" t="s">
        <v>33</v>
      </c>
      <c r="AA787" s="37"/>
    </row>
    <row r="788" spans="1:27" hidden="1" x14ac:dyDescent="0.2">
      <c r="A788" s="20">
        <v>370</v>
      </c>
      <c r="B788" s="21">
        <v>44917</v>
      </c>
      <c r="C788" s="22">
        <v>44900</v>
      </c>
      <c r="D788" s="246">
        <v>44914</v>
      </c>
      <c r="E788" s="23" t="s">
        <v>234</v>
      </c>
      <c r="F788" s="23" t="s">
        <v>758</v>
      </c>
      <c r="G788" s="26" t="s">
        <v>33</v>
      </c>
      <c r="I788" s="24" t="s">
        <v>33</v>
      </c>
      <c r="J788" s="26">
        <v>303797</v>
      </c>
      <c r="K788" s="27">
        <v>44859</v>
      </c>
      <c r="L788" s="26" t="s">
        <v>33</v>
      </c>
      <c r="M788" s="29">
        <v>6074</v>
      </c>
      <c r="N788" s="132"/>
      <c r="O788" s="173">
        <f t="shared" si="67"/>
        <v>0</v>
      </c>
      <c r="P788" s="31">
        <v>0</v>
      </c>
      <c r="Q788" s="35">
        <f t="shared" si="61"/>
        <v>6074</v>
      </c>
      <c r="R788" s="33">
        <v>0.2</v>
      </c>
      <c r="S788" s="35">
        <v>-109</v>
      </c>
      <c r="T788" s="33">
        <v>0.03</v>
      </c>
      <c r="U788" s="35">
        <v>-182</v>
      </c>
      <c r="V788" s="32">
        <f t="shared" si="65"/>
        <v>5783</v>
      </c>
      <c r="W788" s="36" t="s">
        <v>59</v>
      </c>
      <c r="X788" s="46" t="s">
        <v>36</v>
      </c>
      <c r="Y788" s="37" t="s">
        <v>33</v>
      </c>
      <c r="Z788" s="37" t="s">
        <v>33</v>
      </c>
      <c r="AA788" s="37"/>
    </row>
    <row r="789" spans="1:27" hidden="1" x14ac:dyDescent="0.2">
      <c r="A789" s="20">
        <v>371</v>
      </c>
      <c r="B789" s="21">
        <v>44917</v>
      </c>
      <c r="C789" s="22">
        <v>44902</v>
      </c>
      <c r="D789" s="246">
        <v>44914</v>
      </c>
      <c r="E789" s="23" t="s">
        <v>100</v>
      </c>
      <c r="F789" s="23" t="s">
        <v>759</v>
      </c>
      <c r="G789" s="26" t="s">
        <v>101</v>
      </c>
      <c r="I789" s="24" t="s">
        <v>33</v>
      </c>
      <c r="J789" s="26">
        <v>303846</v>
      </c>
      <c r="K789" s="27">
        <v>44834</v>
      </c>
      <c r="L789" s="196" t="s">
        <v>760</v>
      </c>
      <c r="M789" s="29">
        <v>75710</v>
      </c>
      <c r="N789" s="132">
        <v>0.13</v>
      </c>
      <c r="O789" s="173">
        <f t="shared" si="67"/>
        <v>9842.3000000000011</v>
      </c>
      <c r="P789" s="31">
        <v>0</v>
      </c>
      <c r="Q789" s="35">
        <f t="shared" si="61"/>
        <v>85552.3</v>
      </c>
      <c r="R789" s="33">
        <v>0.03</v>
      </c>
      <c r="S789" s="35">
        <f t="shared" ref="S789:S796" si="68">-R789*Q789</f>
        <v>-2566.569</v>
      </c>
      <c r="T789" s="33">
        <v>0.2</v>
      </c>
      <c r="U789" s="35">
        <f>IFERROR(O789*-T789,0)</f>
        <v>-1968.4600000000003</v>
      </c>
      <c r="V789" s="32">
        <f t="shared" si="65"/>
        <v>81017.270999999993</v>
      </c>
      <c r="W789" s="36" t="s">
        <v>59</v>
      </c>
      <c r="X789" s="181" t="s">
        <v>36</v>
      </c>
      <c r="Y789" s="37" t="s">
        <v>33</v>
      </c>
      <c r="Z789" s="37" t="s">
        <v>33</v>
      </c>
      <c r="AA789" s="37"/>
    </row>
    <row r="790" spans="1:27" hidden="1" x14ac:dyDescent="0.2">
      <c r="A790" s="20">
        <v>374</v>
      </c>
      <c r="B790" s="21">
        <v>44917</v>
      </c>
      <c r="C790" s="22">
        <v>44900</v>
      </c>
      <c r="D790" s="246">
        <v>44914</v>
      </c>
      <c r="E790" s="23" t="s">
        <v>97</v>
      </c>
      <c r="F790" s="23" t="s">
        <v>767</v>
      </c>
      <c r="G790" s="26" t="s">
        <v>33</v>
      </c>
      <c r="I790" s="24" t="s">
        <v>33</v>
      </c>
      <c r="J790" s="26">
        <v>303891</v>
      </c>
      <c r="K790" s="27">
        <v>44834</v>
      </c>
      <c r="L790" s="26" t="s">
        <v>33</v>
      </c>
      <c r="M790" s="29">
        <v>126660</v>
      </c>
      <c r="N790" s="139"/>
      <c r="O790" s="173">
        <f t="shared" si="67"/>
        <v>0</v>
      </c>
      <c r="P790" s="173">
        <v>0</v>
      </c>
      <c r="Q790" s="35">
        <f t="shared" si="61"/>
        <v>126660</v>
      </c>
      <c r="R790" s="33"/>
      <c r="S790" s="35">
        <f t="shared" si="68"/>
        <v>0</v>
      </c>
      <c r="T790" s="33"/>
      <c r="U790" s="35">
        <f>IFERROR(O790*-T790,0)</f>
        <v>0</v>
      </c>
      <c r="V790" s="32">
        <f t="shared" si="65"/>
        <v>126660</v>
      </c>
      <c r="W790" s="36" t="s">
        <v>59</v>
      </c>
      <c r="X790" s="46" t="s">
        <v>36</v>
      </c>
      <c r="Y790" s="37" t="s">
        <v>33</v>
      </c>
      <c r="Z790" s="37" t="s">
        <v>33</v>
      </c>
      <c r="AA790" s="37"/>
    </row>
    <row r="791" spans="1:27" hidden="1" x14ac:dyDescent="0.2">
      <c r="A791" s="20">
        <v>375</v>
      </c>
      <c r="B791" s="21">
        <v>44917</v>
      </c>
      <c r="C791" s="22">
        <v>44900</v>
      </c>
      <c r="D791" s="246">
        <v>44914</v>
      </c>
      <c r="E791" s="23" t="s">
        <v>97</v>
      </c>
      <c r="F791" s="23" t="s">
        <v>768</v>
      </c>
      <c r="G791" s="26" t="s">
        <v>33</v>
      </c>
      <c r="I791" s="24" t="s">
        <v>33</v>
      </c>
      <c r="J791" s="26">
        <v>303820</v>
      </c>
      <c r="K791" s="27">
        <v>44865</v>
      </c>
      <c r="L791" s="26" t="s">
        <v>33</v>
      </c>
      <c r="M791" s="38">
        <v>156490</v>
      </c>
      <c r="N791" s="132"/>
      <c r="O791" s="173">
        <f t="shared" si="67"/>
        <v>0</v>
      </c>
      <c r="P791" s="173">
        <v>0</v>
      </c>
      <c r="Q791" s="35">
        <f t="shared" si="61"/>
        <v>156490</v>
      </c>
      <c r="R791" s="33"/>
      <c r="S791" s="35">
        <f t="shared" si="68"/>
        <v>0</v>
      </c>
      <c r="T791" s="33"/>
      <c r="U791" s="35">
        <f>IFERROR(O791*-T791,0)</f>
        <v>0</v>
      </c>
      <c r="V791" s="32">
        <f t="shared" si="65"/>
        <v>156490</v>
      </c>
      <c r="W791" s="36" t="s">
        <v>59</v>
      </c>
      <c r="X791" s="46" t="s">
        <v>36</v>
      </c>
      <c r="Y791" s="37" t="s">
        <v>33</v>
      </c>
      <c r="Z791" s="37" t="s">
        <v>33</v>
      </c>
      <c r="AA791" s="37"/>
    </row>
    <row r="792" spans="1:27" hidden="1" x14ac:dyDescent="0.2">
      <c r="A792" s="20">
        <v>377</v>
      </c>
      <c r="B792" s="21">
        <v>44917</v>
      </c>
      <c r="C792" s="22">
        <v>44900</v>
      </c>
      <c r="D792" s="246">
        <v>44914</v>
      </c>
      <c r="E792" s="23" t="s">
        <v>81</v>
      </c>
      <c r="F792" s="23" t="s">
        <v>770</v>
      </c>
      <c r="G792" s="26" t="s">
        <v>33</v>
      </c>
      <c r="I792" s="24" t="s">
        <v>33</v>
      </c>
      <c r="J792" s="26">
        <v>303815</v>
      </c>
      <c r="K792" s="27">
        <v>44873</v>
      </c>
      <c r="L792" s="74">
        <v>102211080032</v>
      </c>
      <c r="M792" s="38">
        <v>32431</v>
      </c>
      <c r="N792" s="139"/>
      <c r="O792" s="173">
        <f t="shared" si="67"/>
        <v>0</v>
      </c>
      <c r="P792" s="173">
        <v>0</v>
      </c>
      <c r="Q792" s="35">
        <f t="shared" si="61"/>
        <v>32431</v>
      </c>
      <c r="R792" s="33"/>
      <c r="S792" s="35">
        <f t="shared" si="68"/>
        <v>0</v>
      </c>
      <c r="T792" s="33"/>
      <c r="U792" s="35">
        <f>IFERROR(O792*-T792,0)</f>
        <v>0</v>
      </c>
      <c r="V792" s="32">
        <f t="shared" si="65"/>
        <v>32431</v>
      </c>
      <c r="W792" s="36" t="s">
        <v>59</v>
      </c>
      <c r="X792" s="46" t="s">
        <v>36</v>
      </c>
      <c r="Y792" s="37" t="s">
        <v>33</v>
      </c>
      <c r="Z792" s="37" t="s">
        <v>33</v>
      </c>
      <c r="AA792" s="37"/>
    </row>
    <row r="793" spans="1:27" hidden="1" x14ac:dyDescent="0.2">
      <c r="A793" s="20">
        <v>379</v>
      </c>
      <c r="B793" s="21">
        <v>44917</v>
      </c>
      <c r="C793" s="22">
        <v>44876</v>
      </c>
      <c r="D793" s="246">
        <v>44914</v>
      </c>
      <c r="E793" s="23" t="s">
        <v>109</v>
      </c>
      <c r="F793" s="23" t="s">
        <v>772</v>
      </c>
      <c r="G793" s="26" t="s">
        <v>33</v>
      </c>
      <c r="I793" s="24" t="s">
        <v>33</v>
      </c>
      <c r="J793" s="26">
        <v>303794</v>
      </c>
      <c r="K793" s="27">
        <v>44828</v>
      </c>
      <c r="L793" s="26" t="s">
        <v>33</v>
      </c>
      <c r="M793" s="38">
        <v>7500</v>
      </c>
      <c r="N793" s="132"/>
      <c r="O793" s="173">
        <f t="shared" si="67"/>
        <v>0</v>
      </c>
      <c r="P793" s="173">
        <v>0</v>
      </c>
      <c r="Q793" s="35">
        <f t="shared" si="61"/>
        <v>7500</v>
      </c>
      <c r="R793" s="33">
        <v>4.4999999999999998E-2</v>
      </c>
      <c r="S793" s="35">
        <f t="shared" si="68"/>
        <v>-337.5</v>
      </c>
      <c r="T793" s="30">
        <v>0.05</v>
      </c>
      <c r="U793" s="35">
        <v>-375</v>
      </c>
      <c r="V793" s="32">
        <f t="shared" si="65"/>
        <v>6787.5</v>
      </c>
      <c r="W793" s="36" t="s">
        <v>59</v>
      </c>
      <c r="X793" s="46" t="s">
        <v>36</v>
      </c>
      <c r="Y793" s="37" t="s">
        <v>33</v>
      </c>
      <c r="Z793" s="37" t="s">
        <v>33</v>
      </c>
      <c r="AA793" s="37"/>
    </row>
    <row r="794" spans="1:27" hidden="1" x14ac:dyDescent="0.2">
      <c r="A794" s="20">
        <v>397</v>
      </c>
      <c r="B794" s="21">
        <v>44917</v>
      </c>
      <c r="C794" s="22">
        <v>44876</v>
      </c>
      <c r="D794" s="246">
        <v>44914</v>
      </c>
      <c r="E794" s="23" t="s">
        <v>173</v>
      </c>
      <c r="F794" s="23" t="s">
        <v>805</v>
      </c>
      <c r="G794" s="24" t="s">
        <v>806</v>
      </c>
      <c r="I794" s="24" t="s">
        <v>33</v>
      </c>
      <c r="J794" s="24">
        <v>303795</v>
      </c>
      <c r="K794" s="27">
        <v>44828</v>
      </c>
      <c r="L794" s="26" t="s">
        <v>33</v>
      </c>
      <c r="M794" s="29">
        <v>8963</v>
      </c>
      <c r="N794" s="132"/>
      <c r="O794" s="173">
        <f t="shared" si="67"/>
        <v>0</v>
      </c>
      <c r="P794" s="173">
        <v>0</v>
      </c>
      <c r="Q794" s="35">
        <f t="shared" si="61"/>
        <v>8963</v>
      </c>
      <c r="R794" s="33">
        <v>0.03</v>
      </c>
      <c r="S794" s="35">
        <f t="shared" si="68"/>
        <v>-268.89</v>
      </c>
      <c r="T794" s="33"/>
      <c r="U794" s="35">
        <f>IFERROR(O794*-T794,0)</f>
        <v>0</v>
      </c>
      <c r="V794" s="32">
        <f t="shared" si="65"/>
        <v>8694.11</v>
      </c>
      <c r="W794" s="36" t="s">
        <v>59</v>
      </c>
      <c r="X794" s="46" t="s">
        <v>36</v>
      </c>
      <c r="Y794" s="37" t="s">
        <v>33</v>
      </c>
      <c r="Z794" s="37" t="s">
        <v>33</v>
      </c>
      <c r="AA794" s="37"/>
    </row>
    <row r="795" spans="1:27" hidden="1" x14ac:dyDescent="0.2">
      <c r="A795" s="20">
        <v>399</v>
      </c>
      <c r="B795" s="21">
        <v>44917</v>
      </c>
      <c r="C795" s="22">
        <v>44910</v>
      </c>
      <c r="D795" s="246">
        <v>44914</v>
      </c>
      <c r="E795" s="23" t="s">
        <v>130</v>
      </c>
      <c r="F795" s="23" t="s">
        <v>810</v>
      </c>
      <c r="G795" s="24" t="s">
        <v>811</v>
      </c>
      <c r="I795" s="24" t="s">
        <v>33</v>
      </c>
      <c r="J795" s="26" t="s">
        <v>239</v>
      </c>
      <c r="K795" s="27">
        <v>44901</v>
      </c>
      <c r="L795" s="26" t="s">
        <v>812</v>
      </c>
      <c r="M795" s="29">
        <v>259600</v>
      </c>
      <c r="N795" s="132"/>
      <c r="O795" s="173">
        <f t="shared" si="67"/>
        <v>0</v>
      </c>
      <c r="P795" s="173">
        <v>0</v>
      </c>
      <c r="Q795" s="35">
        <f t="shared" ref="Q795:Q849" si="69">M795+O795+P795</f>
        <v>259600</v>
      </c>
      <c r="R795" s="33"/>
      <c r="S795" s="35">
        <f t="shared" si="68"/>
        <v>0</v>
      </c>
      <c r="T795" s="33"/>
      <c r="U795" s="35">
        <f>IFERROR(O795*-T795,0)</f>
        <v>0</v>
      </c>
      <c r="V795" s="32">
        <f t="shared" si="65"/>
        <v>259600</v>
      </c>
      <c r="W795" s="36" t="s">
        <v>59</v>
      </c>
      <c r="X795" s="181" t="s">
        <v>36</v>
      </c>
      <c r="Y795" s="37" t="s">
        <v>33</v>
      </c>
      <c r="Z795" s="37" t="s">
        <v>33</v>
      </c>
      <c r="AA795" s="37"/>
    </row>
    <row r="796" spans="1:27" hidden="1" x14ac:dyDescent="0.2">
      <c r="A796" s="20">
        <v>400</v>
      </c>
      <c r="B796" s="21">
        <v>44917</v>
      </c>
      <c r="C796" s="22">
        <v>44910</v>
      </c>
      <c r="D796" s="246">
        <v>44914</v>
      </c>
      <c r="E796" s="23" t="s">
        <v>130</v>
      </c>
      <c r="F796" s="23" t="s">
        <v>813</v>
      </c>
      <c r="G796" s="24" t="s">
        <v>811</v>
      </c>
      <c r="I796" s="24" t="s">
        <v>33</v>
      </c>
      <c r="J796" s="24">
        <v>303817</v>
      </c>
      <c r="K796" s="27">
        <v>44893</v>
      </c>
      <c r="L796" s="26" t="s">
        <v>33</v>
      </c>
      <c r="M796" s="29">
        <v>198473</v>
      </c>
      <c r="N796" s="132"/>
      <c r="O796" s="173">
        <f t="shared" si="67"/>
        <v>0</v>
      </c>
      <c r="P796" s="173">
        <v>0</v>
      </c>
      <c r="Q796" s="35">
        <f t="shared" si="69"/>
        <v>198473</v>
      </c>
      <c r="R796" s="33"/>
      <c r="S796" s="35">
        <f t="shared" si="68"/>
        <v>0</v>
      </c>
      <c r="T796" s="33"/>
      <c r="U796" s="35">
        <f>IFERROR(O796*-T796,0)</f>
        <v>0</v>
      </c>
      <c r="V796" s="32">
        <f t="shared" si="65"/>
        <v>198473</v>
      </c>
      <c r="W796" s="36" t="s">
        <v>59</v>
      </c>
      <c r="X796" s="46" t="s">
        <v>36</v>
      </c>
      <c r="Y796" s="37" t="s">
        <v>33</v>
      </c>
      <c r="Z796" s="37" t="s">
        <v>33</v>
      </c>
      <c r="AA796" s="37"/>
    </row>
    <row r="797" spans="1:27" hidden="1" x14ac:dyDescent="0.2">
      <c r="A797" s="20">
        <v>401</v>
      </c>
      <c r="B797" s="21">
        <v>44917</v>
      </c>
      <c r="C797" s="22">
        <v>44901</v>
      </c>
      <c r="D797" s="246">
        <v>44914</v>
      </c>
      <c r="E797" s="23" t="s">
        <v>42</v>
      </c>
      <c r="F797" s="23" t="s">
        <v>814</v>
      </c>
      <c r="G797" s="24" t="s">
        <v>44</v>
      </c>
      <c r="I797" s="24" t="s">
        <v>33</v>
      </c>
      <c r="J797" s="26" t="s">
        <v>239</v>
      </c>
      <c r="K797" s="27">
        <v>44834</v>
      </c>
      <c r="L797" s="26" t="s">
        <v>815</v>
      </c>
      <c r="M797" s="29">
        <v>90600</v>
      </c>
      <c r="N797" s="132">
        <v>0.15</v>
      </c>
      <c r="O797" s="173">
        <v>16670</v>
      </c>
      <c r="P797" s="173">
        <v>0</v>
      </c>
      <c r="Q797" s="35">
        <f t="shared" si="69"/>
        <v>107270</v>
      </c>
      <c r="R797" s="33">
        <v>0.03</v>
      </c>
      <c r="S797" s="35">
        <v>-500</v>
      </c>
      <c r="T797" s="33">
        <v>0.2</v>
      </c>
      <c r="U797" s="35">
        <v>-3334</v>
      </c>
      <c r="V797" s="32">
        <f t="shared" si="65"/>
        <v>103436</v>
      </c>
      <c r="W797" s="36" t="s">
        <v>59</v>
      </c>
      <c r="X797" s="46" t="s">
        <v>36</v>
      </c>
      <c r="Y797" s="37" t="s">
        <v>33</v>
      </c>
      <c r="Z797" s="37" t="s">
        <v>33</v>
      </c>
      <c r="AA797" s="37"/>
    </row>
    <row r="798" spans="1:27" hidden="1" x14ac:dyDescent="0.2">
      <c r="A798" s="20">
        <v>372</v>
      </c>
      <c r="B798" s="21">
        <v>44917</v>
      </c>
      <c r="C798" s="22">
        <v>44900</v>
      </c>
      <c r="D798" s="246">
        <v>44916</v>
      </c>
      <c r="E798" s="23" t="s">
        <v>187</v>
      </c>
      <c r="F798" s="23" t="s">
        <v>761</v>
      </c>
      <c r="G798" s="26" t="s">
        <v>188</v>
      </c>
      <c r="I798" s="24" t="s">
        <v>33</v>
      </c>
      <c r="J798" s="26">
        <v>303847</v>
      </c>
      <c r="K798" s="27">
        <v>44835</v>
      </c>
      <c r="L798" s="52" t="s">
        <v>762</v>
      </c>
      <c r="M798" s="29">
        <f>90000+600</f>
        <v>90600</v>
      </c>
      <c r="N798" s="132">
        <v>0.08</v>
      </c>
      <c r="O798" s="173">
        <f>M798*N798</f>
        <v>7248</v>
      </c>
      <c r="P798" s="31">
        <v>0</v>
      </c>
      <c r="Q798" s="35">
        <f t="shared" si="69"/>
        <v>97848</v>
      </c>
      <c r="R798" s="33">
        <v>0.1</v>
      </c>
      <c r="S798" s="35">
        <f>-R798*Q798</f>
        <v>-9784.8000000000011</v>
      </c>
      <c r="T798" s="33">
        <v>0.2</v>
      </c>
      <c r="U798" s="35">
        <f>IFERROR(O798*-T798,0)</f>
        <v>-1449.6000000000001</v>
      </c>
      <c r="V798" s="32">
        <f t="shared" si="65"/>
        <v>86613.599999999991</v>
      </c>
      <c r="W798" s="36" t="s">
        <v>59</v>
      </c>
      <c r="X798" s="181" t="s">
        <v>36</v>
      </c>
      <c r="Y798" s="37" t="s">
        <v>33</v>
      </c>
      <c r="Z798" s="37" t="s">
        <v>33</v>
      </c>
      <c r="AA798" s="37"/>
    </row>
    <row r="799" spans="1:27" hidden="1" x14ac:dyDescent="0.2">
      <c r="A799" s="20">
        <v>376</v>
      </c>
      <c r="B799" s="21">
        <v>44917</v>
      </c>
      <c r="C799" s="22">
        <v>44902</v>
      </c>
      <c r="D799" s="246">
        <v>44916</v>
      </c>
      <c r="E799" s="23" t="s">
        <v>88</v>
      </c>
      <c r="F799" s="23" t="s">
        <v>769</v>
      </c>
      <c r="G799" s="26" t="s">
        <v>90</v>
      </c>
      <c r="I799" s="24" t="s">
        <v>33</v>
      </c>
      <c r="J799" s="26">
        <v>303848</v>
      </c>
      <c r="K799" s="27">
        <v>44839</v>
      </c>
      <c r="L799" s="26" t="s">
        <v>33</v>
      </c>
      <c r="M799" s="38">
        <v>75000</v>
      </c>
      <c r="N799" s="132"/>
      <c r="O799" s="173">
        <f>M799*N799</f>
        <v>0</v>
      </c>
      <c r="P799" s="173">
        <v>0</v>
      </c>
      <c r="Q799" s="35">
        <f t="shared" si="69"/>
        <v>75000</v>
      </c>
      <c r="R799" s="33">
        <v>0.1</v>
      </c>
      <c r="S799" s="35">
        <f>-R799*Q799</f>
        <v>-7500</v>
      </c>
      <c r="T799" s="33"/>
      <c r="U799" s="35">
        <f>IFERROR(O799*-T799,0)</f>
        <v>0</v>
      </c>
      <c r="V799" s="32">
        <f t="shared" si="65"/>
        <v>67500</v>
      </c>
      <c r="W799" s="36" t="s">
        <v>59</v>
      </c>
      <c r="X799" s="181" t="s">
        <v>36</v>
      </c>
      <c r="Y799" s="37" t="s">
        <v>33</v>
      </c>
      <c r="Z799" s="37" t="s">
        <v>33</v>
      </c>
      <c r="AA799" s="37"/>
    </row>
    <row r="800" spans="1:27" hidden="1" x14ac:dyDescent="0.2">
      <c r="A800" s="20">
        <v>382</v>
      </c>
      <c r="B800" s="21">
        <v>44917</v>
      </c>
      <c r="C800" s="22">
        <v>44910</v>
      </c>
      <c r="D800" s="246">
        <v>44916</v>
      </c>
      <c r="E800" s="23" t="s">
        <v>440</v>
      </c>
      <c r="F800" s="23" t="s">
        <v>776</v>
      </c>
      <c r="G800" s="26" t="s">
        <v>442</v>
      </c>
      <c r="I800" s="24" t="s">
        <v>33</v>
      </c>
      <c r="J800" s="26">
        <v>303850</v>
      </c>
      <c r="K800" s="27">
        <v>44851</v>
      </c>
      <c r="L800" s="26" t="s">
        <v>33</v>
      </c>
      <c r="M800" s="38">
        <v>24975</v>
      </c>
      <c r="N800" s="132">
        <v>0.05</v>
      </c>
      <c r="O800" s="173">
        <v>-1099</v>
      </c>
      <c r="P800" s="173">
        <v>0</v>
      </c>
      <c r="Q800" s="35">
        <f t="shared" si="69"/>
        <v>23876</v>
      </c>
      <c r="R800" s="33">
        <v>4.4999999999999998E-2</v>
      </c>
      <c r="S800" s="35">
        <v>-989</v>
      </c>
      <c r="T800" s="30">
        <v>1</v>
      </c>
      <c r="U800" s="35">
        <v>-480</v>
      </c>
      <c r="V800" s="32">
        <f t="shared" si="65"/>
        <v>22407</v>
      </c>
      <c r="W800" s="36" t="s">
        <v>59</v>
      </c>
      <c r="X800" s="46" t="s">
        <v>36</v>
      </c>
      <c r="Y800" s="37" t="s">
        <v>33</v>
      </c>
      <c r="Z800" s="37" t="s">
        <v>33</v>
      </c>
      <c r="AA800" s="37"/>
    </row>
    <row r="801" spans="1:27" hidden="1" x14ac:dyDescent="0.2">
      <c r="A801" s="20">
        <v>383</v>
      </c>
      <c r="B801" s="21">
        <v>44917</v>
      </c>
      <c r="C801" s="22">
        <v>44914</v>
      </c>
      <c r="D801" s="246">
        <v>44916</v>
      </c>
      <c r="E801" s="23" t="s">
        <v>241</v>
      </c>
      <c r="F801" s="23" t="s">
        <v>777</v>
      </c>
      <c r="G801" s="26" t="s">
        <v>778</v>
      </c>
      <c r="I801" s="24" t="s">
        <v>33</v>
      </c>
      <c r="J801" s="26" t="s">
        <v>239</v>
      </c>
      <c r="K801" s="27">
        <v>44879</v>
      </c>
      <c r="L801" s="26" t="s">
        <v>779</v>
      </c>
      <c r="M801" s="38">
        <v>51011</v>
      </c>
      <c r="N801" s="132"/>
      <c r="O801" s="173">
        <f>M801*N801</f>
        <v>0</v>
      </c>
      <c r="P801" s="173">
        <v>0</v>
      </c>
      <c r="Q801" s="35">
        <f t="shared" si="69"/>
        <v>51011</v>
      </c>
      <c r="R801" s="33">
        <v>2.5000000000000001E-3</v>
      </c>
      <c r="S801" s="35">
        <f t="shared" ref="S801:S806" si="70">-R801*Q801</f>
        <v>-127.5275</v>
      </c>
      <c r="T801" s="30"/>
      <c r="U801" s="35">
        <f>IFERROR(O801*-T801,0)</f>
        <v>0</v>
      </c>
      <c r="V801" s="32">
        <f t="shared" si="65"/>
        <v>50883.472500000003</v>
      </c>
      <c r="W801" s="36" t="s">
        <v>59</v>
      </c>
      <c r="X801" s="181" t="s">
        <v>36</v>
      </c>
      <c r="Y801" s="37" t="s">
        <v>33</v>
      </c>
      <c r="Z801" s="37" t="s">
        <v>33</v>
      </c>
      <c r="AA801" s="37"/>
    </row>
    <row r="802" spans="1:27" hidden="1" x14ac:dyDescent="0.2">
      <c r="A802" s="20">
        <v>384</v>
      </c>
      <c r="B802" s="21">
        <v>44917</v>
      </c>
      <c r="C802" s="22">
        <v>44914</v>
      </c>
      <c r="D802" s="246">
        <v>44916</v>
      </c>
      <c r="E802" s="23" t="s">
        <v>241</v>
      </c>
      <c r="F802" s="23" t="s">
        <v>780</v>
      </c>
      <c r="G802" s="26" t="s">
        <v>778</v>
      </c>
      <c r="I802" s="24" t="s">
        <v>33</v>
      </c>
      <c r="J802" s="26" t="s">
        <v>239</v>
      </c>
      <c r="K802" s="27">
        <v>44844</v>
      </c>
      <c r="L802" s="74">
        <v>2203590001115</v>
      </c>
      <c r="M802" s="29">
        <v>74096</v>
      </c>
      <c r="N802" s="132"/>
      <c r="O802" s="173">
        <f>M802*N802</f>
        <v>0</v>
      </c>
      <c r="P802" s="173">
        <v>0</v>
      </c>
      <c r="Q802" s="35">
        <f t="shared" si="69"/>
        <v>74096</v>
      </c>
      <c r="R802" s="33">
        <v>2.5000000000000001E-3</v>
      </c>
      <c r="S802" s="35">
        <f t="shared" si="70"/>
        <v>-185.24</v>
      </c>
      <c r="T802" s="33"/>
      <c r="U802" s="35">
        <f>IFERROR(O802*-T802,0)</f>
        <v>0</v>
      </c>
      <c r="V802" s="32">
        <f t="shared" si="65"/>
        <v>73910.759999999995</v>
      </c>
      <c r="W802" s="36" t="s">
        <v>59</v>
      </c>
      <c r="X802" s="46" t="s">
        <v>36</v>
      </c>
      <c r="Y802" s="37" t="s">
        <v>33</v>
      </c>
      <c r="Z802" s="37" t="s">
        <v>33</v>
      </c>
      <c r="AA802" s="37"/>
    </row>
    <row r="803" spans="1:27" hidden="1" x14ac:dyDescent="0.2">
      <c r="A803" s="20">
        <v>385</v>
      </c>
      <c r="B803" s="21">
        <v>44917</v>
      </c>
      <c r="C803" s="22">
        <v>44900</v>
      </c>
      <c r="D803" s="246">
        <v>44916</v>
      </c>
      <c r="E803" s="23" t="s">
        <v>486</v>
      </c>
      <c r="F803" s="23" t="s">
        <v>781</v>
      </c>
      <c r="G803" s="26" t="s">
        <v>488</v>
      </c>
      <c r="I803" s="24" t="s">
        <v>782</v>
      </c>
      <c r="J803" s="24" t="s">
        <v>239</v>
      </c>
      <c r="K803" s="27">
        <v>44828</v>
      </c>
      <c r="L803" s="74" t="s">
        <v>783</v>
      </c>
      <c r="M803" s="29">
        <v>13200</v>
      </c>
      <c r="N803" s="132">
        <v>0.17</v>
      </c>
      <c r="O803" s="173">
        <f>M803*N803</f>
        <v>2244</v>
      </c>
      <c r="P803" s="173">
        <v>0</v>
      </c>
      <c r="Q803" s="35">
        <f t="shared" si="69"/>
        <v>15444</v>
      </c>
      <c r="R803" s="33">
        <v>4.4999999999999998E-2</v>
      </c>
      <c r="S803" s="35">
        <f t="shared" si="70"/>
        <v>-694.98</v>
      </c>
      <c r="T803" s="33"/>
      <c r="U803" s="35">
        <f>IFERROR(O803*-T803,0)</f>
        <v>0</v>
      </c>
      <c r="V803" s="32">
        <f t="shared" si="65"/>
        <v>14749.02</v>
      </c>
      <c r="W803" s="36" t="s">
        <v>59</v>
      </c>
      <c r="X803" s="46" t="s">
        <v>36</v>
      </c>
      <c r="Y803" s="37" t="s">
        <v>33</v>
      </c>
      <c r="Z803" s="37" t="s">
        <v>33</v>
      </c>
      <c r="AA803" s="37"/>
    </row>
    <row r="804" spans="1:27" hidden="1" x14ac:dyDescent="0.2">
      <c r="A804" s="20">
        <v>387</v>
      </c>
      <c r="B804" s="21">
        <v>44917</v>
      </c>
      <c r="C804" s="22">
        <v>44914</v>
      </c>
      <c r="D804" s="246">
        <v>44916</v>
      </c>
      <c r="E804" s="23" t="s">
        <v>786</v>
      </c>
      <c r="F804" s="23" t="s">
        <v>787</v>
      </c>
      <c r="G804" s="24" t="s">
        <v>442</v>
      </c>
      <c r="I804" s="24" t="s">
        <v>33</v>
      </c>
      <c r="J804" s="26" t="s">
        <v>239</v>
      </c>
      <c r="K804" s="27">
        <v>44887</v>
      </c>
      <c r="L804" s="26">
        <v>58</v>
      </c>
      <c r="M804" s="29">
        <v>18100</v>
      </c>
      <c r="N804" s="132">
        <v>0.16</v>
      </c>
      <c r="O804" s="173">
        <v>2880</v>
      </c>
      <c r="P804" s="173">
        <v>900</v>
      </c>
      <c r="Q804" s="35">
        <f t="shared" si="69"/>
        <v>21880</v>
      </c>
      <c r="R804" s="33">
        <v>0.03</v>
      </c>
      <c r="S804" s="35">
        <f t="shared" si="70"/>
        <v>-656.4</v>
      </c>
      <c r="T804" s="33"/>
      <c r="U804" s="35">
        <f>IFERROR(O804*-T804,0)</f>
        <v>0</v>
      </c>
      <c r="V804" s="32">
        <f t="shared" si="65"/>
        <v>21223.599999999999</v>
      </c>
      <c r="W804" s="36" t="s">
        <v>59</v>
      </c>
      <c r="X804" s="181" t="s">
        <v>36</v>
      </c>
      <c r="Y804" s="37" t="s">
        <v>33</v>
      </c>
      <c r="Z804" s="37" t="s">
        <v>33</v>
      </c>
      <c r="AA804" s="37"/>
    </row>
    <row r="805" spans="1:27" hidden="1" x14ac:dyDescent="0.2">
      <c r="A805" s="20">
        <v>390</v>
      </c>
      <c r="B805" s="21">
        <v>44917</v>
      </c>
      <c r="C805" s="22">
        <v>44910</v>
      </c>
      <c r="D805" s="246">
        <v>44916</v>
      </c>
      <c r="E805" s="23" t="s">
        <v>134</v>
      </c>
      <c r="F805" s="23" t="s">
        <v>789</v>
      </c>
      <c r="G805" s="50" t="s">
        <v>218</v>
      </c>
      <c r="I805" s="24" t="s">
        <v>33</v>
      </c>
      <c r="J805" s="26" t="s">
        <v>239</v>
      </c>
      <c r="K805" s="27">
        <v>44866</v>
      </c>
      <c r="L805" s="26" t="s">
        <v>790</v>
      </c>
      <c r="M805" s="29">
        <f>9414+676</f>
        <v>10090</v>
      </c>
      <c r="N805" s="139"/>
      <c r="O805" s="173">
        <f>M805*N805</f>
        <v>0</v>
      </c>
      <c r="P805" s="173">
        <v>0</v>
      </c>
      <c r="Q805" s="35">
        <f t="shared" si="69"/>
        <v>10090</v>
      </c>
      <c r="R805" s="139"/>
      <c r="S805" s="35">
        <f t="shared" si="70"/>
        <v>0</v>
      </c>
      <c r="T805" s="33"/>
      <c r="U805" s="35">
        <f>IFERROR(O805*-T805,0)</f>
        <v>0</v>
      </c>
      <c r="V805" s="32">
        <f t="shared" si="65"/>
        <v>10090</v>
      </c>
      <c r="W805" s="36" t="s">
        <v>59</v>
      </c>
      <c r="X805" s="46" t="s">
        <v>36</v>
      </c>
      <c r="Y805" s="37" t="s">
        <v>33</v>
      </c>
      <c r="Z805" s="37" t="s">
        <v>33</v>
      </c>
      <c r="AA805" s="37"/>
    </row>
    <row r="806" spans="1:27" hidden="1" x14ac:dyDescent="0.2">
      <c r="A806" s="20">
        <v>392</v>
      </c>
      <c r="B806" s="21">
        <v>44917</v>
      </c>
      <c r="C806" s="22">
        <v>44900</v>
      </c>
      <c r="D806" s="246">
        <v>44916</v>
      </c>
      <c r="E806" s="23" t="s">
        <v>793</v>
      </c>
      <c r="F806" s="23" t="s">
        <v>794</v>
      </c>
      <c r="G806" s="20" t="s">
        <v>217</v>
      </c>
      <c r="I806" s="24" t="s">
        <v>795</v>
      </c>
      <c r="J806" s="24" t="s">
        <v>239</v>
      </c>
      <c r="K806" s="27">
        <v>44881</v>
      </c>
      <c r="L806" s="26">
        <v>351</v>
      </c>
      <c r="M806" s="29">
        <v>54000</v>
      </c>
      <c r="N806" s="132"/>
      <c r="O806" s="173">
        <f>M806*N806</f>
        <v>0</v>
      </c>
      <c r="P806" s="173">
        <v>0</v>
      </c>
      <c r="Q806" s="35">
        <f t="shared" si="69"/>
        <v>54000</v>
      </c>
      <c r="R806" s="33">
        <v>4.4999999999999998E-2</v>
      </c>
      <c r="S806" s="35">
        <f t="shared" si="70"/>
        <v>-2430</v>
      </c>
      <c r="T806" s="33">
        <v>0.05</v>
      </c>
      <c r="U806" s="35">
        <v>-2700</v>
      </c>
      <c r="V806" s="32">
        <f t="shared" si="65"/>
        <v>48870</v>
      </c>
      <c r="W806" s="36" t="s">
        <v>59</v>
      </c>
      <c r="X806" s="46" t="s">
        <v>36</v>
      </c>
      <c r="Y806" s="37" t="s">
        <v>33</v>
      </c>
      <c r="Z806" s="37" t="s">
        <v>33</v>
      </c>
      <c r="AA806" s="37"/>
    </row>
    <row r="807" spans="1:27" hidden="1" x14ac:dyDescent="0.2">
      <c r="A807" s="20">
        <v>381</v>
      </c>
      <c r="B807" s="21">
        <v>44917</v>
      </c>
      <c r="C807" s="22">
        <v>44917</v>
      </c>
      <c r="D807" s="246">
        <v>44918</v>
      </c>
      <c r="E807" s="23" t="s">
        <v>681</v>
      </c>
      <c r="F807" s="23" t="s">
        <v>774</v>
      </c>
      <c r="G807" s="26" t="s">
        <v>683</v>
      </c>
      <c r="I807" s="24" t="s">
        <v>33</v>
      </c>
      <c r="J807" s="26">
        <v>303849</v>
      </c>
      <c r="K807" s="27">
        <v>44887</v>
      </c>
      <c r="L807" s="26" t="s">
        <v>775</v>
      </c>
      <c r="M807" s="38">
        <v>1750000</v>
      </c>
      <c r="N807" s="132"/>
      <c r="O807" s="173">
        <f>M807*N807</f>
        <v>0</v>
      </c>
      <c r="P807" s="173">
        <v>100000</v>
      </c>
      <c r="Q807" s="35">
        <f t="shared" si="69"/>
        <v>1850000</v>
      </c>
      <c r="R807" s="33">
        <v>0.1</v>
      </c>
      <c r="S807" s="35">
        <v>-175000</v>
      </c>
      <c r="T807" s="30"/>
      <c r="U807" s="35">
        <f>IFERROR(O807*-T807,0)</f>
        <v>0</v>
      </c>
      <c r="V807" s="32">
        <f t="shared" si="65"/>
        <v>1675000</v>
      </c>
      <c r="W807" s="36" t="s">
        <v>59</v>
      </c>
      <c r="X807" s="46" t="s">
        <v>36</v>
      </c>
      <c r="Y807" s="37" t="s">
        <v>33</v>
      </c>
      <c r="Z807" s="37" t="s">
        <v>33</v>
      </c>
      <c r="AA807" s="37"/>
    </row>
    <row r="808" spans="1:27" hidden="1" x14ac:dyDescent="0.2">
      <c r="A808" s="20">
        <v>393</v>
      </c>
      <c r="B808" s="21">
        <v>44917</v>
      </c>
      <c r="C808" s="22">
        <v>44917</v>
      </c>
      <c r="D808" s="246">
        <v>44918</v>
      </c>
      <c r="E808" s="23" t="s">
        <v>796</v>
      </c>
      <c r="F808" s="23" t="s">
        <v>797</v>
      </c>
      <c r="G808" s="24" t="s">
        <v>798</v>
      </c>
      <c r="I808" s="24" t="s">
        <v>33</v>
      </c>
      <c r="J808" s="26" t="s">
        <v>239</v>
      </c>
      <c r="K808" s="27">
        <v>44830</v>
      </c>
      <c r="L808" s="26">
        <v>85421</v>
      </c>
      <c r="M808" s="29">
        <v>213380</v>
      </c>
      <c r="N808" s="132">
        <v>0.13</v>
      </c>
      <c r="O808" s="173">
        <f>M808*N808</f>
        <v>27739.4</v>
      </c>
      <c r="P808" s="173">
        <v>0</v>
      </c>
      <c r="Q808" s="35">
        <f t="shared" si="69"/>
        <v>241119.4</v>
      </c>
      <c r="R808" s="33">
        <v>0.03</v>
      </c>
      <c r="S808" s="35">
        <f t="shared" ref="S808:S813" si="71">-R808*Q808</f>
        <v>-7233.5819999999994</v>
      </c>
      <c r="T808" s="33">
        <v>0.2</v>
      </c>
      <c r="U808" s="35">
        <f>IFERROR(O808*-T808,0)</f>
        <v>-5547.880000000001</v>
      </c>
      <c r="V808" s="32">
        <f t="shared" si="65"/>
        <v>228337.93799999999</v>
      </c>
      <c r="W808" s="36" t="s">
        <v>59</v>
      </c>
      <c r="X808" s="46" t="s">
        <v>36</v>
      </c>
      <c r="Y808" s="37" t="s">
        <v>33</v>
      </c>
      <c r="Z808" s="37" t="s">
        <v>33</v>
      </c>
      <c r="AA808" s="37"/>
    </row>
    <row r="809" spans="1:27" hidden="1" x14ac:dyDescent="0.2">
      <c r="A809" s="20">
        <v>332</v>
      </c>
      <c r="B809" s="21">
        <v>44856</v>
      </c>
      <c r="C809" s="22">
        <v>44837</v>
      </c>
      <c r="D809" s="248" t="s">
        <v>652</v>
      </c>
      <c r="E809" s="23" t="s">
        <v>710</v>
      </c>
      <c r="F809" s="23" t="s">
        <v>711</v>
      </c>
      <c r="G809" s="26" t="s">
        <v>33</v>
      </c>
      <c r="I809" s="24" t="s">
        <v>33</v>
      </c>
      <c r="J809" s="26">
        <v>303745</v>
      </c>
      <c r="K809" s="159" t="s">
        <v>33</v>
      </c>
      <c r="L809" s="26" t="s">
        <v>33</v>
      </c>
      <c r="M809" s="29">
        <v>22600</v>
      </c>
      <c r="N809" s="132"/>
      <c r="O809" s="173">
        <f t="shared" ref="O809:O840" si="72">M809*N809</f>
        <v>0</v>
      </c>
      <c r="P809" s="31">
        <v>0</v>
      </c>
      <c r="Q809" s="35">
        <f t="shared" si="69"/>
        <v>22600</v>
      </c>
      <c r="R809" s="33">
        <v>0.08</v>
      </c>
      <c r="S809" s="35">
        <f t="shared" si="71"/>
        <v>-1808</v>
      </c>
      <c r="T809" s="33"/>
      <c r="U809" s="35">
        <v>-2600</v>
      </c>
      <c r="V809" s="32">
        <f t="shared" si="65"/>
        <v>18192</v>
      </c>
      <c r="W809" s="167" t="s">
        <v>33</v>
      </c>
      <c r="X809" s="168" t="s">
        <v>33</v>
      </c>
      <c r="Y809" s="37" t="s">
        <v>33</v>
      </c>
      <c r="Z809" s="37" t="s">
        <v>33</v>
      </c>
      <c r="AA809" s="37"/>
    </row>
    <row r="810" spans="1:27" hidden="1" x14ac:dyDescent="0.2">
      <c r="A810" s="20">
        <v>341</v>
      </c>
      <c r="B810" s="21">
        <v>44856</v>
      </c>
      <c r="C810" s="22">
        <v>44860</v>
      </c>
      <c r="D810" s="248" t="s">
        <v>652</v>
      </c>
      <c r="E810" s="23" t="s">
        <v>723</v>
      </c>
      <c r="F810" s="23" t="s">
        <v>724</v>
      </c>
      <c r="G810" s="26" t="s">
        <v>33</v>
      </c>
      <c r="I810" s="24" t="s">
        <v>33</v>
      </c>
      <c r="J810" s="26">
        <v>303787</v>
      </c>
      <c r="K810" s="159" t="s">
        <v>33</v>
      </c>
      <c r="L810" s="26" t="s">
        <v>33</v>
      </c>
      <c r="M810" s="38">
        <v>140000</v>
      </c>
      <c r="N810" s="132"/>
      <c r="O810" s="173">
        <f t="shared" si="72"/>
        <v>0</v>
      </c>
      <c r="P810" s="31">
        <v>0</v>
      </c>
      <c r="Q810" s="35">
        <f t="shared" si="69"/>
        <v>140000</v>
      </c>
      <c r="R810" s="33"/>
      <c r="S810" s="35">
        <f t="shared" si="71"/>
        <v>0</v>
      </c>
      <c r="T810" s="33"/>
      <c r="U810" s="35">
        <f>IFERROR(O810*-T810,0)</f>
        <v>0</v>
      </c>
      <c r="V810" s="32">
        <f t="shared" si="65"/>
        <v>140000</v>
      </c>
      <c r="W810" s="167" t="s">
        <v>33</v>
      </c>
      <c r="X810" s="168" t="s">
        <v>33</v>
      </c>
      <c r="Y810" s="37" t="s">
        <v>33</v>
      </c>
      <c r="Z810" s="37" t="s">
        <v>33</v>
      </c>
      <c r="AA810" s="37"/>
    </row>
    <row r="811" spans="1:27" hidden="1" x14ac:dyDescent="0.2">
      <c r="A811" s="20">
        <v>342</v>
      </c>
      <c r="B811" s="21">
        <v>44856</v>
      </c>
      <c r="C811" s="22">
        <v>44865</v>
      </c>
      <c r="D811" s="248" t="s">
        <v>652</v>
      </c>
      <c r="E811" s="23" t="s">
        <v>723</v>
      </c>
      <c r="F811" s="23" t="s">
        <v>724</v>
      </c>
      <c r="G811" s="26" t="s">
        <v>33</v>
      </c>
      <c r="I811" s="24" t="s">
        <v>33</v>
      </c>
      <c r="J811" s="26">
        <v>303777</v>
      </c>
      <c r="K811" s="159" t="s">
        <v>33</v>
      </c>
      <c r="L811" s="26" t="s">
        <v>33</v>
      </c>
      <c r="M811" s="38">
        <v>140000</v>
      </c>
      <c r="N811" s="132"/>
      <c r="O811" s="173">
        <f t="shared" si="72"/>
        <v>0</v>
      </c>
      <c r="P811" s="31">
        <v>0</v>
      </c>
      <c r="Q811" s="35">
        <f t="shared" si="69"/>
        <v>140000</v>
      </c>
      <c r="R811" s="33"/>
      <c r="S811" s="35">
        <f t="shared" si="71"/>
        <v>0</v>
      </c>
      <c r="T811" s="33"/>
      <c r="U811" s="35">
        <f>IFERROR(O811*-T811,0)</f>
        <v>0</v>
      </c>
      <c r="V811" s="32">
        <f t="shared" si="65"/>
        <v>140000</v>
      </c>
      <c r="W811" s="167" t="s">
        <v>33</v>
      </c>
      <c r="X811" s="230" t="s">
        <v>33</v>
      </c>
      <c r="Y811" s="37" t="s">
        <v>33</v>
      </c>
      <c r="Z811" s="37" t="s">
        <v>33</v>
      </c>
      <c r="AA811" s="37"/>
    </row>
    <row r="812" spans="1:27" hidden="1" x14ac:dyDescent="0.2">
      <c r="A812" s="20">
        <v>344</v>
      </c>
      <c r="B812" s="21">
        <v>44856</v>
      </c>
      <c r="C812" s="22">
        <v>44865</v>
      </c>
      <c r="D812" s="248" t="s">
        <v>652</v>
      </c>
      <c r="E812" s="23" t="s">
        <v>63</v>
      </c>
      <c r="F812" s="23" t="s">
        <v>727</v>
      </c>
      <c r="G812" s="26" t="s">
        <v>33</v>
      </c>
      <c r="I812" s="24" t="s">
        <v>33</v>
      </c>
      <c r="J812" s="26">
        <v>303775</v>
      </c>
      <c r="K812" s="159" t="s">
        <v>33</v>
      </c>
      <c r="L812" s="26" t="s">
        <v>33</v>
      </c>
      <c r="M812" s="38">
        <v>191976</v>
      </c>
      <c r="N812" s="132"/>
      <c r="O812" s="173">
        <f t="shared" si="72"/>
        <v>0</v>
      </c>
      <c r="P812" s="31">
        <v>0</v>
      </c>
      <c r="Q812" s="35">
        <f t="shared" si="69"/>
        <v>191976</v>
      </c>
      <c r="R812" s="33"/>
      <c r="S812" s="35">
        <f t="shared" si="71"/>
        <v>0</v>
      </c>
      <c r="T812" s="33"/>
      <c r="U812" s="35">
        <f>IFERROR(O812*-T812,0)</f>
        <v>0</v>
      </c>
      <c r="V812" s="32">
        <f t="shared" si="65"/>
        <v>191976</v>
      </c>
      <c r="W812" s="167" t="s">
        <v>33</v>
      </c>
      <c r="X812" s="230" t="s">
        <v>33</v>
      </c>
      <c r="Y812" s="37" t="s">
        <v>33</v>
      </c>
      <c r="Z812" s="37" t="s">
        <v>33</v>
      </c>
      <c r="AA812" s="37"/>
    </row>
    <row r="813" spans="1:27" hidden="1" x14ac:dyDescent="0.2">
      <c r="A813" s="20">
        <v>347</v>
      </c>
      <c r="B813" s="82">
        <v>44856</v>
      </c>
      <c r="C813" s="83">
        <v>44847</v>
      </c>
      <c r="D813" s="248" t="s">
        <v>652</v>
      </c>
      <c r="E813" s="84" t="s">
        <v>437</v>
      </c>
      <c r="F813" s="85" t="s">
        <v>729</v>
      </c>
      <c r="G813" s="26" t="s">
        <v>33</v>
      </c>
      <c r="I813" s="24" t="s">
        <v>33</v>
      </c>
      <c r="J813" s="87">
        <v>303654</v>
      </c>
      <c r="K813" s="159" t="s">
        <v>33</v>
      </c>
      <c r="L813" s="26" t="s">
        <v>33</v>
      </c>
      <c r="M813" s="89">
        <v>3871412</v>
      </c>
      <c r="N813" s="179"/>
      <c r="O813" s="180">
        <f t="shared" si="72"/>
        <v>0</v>
      </c>
      <c r="P813" s="91">
        <v>0</v>
      </c>
      <c r="Q813" s="95">
        <f t="shared" si="69"/>
        <v>3871412</v>
      </c>
      <c r="R813" s="93"/>
      <c r="S813" s="95">
        <f t="shared" si="71"/>
        <v>0</v>
      </c>
      <c r="T813" s="90"/>
      <c r="U813" s="95">
        <f>IFERROR(O813*-T813,0)</f>
        <v>0</v>
      </c>
      <c r="V813" s="32">
        <f t="shared" si="65"/>
        <v>3871412</v>
      </c>
      <c r="W813" s="167" t="s">
        <v>33</v>
      </c>
      <c r="X813" s="230" t="s">
        <v>33</v>
      </c>
      <c r="Y813" s="37" t="s">
        <v>33</v>
      </c>
      <c r="Z813" s="37" t="s">
        <v>33</v>
      </c>
      <c r="AA813" s="96"/>
    </row>
    <row r="814" spans="1:27" hidden="1" x14ac:dyDescent="0.2">
      <c r="A814" s="20">
        <v>16</v>
      </c>
      <c r="B814" s="21">
        <v>44583</v>
      </c>
      <c r="C814" s="22">
        <v>44588</v>
      </c>
      <c r="D814" s="248"/>
      <c r="E814" s="23" t="s">
        <v>75</v>
      </c>
      <c r="F814" s="23" t="s">
        <v>76</v>
      </c>
      <c r="G814" s="24" t="s">
        <v>33</v>
      </c>
      <c r="H814" s="213" t="s">
        <v>34</v>
      </c>
      <c r="I814" s="24" t="s">
        <v>33</v>
      </c>
      <c r="J814" s="26">
        <v>303332</v>
      </c>
      <c r="K814" s="27" t="s">
        <v>33</v>
      </c>
      <c r="L814" s="26" t="s">
        <v>33</v>
      </c>
      <c r="M814" s="38">
        <v>395664</v>
      </c>
      <c r="N814" s="30">
        <v>0</v>
      </c>
      <c r="O814" s="31">
        <f t="shared" si="72"/>
        <v>0</v>
      </c>
      <c r="P814" s="31">
        <v>0</v>
      </c>
      <c r="Q814" s="32">
        <f t="shared" si="69"/>
        <v>395664</v>
      </c>
      <c r="R814" s="33">
        <v>0</v>
      </c>
      <c r="S814" s="34">
        <f>-Q814*R814</f>
        <v>0</v>
      </c>
      <c r="T814" s="33">
        <v>0</v>
      </c>
      <c r="U814" s="35">
        <f>-O814*T814</f>
        <v>0</v>
      </c>
      <c r="V814" s="32">
        <f t="shared" si="65"/>
        <v>395664</v>
      </c>
      <c r="W814" s="36" t="s">
        <v>33</v>
      </c>
      <c r="X814" s="35" t="s">
        <v>33</v>
      </c>
      <c r="Y814" s="37" t="s">
        <v>33</v>
      </c>
      <c r="Z814" s="37" t="s">
        <v>33</v>
      </c>
      <c r="AA814" s="37"/>
    </row>
    <row r="815" spans="1:27" hidden="1" x14ac:dyDescent="0.2">
      <c r="A815" s="20">
        <v>82</v>
      </c>
      <c r="B815" s="55">
        <v>44614</v>
      </c>
      <c r="C815" s="56">
        <v>44523</v>
      </c>
      <c r="D815" s="248"/>
      <c r="E815" s="57" t="s">
        <v>236</v>
      </c>
      <c r="F815" s="58" t="s">
        <v>237</v>
      </c>
      <c r="G815" s="59" t="s">
        <v>238</v>
      </c>
      <c r="H815" s="213" t="s">
        <v>34</v>
      </c>
      <c r="I815" s="60" t="s">
        <v>33</v>
      </c>
      <c r="J815" s="25" t="s">
        <v>239</v>
      </c>
      <c r="K815" s="61">
        <v>44523</v>
      </c>
      <c r="L815" s="60" t="s">
        <v>240</v>
      </c>
      <c r="M815" s="62">
        <v>1350</v>
      </c>
      <c r="N815" s="63">
        <v>0.13</v>
      </c>
      <c r="O815" s="64">
        <f t="shared" si="72"/>
        <v>175.5</v>
      </c>
      <c r="P815" s="64">
        <v>0</v>
      </c>
      <c r="Q815" s="65">
        <f t="shared" si="69"/>
        <v>1525.5</v>
      </c>
      <c r="R815" s="66"/>
      <c r="S815" s="67">
        <f>-Q815*R815</f>
        <v>0</v>
      </c>
      <c r="T815" s="66"/>
      <c r="U815" s="68">
        <f>-O815*T815</f>
        <v>0</v>
      </c>
      <c r="V815" s="65">
        <f t="shared" si="65"/>
        <v>1525.5</v>
      </c>
      <c r="W815" s="69" t="s">
        <v>33</v>
      </c>
      <c r="X815" s="224" t="s">
        <v>33</v>
      </c>
      <c r="Y815" s="70" t="s">
        <v>33</v>
      </c>
      <c r="Z815" s="70"/>
      <c r="AA815" s="72">
        <f>V815+V816+400</f>
        <v>14453.86</v>
      </c>
    </row>
    <row r="816" spans="1:27" hidden="1" x14ac:dyDescent="0.2">
      <c r="A816" s="20">
        <v>83</v>
      </c>
      <c r="B816" s="55">
        <v>44614</v>
      </c>
      <c r="C816" s="56">
        <v>44523</v>
      </c>
      <c r="D816" s="248"/>
      <c r="E816" s="57" t="s">
        <v>236</v>
      </c>
      <c r="F816" s="58" t="s">
        <v>237</v>
      </c>
      <c r="G816" s="59" t="s">
        <v>238</v>
      </c>
      <c r="H816" s="213" t="s">
        <v>34</v>
      </c>
      <c r="I816" s="60" t="s">
        <v>33</v>
      </c>
      <c r="J816" s="25" t="s">
        <v>239</v>
      </c>
      <c r="K816" s="61">
        <v>44523</v>
      </c>
      <c r="L816" s="60" t="s">
        <v>240</v>
      </c>
      <c r="M816" s="62">
        <v>10708</v>
      </c>
      <c r="N816" s="63">
        <v>0.17</v>
      </c>
      <c r="O816" s="64">
        <f t="shared" si="72"/>
        <v>1820.3600000000001</v>
      </c>
      <c r="P816" s="64">
        <v>0</v>
      </c>
      <c r="Q816" s="65">
        <f t="shared" si="69"/>
        <v>12528.36</v>
      </c>
      <c r="R816" s="66"/>
      <c r="S816" s="67">
        <f>-Q816*R816</f>
        <v>0</v>
      </c>
      <c r="T816" s="66"/>
      <c r="U816" s="68">
        <f>-O816*T816</f>
        <v>0</v>
      </c>
      <c r="V816" s="65">
        <f t="shared" si="65"/>
        <v>12528.36</v>
      </c>
      <c r="W816" s="69" t="s">
        <v>33</v>
      </c>
      <c r="X816" s="224" t="s">
        <v>33</v>
      </c>
      <c r="Y816" s="70" t="s">
        <v>33</v>
      </c>
      <c r="Z816" s="70"/>
      <c r="AA816" s="73"/>
    </row>
    <row r="817" spans="1:27" hidden="1" x14ac:dyDescent="0.2">
      <c r="A817" s="20">
        <v>142</v>
      </c>
      <c r="B817" s="21">
        <v>44642</v>
      </c>
      <c r="C817" s="22">
        <v>44621</v>
      </c>
      <c r="D817" s="248"/>
      <c r="E817" s="23" t="s">
        <v>290</v>
      </c>
      <c r="F817" s="23" t="s">
        <v>378</v>
      </c>
      <c r="G817" s="26" t="s">
        <v>292</v>
      </c>
      <c r="H817" s="213" t="s">
        <v>34</v>
      </c>
      <c r="I817" s="24" t="s">
        <v>379</v>
      </c>
      <c r="J817" s="26">
        <v>202602</v>
      </c>
      <c r="K817" s="27">
        <v>44613</v>
      </c>
      <c r="L817" s="104">
        <v>411</v>
      </c>
      <c r="M817" s="29">
        <v>50800</v>
      </c>
      <c r="N817" s="30">
        <v>0</v>
      </c>
      <c r="O817" s="31">
        <f t="shared" si="72"/>
        <v>0</v>
      </c>
      <c r="P817" s="31">
        <v>0</v>
      </c>
      <c r="Q817" s="32">
        <f t="shared" si="69"/>
        <v>50800</v>
      </c>
      <c r="R817" s="33"/>
      <c r="S817" s="34">
        <f t="shared" ref="S817:S819" si="73">-Q817*R817</f>
        <v>0</v>
      </c>
      <c r="T817" s="33"/>
      <c r="U817" s="35">
        <f t="shared" ref="U817:U819" si="74">-O817*T817</f>
        <v>0</v>
      </c>
      <c r="V817" s="32">
        <f t="shared" si="65"/>
        <v>50800</v>
      </c>
      <c r="W817" s="36" t="s">
        <v>33</v>
      </c>
      <c r="X817" s="35" t="s">
        <v>33</v>
      </c>
      <c r="Y817" s="37" t="s">
        <v>33</v>
      </c>
      <c r="Z817" s="37" t="s">
        <v>380</v>
      </c>
      <c r="AA817" s="105"/>
    </row>
    <row r="818" spans="1:27" hidden="1" x14ac:dyDescent="0.2">
      <c r="A818" s="20">
        <v>143</v>
      </c>
      <c r="B818" s="55">
        <v>44642</v>
      </c>
      <c r="C818" s="56">
        <v>44572</v>
      </c>
      <c r="D818" s="248"/>
      <c r="E818" s="57" t="s">
        <v>290</v>
      </c>
      <c r="F818" s="57" t="s">
        <v>381</v>
      </c>
      <c r="G818" s="25"/>
      <c r="H818" s="214" t="s">
        <v>34</v>
      </c>
      <c r="I818" s="60" t="s">
        <v>33</v>
      </c>
      <c r="J818" s="25" t="s">
        <v>239</v>
      </c>
      <c r="K818" s="61">
        <v>44571</v>
      </c>
      <c r="L818" s="106">
        <v>395</v>
      </c>
      <c r="M818" s="62">
        <v>2700</v>
      </c>
      <c r="N818" s="63">
        <v>0</v>
      </c>
      <c r="O818" s="64">
        <f t="shared" si="72"/>
        <v>0</v>
      </c>
      <c r="P818" s="64"/>
      <c r="Q818" s="65">
        <f t="shared" si="69"/>
        <v>2700</v>
      </c>
      <c r="R818" s="66"/>
      <c r="S818" s="67">
        <f t="shared" si="73"/>
        <v>0</v>
      </c>
      <c r="T818" s="66"/>
      <c r="U818" s="68">
        <f t="shared" si="74"/>
        <v>0</v>
      </c>
      <c r="V818" s="65">
        <f t="shared" si="65"/>
        <v>2700</v>
      </c>
      <c r="W818" s="69" t="s">
        <v>33</v>
      </c>
      <c r="X818" s="224" t="s">
        <v>33</v>
      </c>
      <c r="Y818" s="70" t="s">
        <v>33</v>
      </c>
      <c r="Z818" s="70" t="s">
        <v>380</v>
      </c>
      <c r="AA818" s="107"/>
    </row>
    <row r="819" spans="1:27" hidden="1" x14ac:dyDescent="0.2">
      <c r="A819" s="20">
        <v>145</v>
      </c>
      <c r="B819" s="55">
        <v>44642</v>
      </c>
      <c r="C819" s="56">
        <v>44620</v>
      </c>
      <c r="D819" s="248"/>
      <c r="E819" s="57" t="s">
        <v>109</v>
      </c>
      <c r="F819" s="57" t="s">
        <v>384</v>
      </c>
      <c r="G819" s="25" t="s">
        <v>33</v>
      </c>
      <c r="H819" s="214" t="s">
        <v>34</v>
      </c>
      <c r="I819" s="60" t="s">
        <v>33</v>
      </c>
      <c r="J819" s="25" t="s">
        <v>239</v>
      </c>
      <c r="K819" s="61">
        <v>44590</v>
      </c>
      <c r="L819" s="25" t="s">
        <v>385</v>
      </c>
      <c r="M819" s="62">
        <f>21500+13000</f>
        <v>34500</v>
      </c>
      <c r="N819" s="63">
        <v>0</v>
      </c>
      <c r="O819" s="64">
        <f t="shared" si="72"/>
        <v>0</v>
      </c>
      <c r="P819" s="64"/>
      <c r="Q819" s="65">
        <f t="shared" si="69"/>
        <v>34500</v>
      </c>
      <c r="R819" s="66"/>
      <c r="S819" s="67">
        <f t="shared" si="73"/>
        <v>0</v>
      </c>
      <c r="T819" s="66"/>
      <c r="U819" s="68">
        <f t="shared" si="74"/>
        <v>0</v>
      </c>
      <c r="V819" s="65">
        <f t="shared" si="65"/>
        <v>34500</v>
      </c>
      <c r="W819" s="69" t="s">
        <v>33</v>
      </c>
      <c r="X819" s="69" t="s">
        <v>33</v>
      </c>
      <c r="Y819" s="70" t="s">
        <v>33</v>
      </c>
      <c r="Z819" s="70" t="s">
        <v>380</v>
      </c>
      <c r="AA819" s="70"/>
    </row>
    <row r="820" spans="1:27" hidden="1" x14ac:dyDescent="0.2">
      <c r="A820" s="20">
        <v>200</v>
      </c>
      <c r="B820" s="55">
        <v>44673</v>
      </c>
      <c r="C820" s="56">
        <v>44659</v>
      </c>
      <c r="D820" s="248"/>
      <c r="E820" s="57" t="s">
        <v>114</v>
      </c>
      <c r="F820" s="57" t="s">
        <v>478</v>
      </c>
      <c r="G820" s="25" t="s">
        <v>116</v>
      </c>
      <c r="H820" s="213" t="s">
        <v>34</v>
      </c>
      <c r="I820" s="60" t="s">
        <v>479</v>
      </c>
      <c r="J820" s="25" t="s">
        <v>239</v>
      </c>
      <c r="K820" s="61">
        <v>44663</v>
      </c>
      <c r="L820" s="106" t="s">
        <v>480</v>
      </c>
      <c r="M820" s="62">
        <v>2572000</v>
      </c>
      <c r="N820" s="63">
        <v>0.17</v>
      </c>
      <c r="O820" s="64">
        <f t="shared" si="72"/>
        <v>437240.00000000006</v>
      </c>
      <c r="P820" s="64">
        <v>0</v>
      </c>
      <c r="Q820" s="65">
        <f t="shared" si="69"/>
        <v>3009240</v>
      </c>
      <c r="R820" s="116"/>
      <c r="S820" s="67">
        <f>Q820*-R820</f>
        <v>0</v>
      </c>
      <c r="T820" s="117"/>
      <c r="U820" s="68">
        <f>O820*-T820</f>
        <v>0</v>
      </c>
      <c r="V820" s="65">
        <f t="shared" si="65"/>
        <v>3009240</v>
      </c>
      <c r="W820" s="69" t="s">
        <v>33</v>
      </c>
      <c r="X820" s="224" t="s">
        <v>33</v>
      </c>
      <c r="Y820" s="118" t="s">
        <v>33</v>
      </c>
      <c r="Z820" s="70" t="s">
        <v>380</v>
      </c>
      <c r="AA820" s="119"/>
    </row>
    <row r="821" spans="1:27" hidden="1" x14ac:dyDescent="0.2">
      <c r="A821" s="20">
        <v>206</v>
      </c>
      <c r="B821" s="120">
        <v>44703</v>
      </c>
      <c r="C821" s="56">
        <v>44704</v>
      </c>
      <c r="D821" s="248"/>
      <c r="E821" s="58" t="s">
        <v>160</v>
      </c>
      <c r="F821" s="121" t="s">
        <v>489</v>
      </c>
      <c r="G821" s="60" t="s">
        <v>33</v>
      </c>
      <c r="I821" s="60" t="s">
        <v>33</v>
      </c>
      <c r="J821" s="25" t="s">
        <v>239</v>
      </c>
      <c r="K821" s="60" t="s">
        <v>33</v>
      </c>
      <c r="L821" s="60" t="s">
        <v>33</v>
      </c>
      <c r="M821" s="122">
        <v>607673</v>
      </c>
      <c r="N821" s="123">
        <v>0</v>
      </c>
      <c r="O821" s="64">
        <f t="shared" si="72"/>
        <v>0</v>
      </c>
      <c r="P821" s="64">
        <v>0</v>
      </c>
      <c r="Q821" s="68">
        <f t="shared" si="69"/>
        <v>607673</v>
      </c>
      <c r="R821" s="124"/>
      <c r="S821" s="67">
        <f t="shared" ref="S821:S828" si="75">Q821*-R821</f>
        <v>0</v>
      </c>
      <c r="T821" s="125"/>
      <c r="U821" s="68">
        <f>O821*-20%</f>
        <v>0</v>
      </c>
      <c r="V821" s="65">
        <f t="shared" si="65"/>
        <v>607673</v>
      </c>
      <c r="W821" s="126" t="s">
        <v>33</v>
      </c>
      <c r="X821" s="232" t="s">
        <v>33</v>
      </c>
      <c r="Y821" s="145" t="s">
        <v>33</v>
      </c>
      <c r="Z821" s="145" t="s">
        <v>33</v>
      </c>
      <c r="AA821" s="62">
        <v>0</v>
      </c>
    </row>
    <row r="822" spans="1:27" hidden="1" x14ac:dyDescent="0.2">
      <c r="A822" s="20">
        <v>207</v>
      </c>
      <c r="B822" s="120">
        <v>44703</v>
      </c>
      <c r="C822" s="56">
        <v>44704</v>
      </c>
      <c r="D822" s="248"/>
      <c r="E822" s="57" t="s">
        <v>79</v>
      </c>
      <c r="F822" s="121" t="s">
        <v>490</v>
      </c>
      <c r="G822" s="60" t="s">
        <v>33</v>
      </c>
      <c r="I822" s="60" t="s">
        <v>33</v>
      </c>
      <c r="J822" s="25" t="s">
        <v>239</v>
      </c>
      <c r="K822" s="60" t="s">
        <v>33</v>
      </c>
      <c r="L822" s="60" t="s">
        <v>33</v>
      </c>
      <c r="M822" s="122">
        <v>500000</v>
      </c>
      <c r="N822" s="123">
        <v>0</v>
      </c>
      <c r="O822" s="64">
        <f t="shared" si="72"/>
        <v>0</v>
      </c>
      <c r="P822" s="64">
        <v>0</v>
      </c>
      <c r="Q822" s="68">
        <f t="shared" si="69"/>
        <v>500000</v>
      </c>
      <c r="R822" s="124"/>
      <c r="S822" s="67">
        <f t="shared" si="75"/>
        <v>0</v>
      </c>
      <c r="T822" s="125"/>
      <c r="U822" s="68">
        <f>O822*-20%</f>
        <v>0</v>
      </c>
      <c r="V822" s="65">
        <f t="shared" si="65"/>
        <v>500000</v>
      </c>
      <c r="W822" s="126" t="s">
        <v>33</v>
      </c>
      <c r="X822" s="232" t="s">
        <v>33</v>
      </c>
      <c r="Y822" s="145" t="s">
        <v>33</v>
      </c>
      <c r="Z822" s="145" t="s">
        <v>33</v>
      </c>
      <c r="AA822" s="62">
        <v>0</v>
      </c>
    </row>
    <row r="823" spans="1:27" hidden="1" x14ac:dyDescent="0.2">
      <c r="A823" s="20">
        <v>211</v>
      </c>
      <c r="B823" s="131">
        <v>44703</v>
      </c>
      <c r="C823" s="22">
        <v>44711</v>
      </c>
      <c r="D823" s="248"/>
      <c r="E823" s="23" t="s">
        <v>42</v>
      </c>
      <c r="F823" s="23" t="s">
        <v>497</v>
      </c>
      <c r="G823" s="78" t="s">
        <v>44</v>
      </c>
      <c r="I823" s="24">
        <v>1912</v>
      </c>
      <c r="J823" s="78">
        <v>303556</v>
      </c>
      <c r="K823" s="27">
        <v>44708</v>
      </c>
      <c r="L823" s="26" t="s">
        <v>498</v>
      </c>
      <c r="M823" s="29">
        <v>1035733</v>
      </c>
      <c r="N823" s="132">
        <v>0.15</v>
      </c>
      <c r="O823" s="31">
        <f t="shared" si="72"/>
        <v>155359.94999999998</v>
      </c>
      <c r="P823" s="31">
        <v>0</v>
      </c>
      <c r="Q823" s="35">
        <f t="shared" si="69"/>
        <v>1191092.95</v>
      </c>
      <c r="R823" s="109">
        <v>0.03</v>
      </c>
      <c r="S823" s="34">
        <f t="shared" si="75"/>
        <v>-35732.788499999995</v>
      </c>
      <c r="T823" s="110">
        <v>0.2</v>
      </c>
      <c r="U823" s="35">
        <f>O823*-T823</f>
        <v>-31071.989999999998</v>
      </c>
      <c r="V823" s="32">
        <f t="shared" si="65"/>
        <v>1124288.1714999999</v>
      </c>
      <c r="W823" s="223" t="s">
        <v>33</v>
      </c>
      <c r="X823" s="129" t="s">
        <v>33</v>
      </c>
      <c r="Y823" s="234" t="s">
        <v>33</v>
      </c>
      <c r="Z823" s="152" t="s">
        <v>33</v>
      </c>
      <c r="AA823" s="134">
        <f>V823+V824+V825+V826</f>
        <v>2607022.3595000003</v>
      </c>
    </row>
    <row r="824" spans="1:27" hidden="1" x14ac:dyDescent="0.2">
      <c r="A824" s="20">
        <v>212</v>
      </c>
      <c r="B824" s="131">
        <v>44703</v>
      </c>
      <c r="C824" s="22">
        <v>44711</v>
      </c>
      <c r="D824" s="248"/>
      <c r="E824" s="23" t="s">
        <v>42</v>
      </c>
      <c r="F824" s="23" t="s">
        <v>497</v>
      </c>
      <c r="G824" s="78" t="s">
        <v>44</v>
      </c>
      <c r="I824" s="24">
        <v>1883</v>
      </c>
      <c r="J824" s="78">
        <v>303556</v>
      </c>
      <c r="K824" s="27">
        <v>44662</v>
      </c>
      <c r="L824" s="26" t="s">
        <v>499</v>
      </c>
      <c r="M824" s="29">
        <v>665540</v>
      </c>
      <c r="N824" s="132">
        <v>0.17</v>
      </c>
      <c r="O824" s="31">
        <f t="shared" si="72"/>
        <v>113141.8</v>
      </c>
      <c r="P824" s="31">
        <v>0</v>
      </c>
      <c r="Q824" s="35">
        <f t="shared" si="69"/>
        <v>778681.8</v>
      </c>
      <c r="R824" s="109">
        <v>4.4999999999999998E-2</v>
      </c>
      <c r="S824" s="34">
        <f t="shared" si="75"/>
        <v>-35040.681000000004</v>
      </c>
      <c r="T824" s="110"/>
      <c r="U824" s="35">
        <f>O824*-T824</f>
        <v>0</v>
      </c>
      <c r="V824" s="32">
        <f t="shared" si="65"/>
        <v>743641.11900000006</v>
      </c>
      <c r="W824" s="223" t="s">
        <v>33</v>
      </c>
      <c r="X824" s="129" t="s">
        <v>33</v>
      </c>
      <c r="Y824" s="234" t="s">
        <v>33</v>
      </c>
      <c r="Z824" s="152" t="s">
        <v>33</v>
      </c>
      <c r="AA824" s="134"/>
    </row>
    <row r="825" spans="1:27" hidden="1" x14ac:dyDescent="0.2">
      <c r="A825" s="20">
        <v>213</v>
      </c>
      <c r="B825" s="131">
        <v>44703</v>
      </c>
      <c r="C825" s="22">
        <v>44711</v>
      </c>
      <c r="D825" s="248"/>
      <c r="E825" s="23" t="s">
        <v>42</v>
      </c>
      <c r="F825" s="23" t="s">
        <v>497</v>
      </c>
      <c r="G825" s="78" t="s">
        <v>44</v>
      </c>
      <c r="I825" s="24">
        <v>1911</v>
      </c>
      <c r="J825" s="78">
        <v>303556</v>
      </c>
      <c r="K825" s="27">
        <v>44708</v>
      </c>
      <c r="L825" s="26" t="s">
        <v>500</v>
      </c>
      <c r="M825" s="29">
        <v>137118</v>
      </c>
      <c r="N825" s="132">
        <v>0.15</v>
      </c>
      <c r="O825" s="31">
        <f t="shared" si="72"/>
        <v>20567.7</v>
      </c>
      <c r="P825" s="31">
        <v>0</v>
      </c>
      <c r="Q825" s="35">
        <f t="shared" si="69"/>
        <v>157685.70000000001</v>
      </c>
      <c r="R825" s="109">
        <v>0.03</v>
      </c>
      <c r="S825" s="34">
        <f t="shared" si="75"/>
        <v>-4730.5709999999999</v>
      </c>
      <c r="T825" s="110">
        <v>0.2</v>
      </c>
      <c r="U825" s="35">
        <f>O825*-T825</f>
        <v>-4113.54</v>
      </c>
      <c r="V825" s="32">
        <f t="shared" si="65"/>
        <v>148841.58900000001</v>
      </c>
      <c r="W825" s="223" t="s">
        <v>33</v>
      </c>
      <c r="X825" s="234" t="s">
        <v>33</v>
      </c>
      <c r="Y825" s="234" t="s">
        <v>33</v>
      </c>
      <c r="Z825" s="152" t="s">
        <v>33</v>
      </c>
      <c r="AA825" s="134"/>
    </row>
    <row r="826" spans="1:27" hidden="1" x14ac:dyDescent="0.2">
      <c r="A826" s="20">
        <v>214</v>
      </c>
      <c r="B826" s="131">
        <v>44703</v>
      </c>
      <c r="C826" s="22">
        <v>44711</v>
      </c>
      <c r="D826" s="248"/>
      <c r="E826" s="23" t="s">
        <v>42</v>
      </c>
      <c r="F826" s="23" t="s">
        <v>497</v>
      </c>
      <c r="G826" s="78" t="s">
        <v>44</v>
      </c>
      <c r="I826" s="24">
        <v>1909</v>
      </c>
      <c r="J826" s="78">
        <v>303556</v>
      </c>
      <c r="K826" s="27">
        <v>44705</v>
      </c>
      <c r="L826" s="26" t="s">
        <v>498</v>
      </c>
      <c r="M826" s="29">
        <v>543760</v>
      </c>
      <c r="N826" s="132">
        <v>0.15</v>
      </c>
      <c r="O826" s="31">
        <f t="shared" si="72"/>
        <v>81564</v>
      </c>
      <c r="P826" s="31">
        <v>0</v>
      </c>
      <c r="Q826" s="35">
        <f t="shared" si="69"/>
        <v>625324</v>
      </c>
      <c r="R826" s="109">
        <v>0.03</v>
      </c>
      <c r="S826" s="34">
        <f t="shared" si="75"/>
        <v>-18759.719999999998</v>
      </c>
      <c r="T826" s="110">
        <v>0.2</v>
      </c>
      <c r="U826" s="35">
        <f>O826*-T826</f>
        <v>-16312.800000000001</v>
      </c>
      <c r="V826" s="32">
        <f t="shared" si="65"/>
        <v>590251.48</v>
      </c>
      <c r="W826" s="223" t="s">
        <v>33</v>
      </c>
      <c r="X826" s="129" t="s">
        <v>33</v>
      </c>
      <c r="Y826" s="234" t="s">
        <v>33</v>
      </c>
      <c r="Z826" s="152" t="s">
        <v>33</v>
      </c>
      <c r="AA826" s="134"/>
    </row>
    <row r="827" spans="1:27" hidden="1" x14ac:dyDescent="0.2">
      <c r="A827" s="20">
        <v>231</v>
      </c>
      <c r="B827" s="120">
        <v>44734</v>
      </c>
      <c r="C827" s="56">
        <v>44721</v>
      </c>
      <c r="D827" s="248"/>
      <c r="E827" s="57" t="s">
        <v>461</v>
      </c>
      <c r="F827" s="57" t="s">
        <v>534</v>
      </c>
      <c r="G827" s="60" t="s">
        <v>33</v>
      </c>
      <c r="I827" s="60" t="s">
        <v>33</v>
      </c>
      <c r="J827" s="25" t="s">
        <v>239</v>
      </c>
      <c r="K827" s="61">
        <v>44711</v>
      </c>
      <c r="L827" s="60">
        <v>5003</v>
      </c>
      <c r="M827" s="62">
        <v>87638</v>
      </c>
      <c r="N827" s="141">
        <v>0</v>
      </c>
      <c r="O827" s="64">
        <f t="shared" si="72"/>
        <v>0</v>
      </c>
      <c r="P827" s="64">
        <v>0</v>
      </c>
      <c r="Q827" s="68">
        <f t="shared" si="69"/>
        <v>87638</v>
      </c>
      <c r="R827" s="116"/>
      <c r="S827" s="67">
        <f t="shared" si="75"/>
        <v>0</v>
      </c>
      <c r="T827" s="117"/>
      <c r="U827" s="68">
        <f>O827*-T827</f>
        <v>0</v>
      </c>
      <c r="V827" s="65">
        <f t="shared" si="65"/>
        <v>87638</v>
      </c>
      <c r="W827" s="126" t="s">
        <v>33</v>
      </c>
      <c r="X827" s="145" t="s">
        <v>33</v>
      </c>
      <c r="Y827" s="145" t="s">
        <v>33</v>
      </c>
      <c r="Z827" s="145" t="s">
        <v>33</v>
      </c>
      <c r="AA827" s="62">
        <v>0</v>
      </c>
    </row>
    <row r="828" spans="1:27" hidden="1" x14ac:dyDescent="0.2">
      <c r="A828" s="20">
        <v>241</v>
      </c>
      <c r="B828" s="55">
        <v>44764</v>
      </c>
      <c r="C828" s="56">
        <v>44762</v>
      </c>
      <c r="D828" s="248"/>
      <c r="E828" s="58" t="s">
        <v>160</v>
      </c>
      <c r="F828" s="57" t="s">
        <v>553</v>
      </c>
      <c r="G828" s="25" t="s">
        <v>33</v>
      </c>
      <c r="I828" s="25" t="s">
        <v>33</v>
      </c>
      <c r="J828" s="25" t="s">
        <v>239</v>
      </c>
      <c r="K828" s="25" t="s">
        <v>33</v>
      </c>
      <c r="L828" s="25" t="s">
        <v>33</v>
      </c>
      <c r="M828" s="62">
        <v>757323</v>
      </c>
      <c r="N828" s="141">
        <v>0</v>
      </c>
      <c r="O828" s="64">
        <f t="shared" si="72"/>
        <v>0</v>
      </c>
      <c r="P828" s="64">
        <v>0</v>
      </c>
      <c r="Q828" s="68">
        <f t="shared" si="69"/>
        <v>757323</v>
      </c>
      <c r="R828" s="116"/>
      <c r="S828" s="67">
        <f t="shared" si="75"/>
        <v>0</v>
      </c>
      <c r="T828" s="117"/>
      <c r="U828" s="68">
        <f t="shared" ref="U828:U837" si="76">IFERROR(O828*-T828,0)</f>
        <v>0</v>
      </c>
      <c r="V828" s="65">
        <f t="shared" ref="V828:V849" si="77">Q828+S828+U828</f>
        <v>757323</v>
      </c>
      <c r="W828" s="126" t="s">
        <v>33</v>
      </c>
      <c r="X828" s="232" t="s">
        <v>33</v>
      </c>
      <c r="Y828" s="146" t="s">
        <v>33</v>
      </c>
      <c r="Z828" s="145" t="s">
        <v>33</v>
      </c>
      <c r="AA828" s="62">
        <v>0</v>
      </c>
    </row>
    <row r="829" spans="1:27" hidden="1" x14ac:dyDescent="0.2">
      <c r="A829" s="20">
        <v>249</v>
      </c>
      <c r="B829" s="21">
        <v>44774</v>
      </c>
      <c r="C829" s="97">
        <v>44778</v>
      </c>
      <c r="D829" s="248"/>
      <c r="E829" s="23" t="s">
        <v>144</v>
      </c>
      <c r="F829" s="23" t="s">
        <v>574</v>
      </c>
      <c r="G829" s="26" t="s">
        <v>33</v>
      </c>
      <c r="I829" s="24" t="s">
        <v>33</v>
      </c>
      <c r="J829" s="26">
        <v>303618</v>
      </c>
      <c r="K829" s="27">
        <v>44774</v>
      </c>
      <c r="L829" s="24" t="s">
        <v>33</v>
      </c>
      <c r="M829" s="29">
        <v>4291855</v>
      </c>
      <c r="N829" s="132">
        <v>0</v>
      </c>
      <c r="O829" s="31">
        <f t="shared" si="72"/>
        <v>0</v>
      </c>
      <c r="P829" s="31">
        <v>0</v>
      </c>
      <c r="Q829" s="35">
        <f t="shared" si="69"/>
        <v>4291855</v>
      </c>
      <c r="R829" s="33"/>
      <c r="S829" s="34">
        <f>-Q829*R829</f>
        <v>0</v>
      </c>
      <c r="T829" s="33"/>
      <c r="U829" s="35">
        <f t="shared" si="76"/>
        <v>0</v>
      </c>
      <c r="V829" s="32">
        <f t="shared" si="77"/>
        <v>4291855</v>
      </c>
      <c r="W829" s="222" t="s">
        <v>33</v>
      </c>
      <c r="X829" s="135" t="s">
        <v>33</v>
      </c>
      <c r="Y829" s="24" t="s">
        <v>33</v>
      </c>
      <c r="Z829" s="152" t="s">
        <v>33</v>
      </c>
      <c r="AA829" s="29">
        <v>0</v>
      </c>
    </row>
    <row r="830" spans="1:27" hidden="1" x14ac:dyDescent="0.2">
      <c r="A830" s="20">
        <v>255</v>
      </c>
      <c r="B830" s="21">
        <v>44774</v>
      </c>
      <c r="C830" s="97">
        <v>44792</v>
      </c>
      <c r="D830" s="248"/>
      <c r="E830" s="23" t="s">
        <v>581</v>
      </c>
      <c r="F830" s="23" t="s">
        <v>582</v>
      </c>
      <c r="G830" s="26" t="s">
        <v>33</v>
      </c>
      <c r="I830" s="24" t="s">
        <v>33</v>
      </c>
      <c r="J830" s="26">
        <v>303637</v>
      </c>
      <c r="K830" s="27">
        <v>44792</v>
      </c>
      <c r="L830" s="24" t="s">
        <v>33</v>
      </c>
      <c r="M830" s="29">
        <v>500000</v>
      </c>
      <c r="N830" s="132">
        <v>0</v>
      </c>
      <c r="O830" s="31">
        <f t="shared" si="72"/>
        <v>0</v>
      </c>
      <c r="P830" s="31">
        <v>0</v>
      </c>
      <c r="Q830" s="35">
        <f t="shared" si="69"/>
        <v>500000</v>
      </c>
      <c r="R830" s="33"/>
      <c r="S830" s="34">
        <v>0</v>
      </c>
      <c r="T830" s="33"/>
      <c r="U830" s="35">
        <f t="shared" si="76"/>
        <v>0</v>
      </c>
      <c r="V830" s="32">
        <f t="shared" si="77"/>
        <v>500000</v>
      </c>
      <c r="W830" s="222" t="s">
        <v>33</v>
      </c>
      <c r="X830" s="135" t="s">
        <v>33</v>
      </c>
      <c r="Y830" s="24" t="s">
        <v>33</v>
      </c>
      <c r="Z830" s="152" t="s">
        <v>33</v>
      </c>
      <c r="AA830" s="29">
        <v>0</v>
      </c>
    </row>
    <row r="831" spans="1:27" hidden="1" x14ac:dyDescent="0.2">
      <c r="A831" s="20">
        <v>260</v>
      </c>
      <c r="B831" s="55">
        <v>44795</v>
      </c>
      <c r="C831" s="56">
        <v>44743</v>
      </c>
      <c r="D831" s="248"/>
      <c r="E831" s="57" t="s">
        <v>587</v>
      </c>
      <c r="F831" s="57" t="s">
        <v>128</v>
      </c>
      <c r="G831" s="25" t="s">
        <v>33</v>
      </c>
      <c r="I831" s="60" t="s">
        <v>33</v>
      </c>
      <c r="J831" s="25" t="s">
        <v>239</v>
      </c>
      <c r="K831" s="61">
        <v>44743</v>
      </c>
      <c r="L831" s="25" t="s">
        <v>588</v>
      </c>
      <c r="M831" s="149">
        <f>1440000+140000</f>
        <v>1580000</v>
      </c>
      <c r="N831" s="141">
        <v>0.08</v>
      </c>
      <c r="O831" s="64">
        <f t="shared" si="72"/>
        <v>126400</v>
      </c>
      <c r="P831" s="64">
        <v>0</v>
      </c>
      <c r="Q831" s="68">
        <f t="shared" si="69"/>
        <v>1706400</v>
      </c>
      <c r="R831" s="66">
        <v>0.1</v>
      </c>
      <c r="S831" s="67">
        <f t="shared" ref="S831:S840" si="78">-Q831*R831</f>
        <v>-170640</v>
      </c>
      <c r="T831" s="66">
        <v>0.2</v>
      </c>
      <c r="U831" s="68">
        <f t="shared" si="76"/>
        <v>-25280</v>
      </c>
      <c r="V831" s="65">
        <f t="shared" si="77"/>
        <v>1510480</v>
      </c>
      <c r="W831" s="126" t="s">
        <v>33</v>
      </c>
      <c r="X831" s="232" t="s">
        <v>33</v>
      </c>
      <c r="Y831" s="146" t="s">
        <v>33</v>
      </c>
      <c r="Z831" s="145" t="s">
        <v>33</v>
      </c>
      <c r="AA831" s="62">
        <v>0</v>
      </c>
    </row>
    <row r="832" spans="1:27" hidden="1" x14ac:dyDescent="0.2">
      <c r="A832" s="20">
        <v>265</v>
      </c>
      <c r="B832" s="55">
        <v>44795</v>
      </c>
      <c r="C832" s="56">
        <v>44788</v>
      </c>
      <c r="D832" s="248"/>
      <c r="E832" s="57" t="s">
        <v>31</v>
      </c>
      <c r="F832" s="58" t="s">
        <v>593</v>
      </c>
      <c r="G832" s="59" t="s">
        <v>33</v>
      </c>
      <c r="I832" s="25" t="s">
        <v>33</v>
      </c>
      <c r="J832" s="25" t="s">
        <v>239</v>
      </c>
      <c r="K832" s="61">
        <v>44743</v>
      </c>
      <c r="L832" s="60" t="s">
        <v>33</v>
      </c>
      <c r="M832" s="62">
        <v>167364</v>
      </c>
      <c r="N832" s="141">
        <v>0</v>
      </c>
      <c r="O832" s="64">
        <f t="shared" si="72"/>
        <v>0</v>
      </c>
      <c r="P832" s="64">
        <v>0</v>
      </c>
      <c r="Q832" s="68">
        <f t="shared" si="69"/>
        <v>167364</v>
      </c>
      <c r="R832" s="66"/>
      <c r="S832" s="67">
        <f t="shared" si="78"/>
        <v>0</v>
      </c>
      <c r="T832" s="66"/>
      <c r="U832" s="68">
        <f t="shared" si="76"/>
        <v>0</v>
      </c>
      <c r="V832" s="65">
        <f t="shared" si="77"/>
        <v>167364</v>
      </c>
      <c r="W832" s="126" t="s">
        <v>33</v>
      </c>
      <c r="X832" s="232" t="s">
        <v>33</v>
      </c>
      <c r="Y832" s="146" t="s">
        <v>33</v>
      </c>
      <c r="Z832" s="145" t="s">
        <v>33</v>
      </c>
      <c r="AA832" s="62">
        <v>0</v>
      </c>
    </row>
    <row r="833" spans="1:27" hidden="1" x14ac:dyDescent="0.2">
      <c r="A833" s="20">
        <v>267</v>
      </c>
      <c r="B833" s="21">
        <v>44795</v>
      </c>
      <c r="C833" s="22">
        <v>44796</v>
      </c>
      <c r="D833" s="248"/>
      <c r="E833" s="23" t="s">
        <v>38</v>
      </c>
      <c r="F833" s="23" t="s">
        <v>595</v>
      </c>
      <c r="G833" s="26" t="s">
        <v>33</v>
      </c>
      <c r="I833" s="26" t="s">
        <v>33</v>
      </c>
      <c r="J833" s="26">
        <v>303643</v>
      </c>
      <c r="K833" s="27" t="s">
        <v>33</v>
      </c>
      <c r="L833" s="74" t="s">
        <v>33</v>
      </c>
      <c r="M833" s="29">
        <v>3895928</v>
      </c>
      <c r="N833" s="150">
        <v>0</v>
      </c>
      <c r="O833" s="31">
        <f t="shared" si="72"/>
        <v>0</v>
      </c>
      <c r="P833" s="31">
        <v>0</v>
      </c>
      <c r="Q833" s="35">
        <f t="shared" si="69"/>
        <v>3895928</v>
      </c>
      <c r="R833" s="33"/>
      <c r="S833" s="34">
        <f t="shared" si="78"/>
        <v>0</v>
      </c>
      <c r="T833" s="33"/>
      <c r="U833" s="35">
        <f t="shared" si="76"/>
        <v>0</v>
      </c>
      <c r="V833" s="32">
        <f t="shared" si="77"/>
        <v>3895928</v>
      </c>
      <c r="W833" s="151" t="s">
        <v>33</v>
      </c>
      <c r="X833" s="152" t="s">
        <v>33</v>
      </c>
      <c r="Y833" s="153" t="s">
        <v>33</v>
      </c>
      <c r="Z833" s="152" t="s">
        <v>33</v>
      </c>
      <c r="AA833" s="29">
        <v>0</v>
      </c>
    </row>
    <row r="834" spans="1:27" hidden="1" x14ac:dyDescent="0.2">
      <c r="A834" s="20">
        <v>270</v>
      </c>
      <c r="B834" s="55">
        <v>44795</v>
      </c>
      <c r="C834" s="56">
        <v>44785</v>
      </c>
      <c r="D834" s="248"/>
      <c r="E834" s="57" t="s">
        <v>92</v>
      </c>
      <c r="F834" s="57" t="s">
        <v>599</v>
      </c>
      <c r="G834" s="25" t="s">
        <v>33</v>
      </c>
      <c r="I834" s="25" t="s">
        <v>33</v>
      </c>
      <c r="J834" s="25" t="s">
        <v>239</v>
      </c>
      <c r="K834" s="61">
        <v>44774</v>
      </c>
      <c r="L834" s="25" t="s">
        <v>600</v>
      </c>
      <c r="M834" s="149">
        <v>4480</v>
      </c>
      <c r="N834" s="141">
        <v>0</v>
      </c>
      <c r="O834" s="64">
        <f t="shared" si="72"/>
        <v>0</v>
      </c>
      <c r="P834" s="64">
        <v>0</v>
      </c>
      <c r="Q834" s="68">
        <f t="shared" si="69"/>
        <v>4480</v>
      </c>
      <c r="R834" s="66"/>
      <c r="S834" s="67">
        <f t="shared" si="78"/>
        <v>0</v>
      </c>
      <c r="T834" s="66"/>
      <c r="U834" s="68">
        <f t="shared" si="76"/>
        <v>0</v>
      </c>
      <c r="V834" s="65">
        <f t="shared" si="77"/>
        <v>4480</v>
      </c>
      <c r="W834" s="126" t="s">
        <v>33</v>
      </c>
      <c r="X834" s="232" t="s">
        <v>33</v>
      </c>
      <c r="Y834" s="146" t="s">
        <v>33</v>
      </c>
      <c r="Z834" s="145" t="s">
        <v>33</v>
      </c>
      <c r="AA834" s="62">
        <v>0</v>
      </c>
    </row>
    <row r="835" spans="1:27" hidden="1" x14ac:dyDescent="0.2">
      <c r="A835" s="20">
        <v>273</v>
      </c>
      <c r="B835" s="21">
        <v>44795</v>
      </c>
      <c r="C835" s="22">
        <v>44804</v>
      </c>
      <c r="D835" s="248"/>
      <c r="E835" s="23" t="s">
        <v>604</v>
      </c>
      <c r="F835" s="23" t="s">
        <v>604</v>
      </c>
      <c r="G835" s="24" t="s">
        <v>33</v>
      </c>
      <c r="I835" s="26" t="s">
        <v>33</v>
      </c>
      <c r="J835" s="76">
        <v>303651</v>
      </c>
      <c r="K835" s="27" t="s">
        <v>33</v>
      </c>
      <c r="L835" s="50" t="s">
        <v>33</v>
      </c>
      <c r="M835" s="29">
        <v>1500000</v>
      </c>
      <c r="N835" s="132">
        <v>0</v>
      </c>
      <c r="O835" s="31">
        <f t="shared" si="72"/>
        <v>0</v>
      </c>
      <c r="P835" s="31">
        <v>0</v>
      </c>
      <c r="Q835" s="35">
        <f t="shared" si="69"/>
        <v>1500000</v>
      </c>
      <c r="R835" s="33"/>
      <c r="S835" s="34">
        <f t="shared" si="78"/>
        <v>0</v>
      </c>
      <c r="T835" s="33"/>
      <c r="U835" s="35">
        <f t="shared" si="76"/>
        <v>0</v>
      </c>
      <c r="V835" s="32">
        <f t="shared" si="77"/>
        <v>1500000</v>
      </c>
      <c r="W835" s="151" t="s">
        <v>33</v>
      </c>
      <c r="X835" s="233" t="s">
        <v>33</v>
      </c>
      <c r="Y835" s="153" t="s">
        <v>33</v>
      </c>
      <c r="Z835" s="152" t="s">
        <v>33</v>
      </c>
      <c r="AA835" s="29">
        <v>0</v>
      </c>
    </row>
    <row r="836" spans="1:27" hidden="1" x14ac:dyDescent="0.2">
      <c r="A836" s="20">
        <v>274</v>
      </c>
      <c r="B836" s="21">
        <v>44795</v>
      </c>
      <c r="C836" s="22">
        <v>44810</v>
      </c>
      <c r="D836" s="248"/>
      <c r="E836" s="23" t="s">
        <v>31</v>
      </c>
      <c r="F836" s="23" t="s">
        <v>605</v>
      </c>
      <c r="G836" s="24" t="s">
        <v>541</v>
      </c>
      <c r="I836" s="26" t="s">
        <v>33</v>
      </c>
      <c r="J836" s="76">
        <v>303652</v>
      </c>
      <c r="K836" s="27">
        <v>44614</v>
      </c>
      <c r="L836" s="26" t="s">
        <v>564</v>
      </c>
      <c r="M836" s="29">
        <v>322042</v>
      </c>
      <c r="N836" s="132">
        <v>0</v>
      </c>
      <c r="O836" s="31">
        <f t="shared" si="72"/>
        <v>0</v>
      </c>
      <c r="P836" s="31">
        <v>0</v>
      </c>
      <c r="Q836" s="35">
        <f t="shared" si="69"/>
        <v>322042</v>
      </c>
      <c r="R836" s="33"/>
      <c r="S836" s="34">
        <f t="shared" si="78"/>
        <v>0</v>
      </c>
      <c r="T836" s="33"/>
      <c r="U836" s="35">
        <f t="shared" si="76"/>
        <v>0</v>
      </c>
      <c r="V836" s="32">
        <f t="shared" si="77"/>
        <v>322042</v>
      </c>
      <c r="W836" s="151" t="s">
        <v>33</v>
      </c>
      <c r="X836" s="233" t="s">
        <v>33</v>
      </c>
      <c r="Y836" s="153" t="s">
        <v>33</v>
      </c>
      <c r="Z836" s="152" t="s">
        <v>33</v>
      </c>
      <c r="AA836" s="29">
        <v>0</v>
      </c>
    </row>
    <row r="837" spans="1:27" hidden="1" x14ac:dyDescent="0.2">
      <c r="A837" s="20">
        <v>275</v>
      </c>
      <c r="B837" s="21">
        <v>44795</v>
      </c>
      <c r="C837" s="22">
        <v>44804</v>
      </c>
      <c r="D837" s="248"/>
      <c r="E837" s="23" t="s">
        <v>606</v>
      </c>
      <c r="F837" s="23" t="s">
        <v>606</v>
      </c>
      <c r="G837" s="24" t="s">
        <v>33</v>
      </c>
      <c r="I837" s="26" t="s">
        <v>33</v>
      </c>
      <c r="J837" s="76">
        <v>303653</v>
      </c>
      <c r="K837" s="27" t="s">
        <v>33</v>
      </c>
      <c r="L837" s="26" t="s">
        <v>33</v>
      </c>
      <c r="M837" s="29">
        <v>7200000</v>
      </c>
      <c r="N837" s="132">
        <v>0</v>
      </c>
      <c r="O837" s="31">
        <f t="shared" si="72"/>
        <v>0</v>
      </c>
      <c r="P837" s="31">
        <v>0</v>
      </c>
      <c r="Q837" s="35">
        <f t="shared" si="69"/>
        <v>7200000</v>
      </c>
      <c r="R837" s="33"/>
      <c r="S837" s="34">
        <f t="shared" si="78"/>
        <v>0</v>
      </c>
      <c r="T837" s="33"/>
      <c r="U837" s="35">
        <f t="shared" si="76"/>
        <v>0</v>
      </c>
      <c r="V837" s="32">
        <f t="shared" si="77"/>
        <v>7200000</v>
      </c>
      <c r="W837" s="151" t="s">
        <v>33</v>
      </c>
      <c r="X837" s="233" t="s">
        <v>33</v>
      </c>
      <c r="Y837" s="153" t="s">
        <v>33</v>
      </c>
      <c r="Z837" s="152" t="s">
        <v>33</v>
      </c>
      <c r="AA837" s="29">
        <v>0</v>
      </c>
    </row>
    <row r="838" spans="1:27" hidden="1" x14ac:dyDescent="0.2">
      <c r="A838" s="20">
        <v>281</v>
      </c>
      <c r="B838" s="21">
        <v>44795</v>
      </c>
      <c r="C838" s="22">
        <v>44804</v>
      </c>
      <c r="D838" s="248"/>
      <c r="E838" s="23" t="s">
        <v>614</v>
      </c>
      <c r="F838" s="23" t="s">
        <v>615</v>
      </c>
      <c r="G838" s="26" t="s">
        <v>616</v>
      </c>
      <c r="I838" s="26" t="s">
        <v>33</v>
      </c>
      <c r="J838" s="26">
        <v>303657</v>
      </c>
      <c r="K838" s="27">
        <v>44791</v>
      </c>
      <c r="L838" s="24">
        <v>1965</v>
      </c>
      <c r="M838" s="29">
        <v>100758</v>
      </c>
      <c r="N838" s="132">
        <v>0</v>
      </c>
      <c r="O838" s="31">
        <f t="shared" si="72"/>
        <v>0</v>
      </c>
      <c r="P838" s="31">
        <v>0</v>
      </c>
      <c r="Q838" s="35">
        <f t="shared" si="69"/>
        <v>100758</v>
      </c>
      <c r="R838" s="33">
        <v>4.4999999999999998E-2</v>
      </c>
      <c r="S838" s="34">
        <f t="shared" si="78"/>
        <v>-4534.1099999999997</v>
      </c>
      <c r="T838" s="33">
        <v>0.05</v>
      </c>
      <c r="U838" s="35">
        <v>-5038</v>
      </c>
      <c r="V838" s="32">
        <f t="shared" si="77"/>
        <v>91185.89</v>
      </c>
      <c r="W838" s="151" t="s">
        <v>33</v>
      </c>
      <c r="X838" s="152" t="s">
        <v>33</v>
      </c>
      <c r="Y838" s="153" t="s">
        <v>33</v>
      </c>
      <c r="Z838" s="152" t="s">
        <v>33</v>
      </c>
      <c r="AA838" s="155">
        <v>0</v>
      </c>
    </row>
    <row r="839" spans="1:27" hidden="1" x14ac:dyDescent="0.2">
      <c r="A839" s="20">
        <v>282</v>
      </c>
      <c r="B839" s="21">
        <v>44795</v>
      </c>
      <c r="C839" s="22">
        <v>44804</v>
      </c>
      <c r="D839" s="248"/>
      <c r="E839" s="23" t="s">
        <v>617</v>
      </c>
      <c r="F839" s="23" t="s">
        <v>618</v>
      </c>
      <c r="G839" s="26" t="s">
        <v>619</v>
      </c>
      <c r="I839" s="26" t="s">
        <v>33</v>
      </c>
      <c r="J839" s="26">
        <v>303658</v>
      </c>
      <c r="K839" s="27">
        <v>44742</v>
      </c>
      <c r="L839" s="24" t="s">
        <v>620</v>
      </c>
      <c r="M839" s="29">
        <v>63298</v>
      </c>
      <c r="N839" s="132">
        <v>0</v>
      </c>
      <c r="O839" s="31">
        <f t="shared" si="72"/>
        <v>0</v>
      </c>
      <c r="P839" s="31">
        <v>0</v>
      </c>
      <c r="Q839" s="35">
        <f t="shared" si="69"/>
        <v>63298</v>
      </c>
      <c r="R839" s="33">
        <v>0.08</v>
      </c>
      <c r="S839" s="34">
        <f t="shared" si="78"/>
        <v>-5063.84</v>
      </c>
      <c r="T839" s="33"/>
      <c r="U839" s="35">
        <v>-603</v>
      </c>
      <c r="V839" s="32">
        <f t="shared" si="77"/>
        <v>57631.16</v>
      </c>
      <c r="W839" s="151" t="s">
        <v>33</v>
      </c>
      <c r="X839" s="233" t="s">
        <v>33</v>
      </c>
      <c r="Y839" s="153" t="s">
        <v>33</v>
      </c>
      <c r="Z839" s="152" t="s">
        <v>33</v>
      </c>
      <c r="AA839" s="155">
        <v>0</v>
      </c>
    </row>
    <row r="840" spans="1:27" hidden="1" x14ac:dyDescent="0.2">
      <c r="A840" s="20">
        <v>287</v>
      </c>
      <c r="B840" s="55">
        <v>44795</v>
      </c>
      <c r="C840" s="56">
        <v>44799</v>
      </c>
      <c r="D840" s="248"/>
      <c r="E840" s="57" t="s">
        <v>148</v>
      </c>
      <c r="F840" s="57" t="s">
        <v>149</v>
      </c>
      <c r="G840" s="25" t="s">
        <v>150</v>
      </c>
      <c r="I840" s="25" t="s">
        <v>33</v>
      </c>
      <c r="J840" s="25" t="s">
        <v>239</v>
      </c>
      <c r="K840" s="61">
        <v>44743</v>
      </c>
      <c r="L840" s="60">
        <v>22473</v>
      </c>
      <c r="M840" s="62">
        <v>1401500</v>
      </c>
      <c r="N840" s="141">
        <v>0</v>
      </c>
      <c r="O840" s="64">
        <f t="shared" si="72"/>
        <v>0</v>
      </c>
      <c r="P840" s="64">
        <v>0</v>
      </c>
      <c r="Q840" s="68">
        <f t="shared" si="69"/>
        <v>1401500</v>
      </c>
      <c r="R840" s="66"/>
      <c r="S840" s="67">
        <f t="shared" si="78"/>
        <v>0</v>
      </c>
      <c r="T840" s="66"/>
      <c r="U840" s="68">
        <f t="shared" ref="U840:U849" si="79">IFERROR(O840*-T840,0)</f>
        <v>0</v>
      </c>
      <c r="V840" s="65">
        <f t="shared" si="77"/>
        <v>1401500</v>
      </c>
      <c r="W840" s="126" t="s">
        <v>33</v>
      </c>
      <c r="X840" s="232" t="s">
        <v>33</v>
      </c>
      <c r="Y840" s="146" t="s">
        <v>33</v>
      </c>
      <c r="Z840" s="145" t="s">
        <v>33</v>
      </c>
      <c r="AA840" s="156">
        <v>0</v>
      </c>
    </row>
    <row r="841" spans="1:27" hidden="1" x14ac:dyDescent="0.2">
      <c r="A841" s="20">
        <v>291</v>
      </c>
      <c r="B841" s="21">
        <v>44826</v>
      </c>
      <c r="C841" s="111">
        <v>44805</v>
      </c>
      <c r="D841" s="248"/>
      <c r="E841" s="23" t="s">
        <v>167</v>
      </c>
      <c r="F841" s="157" t="s">
        <v>636</v>
      </c>
      <c r="G841" s="114" t="s">
        <v>168</v>
      </c>
      <c r="I841" s="24" t="s">
        <v>33</v>
      </c>
      <c r="J841" s="158">
        <v>303661</v>
      </c>
      <c r="K841" s="159">
        <v>44741</v>
      </c>
      <c r="L841" s="114" t="s">
        <v>637</v>
      </c>
      <c r="M841" s="160">
        <v>167984</v>
      </c>
      <c r="N841" s="161">
        <v>0.17</v>
      </c>
      <c r="O841" s="162">
        <v>28557</v>
      </c>
      <c r="P841" s="31">
        <v>0</v>
      </c>
      <c r="Q841" s="35">
        <f t="shared" si="69"/>
        <v>196541</v>
      </c>
      <c r="R841" s="165">
        <v>4.4999999999999998E-2</v>
      </c>
      <c r="S841" s="164">
        <v>-8844</v>
      </c>
      <c r="T841" s="163">
        <v>0.2</v>
      </c>
      <c r="U841" s="35">
        <f t="shared" si="79"/>
        <v>-5711.4000000000005</v>
      </c>
      <c r="V841" s="166">
        <f t="shared" si="77"/>
        <v>181985.6</v>
      </c>
      <c r="W841" s="167" t="s">
        <v>33</v>
      </c>
      <c r="X841" s="230" t="s">
        <v>33</v>
      </c>
      <c r="Y841" s="37" t="s">
        <v>33</v>
      </c>
      <c r="Z841" s="37" t="s">
        <v>33</v>
      </c>
      <c r="AA841" s="169" t="s">
        <v>638</v>
      </c>
    </row>
    <row r="842" spans="1:27" hidden="1" x14ac:dyDescent="0.2">
      <c r="A842" s="20">
        <v>292</v>
      </c>
      <c r="B842" s="21">
        <v>44826</v>
      </c>
      <c r="C842" s="111">
        <v>44805</v>
      </c>
      <c r="D842" s="248"/>
      <c r="E842" s="23" t="s">
        <v>167</v>
      </c>
      <c r="F842" s="157" t="s">
        <v>237</v>
      </c>
      <c r="G842" s="26" t="s">
        <v>33</v>
      </c>
      <c r="I842" s="24" t="s">
        <v>33</v>
      </c>
      <c r="J842" s="158">
        <v>303661</v>
      </c>
      <c r="K842" s="159">
        <v>44741</v>
      </c>
      <c r="L842" s="114" t="s">
        <v>637</v>
      </c>
      <c r="M842" s="160">
        <v>42082</v>
      </c>
      <c r="N842" s="161">
        <v>0.13</v>
      </c>
      <c r="O842" s="162">
        <f>M842*N842</f>
        <v>5470.66</v>
      </c>
      <c r="P842" s="31">
        <v>0</v>
      </c>
      <c r="Q842" s="35">
        <f t="shared" si="69"/>
        <v>47552.66</v>
      </c>
      <c r="R842" s="163">
        <v>0.1</v>
      </c>
      <c r="S842" s="164">
        <f>Q842*-10%</f>
        <v>-4755.2660000000005</v>
      </c>
      <c r="T842" s="163">
        <v>0.2</v>
      </c>
      <c r="U842" s="35">
        <f t="shared" si="79"/>
        <v>-1094.1320000000001</v>
      </c>
      <c r="V842" s="166">
        <f t="shared" si="77"/>
        <v>41703.262000000002</v>
      </c>
      <c r="W842" s="167" t="s">
        <v>33</v>
      </c>
      <c r="X842" s="230" t="s">
        <v>33</v>
      </c>
      <c r="Y842" s="37" t="s">
        <v>33</v>
      </c>
      <c r="Z842" s="37" t="s">
        <v>33</v>
      </c>
      <c r="AA842" s="170"/>
    </row>
    <row r="843" spans="1:27" hidden="1" x14ac:dyDescent="0.2">
      <c r="A843" s="20">
        <v>355</v>
      </c>
      <c r="B843" s="82">
        <v>44887</v>
      </c>
      <c r="C843" s="182">
        <v>44865</v>
      </c>
      <c r="D843" s="248"/>
      <c r="E843" s="85" t="s">
        <v>152</v>
      </c>
      <c r="F843" s="84" t="s">
        <v>741</v>
      </c>
      <c r="G843" s="87" t="s">
        <v>627</v>
      </c>
      <c r="I843" s="24" t="s">
        <v>33</v>
      </c>
      <c r="J843" s="184">
        <v>303716</v>
      </c>
      <c r="K843" s="185">
        <v>44840</v>
      </c>
      <c r="L843" s="192" t="s">
        <v>742</v>
      </c>
      <c r="M843" s="186">
        <v>52200</v>
      </c>
      <c r="N843" s="193">
        <v>0.19500000000000001</v>
      </c>
      <c r="O843" s="188">
        <f>M843*N843</f>
        <v>10179</v>
      </c>
      <c r="P843" s="91">
        <v>0</v>
      </c>
      <c r="Q843" s="95">
        <f t="shared" si="69"/>
        <v>62379</v>
      </c>
      <c r="R843" s="189">
        <v>0.03</v>
      </c>
      <c r="S843" s="190">
        <v>-1871.37</v>
      </c>
      <c r="T843" s="189"/>
      <c r="U843" s="95">
        <f t="shared" si="79"/>
        <v>0</v>
      </c>
      <c r="V843" s="32">
        <f t="shared" si="77"/>
        <v>60507.63</v>
      </c>
      <c r="W843" s="167" t="s">
        <v>33</v>
      </c>
      <c r="X843" s="230" t="s">
        <v>33</v>
      </c>
      <c r="Y843" s="37" t="s">
        <v>33</v>
      </c>
      <c r="Z843" s="37" t="s">
        <v>33</v>
      </c>
      <c r="AA843" s="96"/>
    </row>
    <row r="844" spans="1:27" hidden="1" x14ac:dyDescent="0.2">
      <c r="A844" s="20">
        <v>359</v>
      </c>
      <c r="B844" s="82">
        <v>44887</v>
      </c>
      <c r="C844" s="182">
        <v>44862</v>
      </c>
      <c r="D844" s="248"/>
      <c r="E844" s="84" t="s">
        <v>160</v>
      </c>
      <c r="F844" s="84" t="s">
        <v>748</v>
      </c>
      <c r="G844" s="26" t="s">
        <v>33</v>
      </c>
      <c r="I844" s="24" t="s">
        <v>33</v>
      </c>
      <c r="J844" s="184">
        <v>303779</v>
      </c>
      <c r="K844" s="159" t="s">
        <v>33</v>
      </c>
      <c r="L844" s="26" t="s">
        <v>33</v>
      </c>
      <c r="M844" s="186">
        <v>297504</v>
      </c>
      <c r="N844" s="187"/>
      <c r="O844" s="188"/>
      <c r="P844" s="91">
        <v>0</v>
      </c>
      <c r="Q844" s="95">
        <f t="shared" si="69"/>
        <v>297504</v>
      </c>
      <c r="R844" s="189"/>
      <c r="S844" s="190"/>
      <c r="T844" s="189"/>
      <c r="U844" s="95">
        <f t="shared" si="79"/>
        <v>0</v>
      </c>
      <c r="V844" s="32">
        <f t="shared" si="77"/>
        <v>297504</v>
      </c>
      <c r="W844" s="167" t="s">
        <v>33</v>
      </c>
      <c r="X844" s="230" t="s">
        <v>33</v>
      </c>
      <c r="Y844" s="37" t="s">
        <v>33</v>
      </c>
      <c r="Z844" s="37" t="s">
        <v>33</v>
      </c>
      <c r="AA844" s="96"/>
    </row>
    <row r="845" spans="1:27" hidden="1" x14ac:dyDescent="0.2">
      <c r="A845" s="20">
        <v>364</v>
      </c>
      <c r="B845" s="21">
        <v>44887</v>
      </c>
      <c r="C845" s="111">
        <v>44873</v>
      </c>
      <c r="D845" s="248"/>
      <c r="E845" s="23" t="s">
        <v>644</v>
      </c>
      <c r="F845" s="43" t="s">
        <v>753</v>
      </c>
      <c r="G845" s="24" t="s">
        <v>646</v>
      </c>
      <c r="I845" s="24" t="s">
        <v>33</v>
      </c>
      <c r="J845" s="76">
        <v>303799</v>
      </c>
      <c r="K845" s="194">
        <v>44859</v>
      </c>
      <c r="L845" s="26" t="s">
        <v>33</v>
      </c>
      <c r="M845" s="195">
        <v>83267</v>
      </c>
      <c r="N845" s="154"/>
      <c r="O845" s="76"/>
      <c r="P845" s="31">
        <v>0</v>
      </c>
      <c r="Q845" s="35">
        <f t="shared" si="69"/>
        <v>83267</v>
      </c>
      <c r="R845" s="81"/>
      <c r="S845" s="195">
        <v>-2172</v>
      </c>
      <c r="T845" s="81"/>
      <c r="U845" s="35">
        <f t="shared" si="79"/>
        <v>0</v>
      </c>
      <c r="V845" s="32">
        <f t="shared" si="77"/>
        <v>81095</v>
      </c>
      <c r="W845" s="167" t="s">
        <v>33</v>
      </c>
      <c r="X845" s="230" t="s">
        <v>33</v>
      </c>
      <c r="Y845" s="37" t="s">
        <v>33</v>
      </c>
      <c r="Z845" s="37" t="s">
        <v>33</v>
      </c>
      <c r="AA845" s="37"/>
    </row>
    <row r="846" spans="1:27" hidden="1" x14ac:dyDescent="0.2">
      <c r="A846" s="20">
        <v>365</v>
      </c>
      <c r="B846" s="21">
        <v>44887</v>
      </c>
      <c r="C846" s="111">
        <v>44875</v>
      </c>
      <c r="D846" s="248"/>
      <c r="E846" s="23" t="s">
        <v>152</v>
      </c>
      <c r="F846" s="43" t="s">
        <v>741</v>
      </c>
      <c r="G846" s="26" t="s">
        <v>627</v>
      </c>
      <c r="I846" s="24" t="s">
        <v>33</v>
      </c>
      <c r="J846" s="76">
        <v>303801</v>
      </c>
      <c r="K846" s="103">
        <v>44872</v>
      </c>
      <c r="L846" s="78" t="s">
        <v>754</v>
      </c>
      <c r="M846" s="79">
        <v>52200</v>
      </c>
      <c r="N846" s="154">
        <v>0.19500000000000001</v>
      </c>
      <c r="O846" s="178">
        <f>M846*N846</f>
        <v>10179</v>
      </c>
      <c r="P846" s="31">
        <v>0</v>
      </c>
      <c r="Q846" s="35">
        <f t="shared" si="69"/>
        <v>62379</v>
      </c>
      <c r="R846" s="81">
        <v>0.03</v>
      </c>
      <c r="S846" s="100">
        <v>-1871.37</v>
      </c>
      <c r="T846" s="81"/>
      <c r="U846" s="35">
        <f t="shared" si="79"/>
        <v>0</v>
      </c>
      <c r="V846" s="32">
        <f t="shared" si="77"/>
        <v>60507.63</v>
      </c>
      <c r="W846" s="167" t="s">
        <v>33</v>
      </c>
      <c r="X846" s="230" t="s">
        <v>33</v>
      </c>
      <c r="Y846" s="37" t="s">
        <v>33</v>
      </c>
      <c r="Z846" s="37" t="s">
        <v>33</v>
      </c>
      <c r="AA846" s="37"/>
    </row>
    <row r="847" spans="1:27" hidden="1" x14ac:dyDescent="0.2">
      <c r="A847" s="20">
        <v>380</v>
      </c>
      <c r="B847" s="55">
        <v>44917</v>
      </c>
      <c r="C847" s="56">
        <v>44908</v>
      </c>
      <c r="D847" s="248"/>
      <c r="E847" s="58" t="s">
        <v>160</v>
      </c>
      <c r="F847" s="57" t="s">
        <v>773</v>
      </c>
      <c r="G847" s="25" t="s">
        <v>33</v>
      </c>
      <c r="I847" s="60" t="s">
        <v>33</v>
      </c>
      <c r="J847" s="25" t="s">
        <v>239</v>
      </c>
      <c r="K847" s="128" t="s">
        <v>33</v>
      </c>
      <c r="L847" s="25" t="s">
        <v>33</v>
      </c>
      <c r="M847" s="149">
        <v>279579</v>
      </c>
      <c r="N847" s="141"/>
      <c r="O847" s="197">
        <f>M847*N847</f>
        <v>0</v>
      </c>
      <c r="P847" s="197">
        <v>0</v>
      </c>
      <c r="Q847" s="68">
        <f t="shared" si="69"/>
        <v>279579</v>
      </c>
      <c r="R847" s="66"/>
      <c r="S847" s="68">
        <f>-R847*Q847</f>
        <v>0</v>
      </c>
      <c r="T847" s="63"/>
      <c r="U847" s="68">
        <f t="shared" si="79"/>
        <v>0</v>
      </c>
      <c r="V847" s="65">
        <f t="shared" si="77"/>
        <v>279579</v>
      </c>
      <c r="W847" s="198" t="s">
        <v>33</v>
      </c>
      <c r="X847" s="231" t="s">
        <v>33</v>
      </c>
      <c r="Y847" s="70" t="s">
        <v>33</v>
      </c>
      <c r="Z847" s="70" t="s">
        <v>33</v>
      </c>
      <c r="AA847" s="70"/>
    </row>
    <row r="848" spans="1:27" hidden="1" x14ac:dyDescent="0.2">
      <c r="A848" s="20">
        <v>386</v>
      </c>
      <c r="B848" s="55">
        <v>44917</v>
      </c>
      <c r="C848" s="56">
        <v>44903</v>
      </c>
      <c r="D848" s="248"/>
      <c r="E848" s="57" t="s">
        <v>784</v>
      </c>
      <c r="F848" s="57" t="s">
        <v>785</v>
      </c>
      <c r="G848" s="25" t="s">
        <v>33</v>
      </c>
      <c r="I848" s="60" t="s">
        <v>33</v>
      </c>
      <c r="J848" s="25" t="s">
        <v>239</v>
      </c>
      <c r="K848" s="128" t="s">
        <v>33</v>
      </c>
      <c r="L848" s="25" t="s">
        <v>33</v>
      </c>
      <c r="M848" s="62">
        <v>26957800</v>
      </c>
      <c r="N848" s="141"/>
      <c r="O848" s="197">
        <f>M848*N848</f>
        <v>0</v>
      </c>
      <c r="P848" s="197">
        <v>0</v>
      </c>
      <c r="Q848" s="68">
        <f t="shared" si="69"/>
        <v>26957800</v>
      </c>
      <c r="R848" s="66"/>
      <c r="S848" s="68">
        <f>-R848*Q848</f>
        <v>0</v>
      </c>
      <c r="T848" s="66"/>
      <c r="U848" s="68">
        <f t="shared" si="79"/>
        <v>0</v>
      </c>
      <c r="V848" s="65">
        <f t="shared" si="77"/>
        <v>26957800</v>
      </c>
      <c r="W848" s="198" t="s">
        <v>33</v>
      </c>
      <c r="X848" s="231" t="s">
        <v>33</v>
      </c>
      <c r="Y848" s="70" t="s">
        <v>33</v>
      </c>
      <c r="Z848" s="70" t="s">
        <v>33</v>
      </c>
      <c r="AA848" s="70"/>
    </row>
    <row r="849" spans="1:28" hidden="1" x14ac:dyDescent="0.2">
      <c r="A849" s="20">
        <v>391</v>
      </c>
      <c r="B849" s="55">
        <v>44917</v>
      </c>
      <c r="C849" s="56">
        <v>44916</v>
      </c>
      <c r="D849" s="248"/>
      <c r="E849" s="57" t="s">
        <v>666</v>
      </c>
      <c r="F849" s="57" t="s">
        <v>791</v>
      </c>
      <c r="G849" s="199" t="s">
        <v>792</v>
      </c>
      <c r="I849" s="60" t="s">
        <v>33</v>
      </c>
      <c r="J849" s="25" t="s">
        <v>239</v>
      </c>
      <c r="K849" s="61">
        <v>44896</v>
      </c>
      <c r="L849" s="25">
        <v>564</v>
      </c>
      <c r="M849" s="62">
        <v>472349</v>
      </c>
      <c r="N849" s="141">
        <v>0.17</v>
      </c>
      <c r="O849" s="197">
        <f>M849*N849</f>
        <v>80299.33</v>
      </c>
      <c r="P849" s="197">
        <v>123629</v>
      </c>
      <c r="Q849" s="68">
        <f t="shared" si="69"/>
        <v>676277.33</v>
      </c>
      <c r="R849" s="66"/>
      <c r="S849" s="68">
        <f>-R849*Q849</f>
        <v>0</v>
      </c>
      <c r="T849" s="66"/>
      <c r="U849" s="68">
        <f t="shared" si="79"/>
        <v>0</v>
      </c>
      <c r="V849" s="65">
        <f t="shared" si="77"/>
        <v>676277.33</v>
      </c>
      <c r="W849" s="198" t="s">
        <v>33</v>
      </c>
      <c r="X849" s="231" t="s">
        <v>33</v>
      </c>
      <c r="Y849" s="70" t="s">
        <v>33</v>
      </c>
      <c r="Z849" s="70" t="s">
        <v>33</v>
      </c>
      <c r="AA849" s="70"/>
    </row>
    <row r="850" spans="1:28" ht="15" hidden="1" x14ac:dyDescent="0.35">
      <c r="M850" s="203">
        <f>SUM(M8:M849)</f>
        <v>531178864.42999995</v>
      </c>
      <c r="N850" s="204"/>
      <c r="O850" s="203">
        <f>SUM(O8:O849)</f>
        <v>4645263.6500000004</v>
      </c>
      <c r="P850" s="203">
        <f>SUM(P8:P849)</f>
        <v>407113</v>
      </c>
      <c r="Q850" s="203">
        <f>SUM(Q8:Q849)</f>
        <v>1473636955.7100003</v>
      </c>
      <c r="R850" s="204"/>
      <c r="S850" s="203">
        <f>SUM(S8:S849)</f>
        <v>-3043220.1087500001</v>
      </c>
      <c r="T850" s="204"/>
      <c r="U850" s="203">
        <f>SUM(U8:U849)</f>
        <v>-858035.348</v>
      </c>
      <c r="V850" s="203">
        <f>SUM(V8:V849)</f>
        <v>1469704197.2532501</v>
      </c>
    </row>
    <row r="851" spans="1:28" ht="16.5" hidden="1" x14ac:dyDescent="0.35">
      <c r="A851" s="395"/>
      <c r="B851" s="363">
        <v>44795</v>
      </c>
      <c r="C851" s="431"/>
      <c r="D851" s="347">
        <v>44783</v>
      </c>
      <c r="E851" s="348" t="s">
        <v>837</v>
      </c>
      <c r="F851" s="348" t="s">
        <v>837</v>
      </c>
      <c r="G851" s="432"/>
      <c r="I851" s="432"/>
      <c r="J851" s="433"/>
      <c r="K851" s="432"/>
      <c r="L851" s="433"/>
      <c r="M851" s="434"/>
      <c r="N851" s="435"/>
      <c r="O851" s="434"/>
      <c r="P851" s="434"/>
      <c r="Q851" s="354">
        <v>69870</v>
      </c>
      <c r="R851" s="435"/>
      <c r="S851" s="434"/>
      <c r="T851" s="435"/>
      <c r="U851" s="434"/>
      <c r="V851" s="359">
        <f t="shared" ref="V851:V914" si="80">Q851+S851+U851</f>
        <v>69870</v>
      </c>
      <c r="W851" s="433"/>
      <c r="X851" s="358" t="s">
        <v>222</v>
      </c>
      <c r="Y851" s="360">
        <v>54303443</v>
      </c>
      <c r="Z851" s="433"/>
      <c r="AA851" s="432"/>
      <c r="AB851" s="1" t="s">
        <v>867</v>
      </c>
    </row>
    <row r="852" spans="1:28" ht="24.75" hidden="1" x14ac:dyDescent="0.35">
      <c r="A852" s="395"/>
      <c r="B852" s="363">
        <v>44795</v>
      </c>
      <c r="C852" s="431"/>
      <c r="D852" s="347">
        <v>44785</v>
      </c>
      <c r="E852" s="348" t="s">
        <v>1128</v>
      </c>
      <c r="F852" s="348" t="s">
        <v>1128</v>
      </c>
      <c r="G852" s="432"/>
      <c r="I852" s="432"/>
      <c r="J852" s="433"/>
      <c r="K852" s="432"/>
      <c r="L852" s="433"/>
      <c r="M852" s="434"/>
      <c r="N852" s="435"/>
      <c r="O852" s="434"/>
      <c r="P852" s="434"/>
      <c r="Q852" s="354">
        <v>854289</v>
      </c>
      <c r="R852" s="435"/>
      <c r="S852" s="434"/>
      <c r="T852" s="435"/>
      <c r="U852" s="434"/>
      <c r="V852" s="359">
        <f t="shared" si="80"/>
        <v>854289</v>
      </c>
      <c r="W852" s="433"/>
      <c r="X852" s="358" t="s">
        <v>222</v>
      </c>
      <c r="Y852" s="360"/>
      <c r="Z852" s="433"/>
      <c r="AA852" s="432"/>
      <c r="AB852" s="1" t="s">
        <v>867</v>
      </c>
    </row>
    <row r="853" spans="1:28" ht="24.75" hidden="1" x14ac:dyDescent="0.35">
      <c r="A853" s="395"/>
      <c r="B853" s="363">
        <v>44795</v>
      </c>
      <c r="C853" s="431"/>
      <c r="D853" s="347">
        <v>44788</v>
      </c>
      <c r="E853" s="348" t="s">
        <v>1129</v>
      </c>
      <c r="F853" s="348" t="s">
        <v>1129</v>
      </c>
      <c r="G853" s="432"/>
      <c r="I853" s="432"/>
      <c r="J853" s="433"/>
      <c r="K853" s="432"/>
      <c r="L853" s="433"/>
      <c r="M853" s="434"/>
      <c r="N853" s="435"/>
      <c r="O853" s="434"/>
      <c r="P853" s="434"/>
      <c r="Q853" s="354">
        <v>167364</v>
      </c>
      <c r="R853" s="435"/>
      <c r="S853" s="434"/>
      <c r="T853" s="435"/>
      <c r="U853" s="434"/>
      <c r="V853" s="359">
        <f t="shared" si="80"/>
        <v>167364</v>
      </c>
      <c r="W853" s="433"/>
      <c r="X853" s="358" t="s">
        <v>222</v>
      </c>
      <c r="Y853" s="360"/>
      <c r="Z853" s="433"/>
      <c r="AA853" s="432"/>
      <c r="AB853" s="1" t="s">
        <v>867</v>
      </c>
    </row>
    <row r="854" spans="1:28" ht="16.5" hidden="1" x14ac:dyDescent="0.35">
      <c r="A854" s="395"/>
      <c r="B854" s="363">
        <v>44795</v>
      </c>
      <c r="C854" s="431"/>
      <c r="D854" s="347">
        <v>44799</v>
      </c>
      <c r="E854" s="348" t="s">
        <v>949</v>
      </c>
      <c r="F854" s="348" t="s">
        <v>949</v>
      </c>
      <c r="G854" s="432"/>
      <c r="I854" s="432"/>
      <c r="J854" s="433"/>
      <c r="K854" s="432"/>
      <c r="L854" s="433"/>
      <c r="M854" s="434"/>
      <c r="N854" s="435"/>
      <c r="O854" s="434"/>
      <c r="P854" s="434"/>
      <c r="Q854" s="354">
        <v>96500000</v>
      </c>
      <c r="R854" s="435"/>
      <c r="S854" s="434"/>
      <c r="T854" s="435"/>
      <c r="U854" s="434"/>
      <c r="V854" s="359">
        <f t="shared" si="80"/>
        <v>96500000</v>
      </c>
      <c r="W854" s="433"/>
      <c r="X854" s="358" t="s">
        <v>222</v>
      </c>
      <c r="Y854" s="360">
        <v>54303452</v>
      </c>
      <c r="Z854" s="433"/>
      <c r="AA854" s="432"/>
      <c r="AB854" s="1" t="s">
        <v>867</v>
      </c>
    </row>
    <row r="855" spans="1:28" ht="24.75" hidden="1" x14ac:dyDescent="0.35">
      <c r="A855" s="395"/>
      <c r="B855" s="363">
        <v>44795</v>
      </c>
      <c r="C855" s="431"/>
      <c r="D855" s="347">
        <v>44802</v>
      </c>
      <c r="E855" s="348" t="s">
        <v>1130</v>
      </c>
      <c r="F855" s="348" t="s">
        <v>1130</v>
      </c>
      <c r="G855" s="432"/>
      <c r="I855" s="432"/>
      <c r="J855" s="433"/>
      <c r="K855" s="432"/>
      <c r="L855" s="433"/>
      <c r="M855" s="434"/>
      <c r="N855" s="435"/>
      <c r="O855" s="434"/>
      <c r="P855" s="434"/>
      <c r="Q855" s="354">
        <v>600000</v>
      </c>
      <c r="R855" s="435"/>
      <c r="S855" s="434"/>
      <c r="T855" s="435"/>
      <c r="U855" s="434"/>
      <c r="V855" s="359">
        <f t="shared" si="80"/>
        <v>600000</v>
      </c>
      <c r="W855" s="433"/>
      <c r="X855" s="358" t="s">
        <v>222</v>
      </c>
      <c r="Y855" s="360"/>
      <c r="Z855" s="433"/>
      <c r="AA855" s="432"/>
      <c r="AB855" s="1" t="s">
        <v>867</v>
      </c>
    </row>
    <row r="856" spans="1:28" ht="24.75" hidden="1" x14ac:dyDescent="0.35">
      <c r="A856" s="395"/>
      <c r="B856" s="363">
        <v>44795</v>
      </c>
      <c r="C856" s="431"/>
      <c r="D856" s="347">
        <v>44802</v>
      </c>
      <c r="E856" s="348" t="s">
        <v>1131</v>
      </c>
      <c r="F856" s="348" t="s">
        <v>1131</v>
      </c>
      <c r="G856" s="432"/>
      <c r="I856" s="432"/>
      <c r="J856" s="433"/>
      <c r="K856" s="432"/>
      <c r="L856" s="433"/>
      <c r="M856" s="434"/>
      <c r="N856" s="435"/>
      <c r="O856" s="434"/>
      <c r="P856" s="434"/>
      <c r="Q856" s="354">
        <v>1000000</v>
      </c>
      <c r="R856" s="435"/>
      <c r="S856" s="434"/>
      <c r="T856" s="435"/>
      <c r="U856" s="434"/>
      <c r="V856" s="359">
        <f t="shared" si="80"/>
        <v>1000000</v>
      </c>
      <c r="W856" s="433"/>
      <c r="X856" s="358" t="s">
        <v>222</v>
      </c>
      <c r="Y856" s="360"/>
      <c r="Z856" s="433"/>
      <c r="AA856" s="432"/>
      <c r="AB856" s="1" t="s">
        <v>867</v>
      </c>
    </row>
    <row r="857" spans="1:28" ht="16.5" hidden="1" x14ac:dyDescent="0.35">
      <c r="A857" s="395"/>
      <c r="B857" s="363">
        <v>44795</v>
      </c>
      <c r="C857" s="431"/>
      <c r="D857" s="347">
        <v>44802</v>
      </c>
      <c r="E857" s="348" t="s">
        <v>1132</v>
      </c>
      <c r="F857" s="348" t="s">
        <v>1132</v>
      </c>
      <c r="G857" s="432"/>
      <c r="I857" s="432"/>
      <c r="J857" s="433"/>
      <c r="K857" s="432"/>
      <c r="L857" s="433"/>
      <c r="M857" s="434"/>
      <c r="N857" s="435"/>
      <c r="O857" s="434"/>
      <c r="P857" s="434"/>
      <c r="Q857" s="354">
        <v>1000000</v>
      </c>
      <c r="R857" s="435"/>
      <c r="S857" s="434"/>
      <c r="T857" s="435"/>
      <c r="U857" s="434"/>
      <c r="V857" s="359">
        <f t="shared" si="80"/>
        <v>1000000</v>
      </c>
      <c r="W857" s="433"/>
      <c r="X857" s="358" t="s">
        <v>222</v>
      </c>
      <c r="Y857" s="360"/>
      <c r="Z857" s="433"/>
      <c r="AA857" s="432"/>
      <c r="AB857" s="1" t="s">
        <v>867</v>
      </c>
    </row>
    <row r="858" spans="1:28" ht="16.5" hidden="1" x14ac:dyDescent="0.35">
      <c r="A858" s="395"/>
      <c r="B858" s="363">
        <v>44795</v>
      </c>
      <c r="C858" s="431"/>
      <c r="D858" s="347">
        <v>44802</v>
      </c>
      <c r="E858" s="348" t="s">
        <v>1133</v>
      </c>
      <c r="F858" s="348" t="s">
        <v>1133</v>
      </c>
      <c r="G858" s="432"/>
      <c r="I858" s="432"/>
      <c r="J858" s="433"/>
      <c r="K858" s="432"/>
      <c r="L858" s="433"/>
      <c r="M858" s="434"/>
      <c r="N858" s="435"/>
      <c r="O858" s="434"/>
      <c r="P858" s="434"/>
      <c r="Q858" s="354">
        <v>600000</v>
      </c>
      <c r="R858" s="435"/>
      <c r="S858" s="434"/>
      <c r="T858" s="435"/>
      <c r="U858" s="434"/>
      <c r="V858" s="359">
        <f t="shared" si="80"/>
        <v>600000</v>
      </c>
      <c r="W858" s="433"/>
      <c r="X858" s="358" t="s">
        <v>222</v>
      </c>
      <c r="Y858" s="360"/>
      <c r="Z858" s="433"/>
      <c r="AA858" s="432"/>
      <c r="AB858" s="1" t="s">
        <v>867</v>
      </c>
    </row>
    <row r="859" spans="1:28" ht="16.5" hidden="1" x14ac:dyDescent="0.35">
      <c r="A859" s="395"/>
      <c r="B859" s="363">
        <v>44795</v>
      </c>
      <c r="C859" s="431"/>
      <c r="D859" s="347">
        <v>44802</v>
      </c>
      <c r="E859" s="348" t="s">
        <v>1134</v>
      </c>
      <c r="F859" s="348" t="s">
        <v>1134</v>
      </c>
      <c r="G859" s="432"/>
      <c r="I859" s="432"/>
      <c r="J859" s="433"/>
      <c r="K859" s="432"/>
      <c r="L859" s="433"/>
      <c r="M859" s="434"/>
      <c r="N859" s="435"/>
      <c r="O859" s="434"/>
      <c r="P859" s="434"/>
      <c r="Q859" s="354">
        <v>4488.2</v>
      </c>
      <c r="R859" s="435"/>
      <c r="S859" s="434"/>
      <c r="T859" s="435"/>
      <c r="U859" s="434"/>
      <c r="V859" s="359">
        <f t="shared" si="80"/>
        <v>4488.2</v>
      </c>
      <c r="W859" s="433"/>
      <c r="X859" s="358" t="s">
        <v>222</v>
      </c>
      <c r="Y859" s="360">
        <v>12300002944</v>
      </c>
      <c r="Z859" s="433"/>
      <c r="AA859" s="432"/>
      <c r="AB859" s="1" t="s">
        <v>867</v>
      </c>
    </row>
    <row r="860" spans="1:28" ht="36" hidden="1" x14ac:dyDescent="0.35">
      <c r="A860" s="395"/>
      <c r="B860" s="363">
        <v>44795</v>
      </c>
      <c r="C860" s="431"/>
      <c r="D860" s="347">
        <v>44802</v>
      </c>
      <c r="E860" s="348" t="s">
        <v>1135</v>
      </c>
      <c r="F860" s="348" t="s">
        <v>1135</v>
      </c>
      <c r="G860" s="432"/>
      <c r="I860" s="432"/>
      <c r="J860" s="433"/>
      <c r="K860" s="432"/>
      <c r="L860" s="433"/>
      <c r="M860" s="434"/>
      <c r="N860" s="435"/>
      <c r="O860" s="434"/>
      <c r="P860" s="434"/>
      <c r="Q860" s="354">
        <v>336750000</v>
      </c>
      <c r="R860" s="435"/>
      <c r="S860" s="434"/>
      <c r="T860" s="435"/>
      <c r="U860" s="434"/>
      <c r="V860" s="359">
        <f t="shared" si="80"/>
        <v>336750000</v>
      </c>
      <c r="W860" s="433"/>
      <c r="X860" s="358" t="s">
        <v>222</v>
      </c>
      <c r="Y860" s="360">
        <v>12300002944</v>
      </c>
      <c r="Z860" s="433"/>
      <c r="AA860" s="432"/>
      <c r="AB860" s="1" t="s">
        <v>867</v>
      </c>
    </row>
    <row r="861" spans="1:28" ht="16.5" hidden="1" x14ac:dyDescent="0.35">
      <c r="A861" s="395"/>
      <c r="B861" s="363">
        <v>44795</v>
      </c>
      <c r="C861" s="431"/>
      <c r="D861" s="347">
        <v>44803</v>
      </c>
      <c r="E861" s="348" t="s">
        <v>1134</v>
      </c>
      <c r="F861" s="348" t="s">
        <v>1134</v>
      </c>
      <c r="G861" s="432"/>
      <c r="I861" s="432"/>
      <c r="J861" s="433"/>
      <c r="K861" s="432"/>
      <c r="L861" s="433"/>
      <c r="M861" s="434"/>
      <c r="N861" s="435"/>
      <c r="O861" s="434"/>
      <c r="P861" s="434"/>
      <c r="Q861" s="354">
        <v>4513.79</v>
      </c>
      <c r="R861" s="435"/>
      <c r="S861" s="434"/>
      <c r="T861" s="435"/>
      <c r="U861" s="434"/>
      <c r="V861" s="359">
        <f t="shared" si="80"/>
        <v>4513.79</v>
      </c>
      <c r="W861" s="433"/>
      <c r="X861" s="358" t="s">
        <v>222</v>
      </c>
      <c r="Y861" s="360">
        <v>12300002944</v>
      </c>
      <c r="Z861" s="433"/>
      <c r="AA861" s="432"/>
      <c r="AB861" s="1" t="s">
        <v>867</v>
      </c>
    </row>
    <row r="862" spans="1:28" ht="24.75" hidden="1" x14ac:dyDescent="0.35">
      <c r="A862" s="395"/>
      <c r="B862" s="363">
        <v>44795</v>
      </c>
      <c r="C862" s="431"/>
      <c r="D862" s="347">
        <v>44803</v>
      </c>
      <c r="E862" s="348" t="s">
        <v>1136</v>
      </c>
      <c r="F862" s="348" t="s">
        <v>1136</v>
      </c>
      <c r="G862" s="432"/>
      <c r="I862" s="432"/>
      <c r="J862" s="433"/>
      <c r="K862" s="432"/>
      <c r="L862" s="433"/>
      <c r="M862" s="434"/>
      <c r="N862" s="435"/>
      <c r="O862" s="434"/>
      <c r="P862" s="434"/>
      <c r="Q862" s="354">
        <v>222250000</v>
      </c>
      <c r="R862" s="435"/>
      <c r="S862" s="434"/>
      <c r="T862" s="435"/>
      <c r="U862" s="434"/>
      <c r="V862" s="359">
        <f t="shared" si="80"/>
        <v>222250000</v>
      </c>
      <c r="W862" s="433"/>
      <c r="X862" s="358" t="s">
        <v>222</v>
      </c>
      <c r="Y862" s="360">
        <v>12300002944</v>
      </c>
      <c r="Z862" s="433"/>
      <c r="AA862" s="432"/>
      <c r="AB862" s="1" t="s">
        <v>867</v>
      </c>
    </row>
    <row r="863" spans="1:28" ht="16.5" hidden="1" x14ac:dyDescent="0.35">
      <c r="A863" s="395"/>
      <c r="B863" s="363">
        <v>44795</v>
      </c>
      <c r="C863" s="431"/>
      <c r="D863" s="347">
        <v>44804</v>
      </c>
      <c r="E863" s="348" t="s">
        <v>1134</v>
      </c>
      <c r="F863" s="348" t="s">
        <v>1134</v>
      </c>
      <c r="G863" s="432"/>
      <c r="I863" s="432"/>
      <c r="J863" s="433"/>
      <c r="K863" s="432"/>
      <c r="L863" s="433"/>
      <c r="M863" s="434"/>
      <c r="N863" s="435"/>
      <c r="O863" s="434"/>
      <c r="P863" s="434"/>
      <c r="Q863" s="354">
        <v>4477.2700000000004</v>
      </c>
      <c r="R863" s="435"/>
      <c r="S863" s="434"/>
      <c r="T863" s="435"/>
      <c r="U863" s="434"/>
      <c r="V863" s="359">
        <f t="shared" si="80"/>
        <v>4477.2700000000004</v>
      </c>
      <c r="W863" s="433"/>
      <c r="X863" s="358" t="s">
        <v>222</v>
      </c>
      <c r="Y863" s="360">
        <v>12300002944</v>
      </c>
      <c r="Z863" s="433"/>
      <c r="AA863" s="432"/>
      <c r="AB863" s="1" t="s">
        <v>867</v>
      </c>
    </row>
    <row r="864" spans="1:28" ht="24.75" hidden="1" x14ac:dyDescent="0.35">
      <c r="A864" s="395"/>
      <c r="B864" s="363">
        <v>44795</v>
      </c>
      <c r="C864" s="431"/>
      <c r="D864" s="347">
        <v>44804</v>
      </c>
      <c r="E864" s="348" t="s">
        <v>1137</v>
      </c>
      <c r="F864" s="348" t="s">
        <v>1137</v>
      </c>
      <c r="G864" s="432"/>
      <c r="I864" s="432"/>
      <c r="J864" s="433"/>
      <c r="K864" s="432"/>
      <c r="L864" s="433"/>
      <c r="M864" s="434"/>
      <c r="N864" s="435"/>
      <c r="O864" s="434"/>
      <c r="P864" s="434"/>
      <c r="Q864" s="354">
        <v>342875000</v>
      </c>
      <c r="R864" s="435"/>
      <c r="S864" s="434"/>
      <c r="T864" s="435"/>
      <c r="U864" s="434"/>
      <c r="V864" s="359">
        <f t="shared" si="80"/>
        <v>342875000</v>
      </c>
      <c r="W864" s="433"/>
      <c r="X864" s="358" t="s">
        <v>222</v>
      </c>
      <c r="Y864" s="360">
        <v>12300002944</v>
      </c>
      <c r="Z864" s="433"/>
      <c r="AA864" s="432"/>
      <c r="AB864" s="1" t="s">
        <v>867</v>
      </c>
    </row>
    <row r="865" spans="1:28" ht="16.5" hidden="1" x14ac:dyDescent="0.35">
      <c r="A865" s="395"/>
      <c r="B865" s="363">
        <v>44795</v>
      </c>
      <c r="C865" s="431"/>
      <c r="D865" s="347">
        <v>44804</v>
      </c>
      <c r="E865" s="348" t="s">
        <v>1138</v>
      </c>
      <c r="F865" s="348" t="s">
        <v>1138</v>
      </c>
      <c r="G865" s="432"/>
      <c r="I865" s="432"/>
      <c r="J865" s="433"/>
      <c r="K865" s="432"/>
      <c r="L865" s="433"/>
      <c r="M865" s="434"/>
      <c r="N865" s="435"/>
      <c r="O865" s="434"/>
      <c r="P865" s="434"/>
      <c r="Q865" s="389">
        <v>150</v>
      </c>
      <c r="R865" s="435"/>
      <c r="S865" s="434"/>
      <c r="T865" s="435"/>
      <c r="U865" s="434"/>
      <c r="V865" s="359">
        <f t="shared" si="80"/>
        <v>150</v>
      </c>
      <c r="W865" s="433"/>
      <c r="X865" s="358" t="s">
        <v>222</v>
      </c>
      <c r="Y865" s="360"/>
      <c r="Z865" s="433"/>
      <c r="AA865" s="432"/>
      <c r="AB865" s="1" t="s">
        <v>867</v>
      </c>
    </row>
    <row r="866" spans="1:28" ht="24.75" hidden="1" x14ac:dyDescent="0.35">
      <c r="A866" s="395"/>
      <c r="B866" s="363">
        <v>44795</v>
      </c>
      <c r="C866" s="431"/>
      <c r="D866" s="347">
        <v>44804</v>
      </c>
      <c r="E866" s="348" t="s">
        <v>1139</v>
      </c>
      <c r="F866" s="348" t="s">
        <v>1139</v>
      </c>
      <c r="G866" s="432"/>
      <c r="I866" s="432"/>
      <c r="J866" s="433"/>
      <c r="K866" s="432"/>
      <c r="L866" s="433"/>
      <c r="M866" s="434"/>
      <c r="N866" s="435"/>
      <c r="O866" s="434"/>
      <c r="P866" s="434"/>
      <c r="Q866" s="389">
        <v>19.5</v>
      </c>
      <c r="R866" s="435"/>
      <c r="S866" s="434"/>
      <c r="T866" s="435"/>
      <c r="U866" s="434"/>
      <c r="V866" s="359">
        <f t="shared" si="80"/>
        <v>19.5</v>
      </c>
      <c r="W866" s="433"/>
      <c r="X866" s="358" t="s">
        <v>222</v>
      </c>
      <c r="Y866" s="360"/>
      <c r="Z866" s="433"/>
      <c r="AA866" s="432"/>
      <c r="AB866" s="1" t="s">
        <v>867</v>
      </c>
    </row>
    <row r="867" spans="1:28" ht="16.5" hidden="1" x14ac:dyDescent="0.35">
      <c r="A867" s="395"/>
      <c r="B867" s="363">
        <v>44795</v>
      </c>
      <c r="C867" s="431"/>
      <c r="D867" s="347">
        <v>44804</v>
      </c>
      <c r="E867" s="348" t="s">
        <v>1094</v>
      </c>
      <c r="F867" s="348" t="s">
        <v>1094</v>
      </c>
      <c r="G867" s="432"/>
      <c r="I867" s="432"/>
      <c r="J867" s="433"/>
      <c r="K867" s="432"/>
      <c r="L867" s="433"/>
      <c r="M867" s="434"/>
      <c r="N867" s="435"/>
      <c r="O867" s="434"/>
      <c r="P867" s="434"/>
      <c r="Q867" s="354">
        <v>205096.61</v>
      </c>
      <c r="R867" s="435"/>
      <c r="S867" s="434"/>
      <c r="T867" s="435"/>
      <c r="U867" s="434"/>
      <c r="V867" s="359">
        <f t="shared" si="80"/>
        <v>205096.61</v>
      </c>
      <c r="W867" s="433"/>
      <c r="X867" s="358" t="s">
        <v>222</v>
      </c>
      <c r="Y867" s="433"/>
      <c r="Z867" s="433"/>
      <c r="AA867" s="432"/>
      <c r="AB867" s="1" t="s">
        <v>867</v>
      </c>
    </row>
    <row r="868" spans="1:28" ht="24.75" hidden="1" x14ac:dyDescent="0.35">
      <c r="A868" s="395"/>
      <c r="B868" s="363">
        <v>44826</v>
      </c>
      <c r="C868" s="431"/>
      <c r="D868" s="347">
        <v>44806</v>
      </c>
      <c r="E868" s="348" t="s">
        <v>1140</v>
      </c>
      <c r="F868" s="348" t="s">
        <v>1140</v>
      </c>
      <c r="G868" s="432"/>
      <c r="I868" s="432"/>
      <c r="J868" s="433"/>
      <c r="K868" s="432"/>
      <c r="L868" s="433"/>
      <c r="M868" s="434"/>
      <c r="N868" s="435"/>
      <c r="O868" s="434"/>
      <c r="P868" s="434"/>
      <c r="Q868" s="354">
        <v>1000000</v>
      </c>
      <c r="R868" s="435"/>
      <c r="S868" s="434"/>
      <c r="T868" s="435"/>
      <c r="U868" s="434"/>
      <c r="V868" s="359">
        <f t="shared" si="80"/>
        <v>1000000</v>
      </c>
      <c r="W868" s="433"/>
      <c r="X868" s="358" t="s">
        <v>222</v>
      </c>
      <c r="Y868" s="360"/>
      <c r="Z868" s="433"/>
      <c r="AA868" s="432"/>
      <c r="AB868" s="1" t="s">
        <v>867</v>
      </c>
    </row>
    <row r="869" spans="1:28" ht="24.75" hidden="1" x14ac:dyDescent="0.35">
      <c r="A869" s="395"/>
      <c r="B869" s="363">
        <v>44826</v>
      </c>
      <c r="C869" s="431"/>
      <c r="D869" s="347">
        <v>44806</v>
      </c>
      <c r="E869" s="348" t="s">
        <v>1141</v>
      </c>
      <c r="F869" s="348" t="s">
        <v>1141</v>
      </c>
      <c r="G869" s="432"/>
      <c r="I869" s="432"/>
      <c r="J869" s="433"/>
      <c r="K869" s="432"/>
      <c r="L869" s="433"/>
      <c r="M869" s="434"/>
      <c r="N869" s="435"/>
      <c r="O869" s="434"/>
      <c r="P869" s="434"/>
      <c r="Q869" s="354">
        <v>600000</v>
      </c>
      <c r="R869" s="435"/>
      <c r="S869" s="434"/>
      <c r="T869" s="435"/>
      <c r="U869" s="434"/>
      <c r="V869" s="359">
        <f t="shared" si="80"/>
        <v>600000</v>
      </c>
      <c r="W869" s="433"/>
      <c r="X869" s="358" t="s">
        <v>222</v>
      </c>
      <c r="Y869" s="360"/>
      <c r="Z869" s="433"/>
      <c r="AA869" s="432"/>
      <c r="AB869" s="1" t="s">
        <v>867</v>
      </c>
    </row>
    <row r="870" spans="1:28" ht="16.5" hidden="1" x14ac:dyDescent="0.35">
      <c r="A870" s="395"/>
      <c r="B870" s="363">
        <v>44826</v>
      </c>
      <c r="C870" s="431"/>
      <c r="D870" s="347">
        <v>44827</v>
      </c>
      <c r="E870" s="348" t="s">
        <v>1142</v>
      </c>
      <c r="F870" s="348" t="s">
        <v>1142</v>
      </c>
      <c r="G870" s="432"/>
      <c r="I870" s="432"/>
      <c r="J870" s="433"/>
      <c r="K870" s="432"/>
      <c r="L870" s="433"/>
      <c r="M870" s="434"/>
      <c r="N870" s="435"/>
      <c r="O870" s="434"/>
      <c r="P870" s="434"/>
      <c r="Q870" s="389">
        <v>486.3</v>
      </c>
      <c r="R870" s="435"/>
      <c r="S870" s="434"/>
      <c r="T870" s="435"/>
      <c r="U870" s="434"/>
      <c r="V870" s="359">
        <f t="shared" si="80"/>
        <v>486.3</v>
      </c>
      <c r="W870" s="433"/>
      <c r="X870" s="358" t="s">
        <v>222</v>
      </c>
      <c r="Y870" s="360"/>
      <c r="Z870" s="433"/>
      <c r="AA870" s="432"/>
      <c r="AB870" s="1" t="s">
        <v>867</v>
      </c>
    </row>
    <row r="871" spans="1:28" ht="16.5" hidden="1" x14ac:dyDescent="0.35">
      <c r="A871" s="395"/>
      <c r="B871" s="363">
        <v>44826</v>
      </c>
      <c r="C871" s="431"/>
      <c r="D871" s="347">
        <v>44827</v>
      </c>
      <c r="E871" s="348" t="s">
        <v>1143</v>
      </c>
      <c r="F871" s="348" t="s">
        <v>1143</v>
      </c>
      <c r="G871" s="432"/>
      <c r="I871" s="432"/>
      <c r="J871" s="433"/>
      <c r="K871" s="432"/>
      <c r="L871" s="433"/>
      <c r="M871" s="434"/>
      <c r="N871" s="435"/>
      <c r="O871" s="434"/>
      <c r="P871" s="434"/>
      <c r="Q871" s="389">
        <v>453.08</v>
      </c>
      <c r="R871" s="435"/>
      <c r="S871" s="434"/>
      <c r="T871" s="435"/>
      <c r="U871" s="434"/>
      <c r="V871" s="359">
        <f t="shared" si="80"/>
        <v>453.08</v>
      </c>
      <c r="W871" s="433"/>
      <c r="X871" s="358" t="s">
        <v>222</v>
      </c>
      <c r="Y871" s="360"/>
      <c r="Z871" s="433"/>
      <c r="AA871" s="432"/>
      <c r="AB871" s="1" t="s">
        <v>867</v>
      </c>
    </row>
    <row r="872" spans="1:28" ht="16.5" hidden="1" x14ac:dyDescent="0.35">
      <c r="A872" s="395"/>
      <c r="B872" s="363">
        <v>44826</v>
      </c>
      <c r="C872" s="431"/>
      <c r="D872" s="347">
        <v>44827</v>
      </c>
      <c r="E872" s="348" t="s">
        <v>1144</v>
      </c>
      <c r="F872" s="348" t="s">
        <v>1144</v>
      </c>
      <c r="G872" s="432"/>
      <c r="I872" s="432"/>
      <c r="J872" s="433"/>
      <c r="K872" s="432"/>
      <c r="L872" s="433"/>
      <c r="M872" s="434"/>
      <c r="N872" s="435"/>
      <c r="O872" s="434"/>
      <c r="P872" s="434"/>
      <c r="Q872" s="389">
        <v>486.3</v>
      </c>
      <c r="R872" s="435"/>
      <c r="S872" s="434"/>
      <c r="T872" s="435"/>
      <c r="U872" s="434"/>
      <c r="V872" s="359">
        <f t="shared" si="80"/>
        <v>486.3</v>
      </c>
      <c r="W872" s="433"/>
      <c r="X872" s="358" t="s">
        <v>222</v>
      </c>
      <c r="Y872" s="360"/>
      <c r="Z872" s="433"/>
      <c r="AA872" s="432"/>
      <c r="AB872" s="1" t="s">
        <v>867</v>
      </c>
    </row>
    <row r="873" spans="1:28" ht="16.5" hidden="1" x14ac:dyDescent="0.35">
      <c r="A873" s="395"/>
      <c r="B873" s="363">
        <v>44826</v>
      </c>
      <c r="C873" s="431"/>
      <c r="D873" s="347">
        <v>44827</v>
      </c>
      <c r="E873" s="348" t="s">
        <v>1145</v>
      </c>
      <c r="F873" s="348" t="s">
        <v>1145</v>
      </c>
      <c r="G873" s="432"/>
      <c r="I873" s="432"/>
      <c r="J873" s="433"/>
      <c r="K873" s="432"/>
      <c r="L873" s="433"/>
      <c r="M873" s="434"/>
      <c r="N873" s="435"/>
      <c r="O873" s="434"/>
      <c r="P873" s="434"/>
      <c r="Q873" s="389">
        <v>453.08</v>
      </c>
      <c r="R873" s="435"/>
      <c r="S873" s="434"/>
      <c r="T873" s="435"/>
      <c r="U873" s="434"/>
      <c r="V873" s="359">
        <f t="shared" si="80"/>
        <v>453.08</v>
      </c>
      <c r="W873" s="433"/>
      <c r="X873" s="358" t="s">
        <v>222</v>
      </c>
      <c r="Y873" s="360"/>
      <c r="Z873" s="433"/>
      <c r="AA873" s="432"/>
      <c r="AB873" s="1" t="s">
        <v>867</v>
      </c>
    </row>
    <row r="874" spans="1:28" ht="24.75" hidden="1" x14ac:dyDescent="0.35">
      <c r="A874" s="395"/>
      <c r="B874" s="363">
        <v>44826</v>
      </c>
      <c r="C874" s="431"/>
      <c r="D874" s="347">
        <v>44831</v>
      </c>
      <c r="E874" s="348" t="s">
        <v>1146</v>
      </c>
      <c r="F874" s="348" t="s">
        <v>1146</v>
      </c>
      <c r="G874" s="432"/>
      <c r="I874" s="432"/>
      <c r="J874" s="433"/>
      <c r="K874" s="432"/>
      <c r="L874" s="433"/>
      <c r="M874" s="434"/>
      <c r="N874" s="435"/>
      <c r="O874" s="434"/>
      <c r="P874" s="434"/>
      <c r="Q874" s="354">
        <v>1000000</v>
      </c>
      <c r="R874" s="435"/>
      <c r="S874" s="434"/>
      <c r="T874" s="435"/>
      <c r="U874" s="434"/>
      <c r="V874" s="359">
        <f t="shared" si="80"/>
        <v>1000000</v>
      </c>
      <c r="W874" s="433"/>
      <c r="X874" s="358" t="s">
        <v>222</v>
      </c>
      <c r="Y874" s="360"/>
      <c r="Z874" s="433"/>
      <c r="AA874" s="432"/>
      <c r="AB874" s="1" t="s">
        <v>867</v>
      </c>
    </row>
    <row r="875" spans="1:28" ht="24.75" hidden="1" x14ac:dyDescent="0.35">
      <c r="A875" s="395"/>
      <c r="B875" s="363">
        <v>44826</v>
      </c>
      <c r="C875" s="431"/>
      <c r="D875" s="347">
        <v>44831</v>
      </c>
      <c r="E875" s="348" t="s">
        <v>1147</v>
      </c>
      <c r="F875" s="348" t="s">
        <v>1147</v>
      </c>
      <c r="G875" s="432"/>
      <c r="I875" s="432"/>
      <c r="J875" s="433"/>
      <c r="K875" s="432"/>
      <c r="L875" s="433"/>
      <c r="M875" s="434"/>
      <c r="N875" s="435"/>
      <c r="O875" s="434"/>
      <c r="P875" s="434"/>
      <c r="Q875" s="354">
        <v>1000000</v>
      </c>
      <c r="R875" s="435"/>
      <c r="S875" s="434"/>
      <c r="T875" s="435"/>
      <c r="U875" s="434"/>
      <c r="V875" s="359">
        <f t="shared" si="80"/>
        <v>1000000</v>
      </c>
      <c r="W875" s="433"/>
      <c r="X875" s="358" t="s">
        <v>222</v>
      </c>
      <c r="Y875" s="360"/>
      <c r="Z875" s="433"/>
      <c r="AA875" s="432"/>
      <c r="AB875" s="1" t="s">
        <v>867</v>
      </c>
    </row>
    <row r="876" spans="1:28" ht="24.75" hidden="1" x14ac:dyDescent="0.35">
      <c r="A876" s="395"/>
      <c r="B876" s="363">
        <v>44826</v>
      </c>
      <c r="C876" s="431"/>
      <c r="D876" s="347">
        <v>44831</v>
      </c>
      <c r="E876" s="348" t="s">
        <v>1148</v>
      </c>
      <c r="F876" s="348" t="s">
        <v>1148</v>
      </c>
      <c r="G876" s="432"/>
      <c r="I876" s="432"/>
      <c r="J876" s="433"/>
      <c r="K876" s="432"/>
      <c r="L876" s="433"/>
      <c r="M876" s="434"/>
      <c r="N876" s="435"/>
      <c r="O876" s="434"/>
      <c r="P876" s="434"/>
      <c r="Q876" s="354">
        <v>1000000</v>
      </c>
      <c r="R876" s="435"/>
      <c r="S876" s="434"/>
      <c r="T876" s="435"/>
      <c r="U876" s="434"/>
      <c r="V876" s="359">
        <f t="shared" si="80"/>
        <v>1000000</v>
      </c>
      <c r="W876" s="433"/>
      <c r="X876" s="358" t="s">
        <v>222</v>
      </c>
      <c r="Y876" s="360"/>
      <c r="Z876" s="433"/>
      <c r="AA876" s="432"/>
      <c r="AB876" s="1" t="s">
        <v>867</v>
      </c>
    </row>
    <row r="877" spans="1:28" ht="24.75" hidden="1" x14ac:dyDescent="0.35">
      <c r="A877" s="395"/>
      <c r="B877" s="363">
        <v>44826</v>
      </c>
      <c r="C877" s="431"/>
      <c r="D877" s="347">
        <v>44831</v>
      </c>
      <c r="E877" s="348" t="s">
        <v>1149</v>
      </c>
      <c r="F877" s="348" t="s">
        <v>1149</v>
      </c>
      <c r="G877" s="432"/>
      <c r="I877" s="432"/>
      <c r="J877" s="433"/>
      <c r="K877" s="432"/>
      <c r="L877" s="433"/>
      <c r="M877" s="434"/>
      <c r="N877" s="435"/>
      <c r="O877" s="434"/>
      <c r="P877" s="434"/>
      <c r="Q877" s="354">
        <v>931712</v>
      </c>
      <c r="R877" s="435"/>
      <c r="S877" s="434"/>
      <c r="T877" s="435"/>
      <c r="U877" s="434"/>
      <c r="V877" s="359">
        <f t="shared" si="80"/>
        <v>931712</v>
      </c>
      <c r="W877" s="433"/>
      <c r="X877" s="358" t="s">
        <v>222</v>
      </c>
      <c r="Y877" s="360"/>
      <c r="Z877" s="433"/>
      <c r="AA877" s="432"/>
      <c r="AB877" s="1" t="s">
        <v>867</v>
      </c>
    </row>
    <row r="878" spans="1:28" ht="24.75" hidden="1" x14ac:dyDescent="0.35">
      <c r="A878" s="395"/>
      <c r="B878" s="363">
        <v>44856</v>
      </c>
      <c r="C878" s="431"/>
      <c r="D878" s="347">
        <v>44840</v>
      </c>
      <c r="E878" s="348" t="s">
        <v>1150</v>
      </c>
      <c r="F878" s="348" t="s">
        <v>1150</v>
      </c>
      <c r="G878" s="432"/>
      <c r="I878" s="432"/>
      <c r="J878" s="433"/>
      <c r="K878" s="432"/>
      <c r="L878" s="433"/>
      <c r="M878" s="434"/>
      <c r="N878" s="435"/>
      <c r="O878" s="434"/>
      <c r="P878" s="434"/>
      <c r="Q878" s="354">
        <v>1000000</v>
      </c>
      <c r="R878" s="435"/>
      <c r="S878" s="434"/>
      <c r="T878" s="435"/>
      <c r="U878" s="434"/>
      <c r="V878" s="359">
        <f t="shared" si="80"/>
        <v>1000000</v>
      </c>
      <c r="W878" s="433"/>
      <c r="X878" s="358" t="s">
        <v>222</v>
      </c>
      <c r="Y878" s="433"/>
      <c r="Z878" s="433"/>
      <c r="AA878" s="432"/>
      <c r="AB878" s="1" t="s">
        <v>867</v>
      </c>
    </row>
    <row r="879" spans="1:28" ht="24.75" hidden="1" x14ac:dyDescent="0.35">
      <c r="A879" s="395"/>
      <c r="B879" s="363">
        <v>44856</v>
      </c>
      <c r="C879" s="431"/>
      <c r="D879" s="347">
        <v>44840</v>
      </c>
      <c r="E879" s="348" t="s">
        <v>1151</v>
      </c>
      <c r="F879" s="348" t="s">
        <v>1151</v>
      </c>
      <c r="G879" s="432"/>
      <c r="I879" s="432"/>
      <c r="J879" s="433"/>
      <c r="K879" s="432"/>
      <c r="L879" s="433"/>
      <c r="M879" s="434"/>
      <c r="N879" s="435"/>
      <c r="O879" s="434"/>
      <c r="P879" s="434"/>
      <c r="Q879" s="354">
        <v>1000000</v>
      </c>
      <c r="R879" s="435"/>
      <c r="S879" s="434"/>
      <c r="T879" s="435"/>
      <c r="U879" s="434"/>
      <c r="V879" s="359">
        <f t="shared" si="80"/>
        <v>1000000</v>
      </c>
      <c r="W879" s="433"/>
      <c r="X879" s="358" t="s">
        <v>222</v>
      </c>
      <c r="Y879" s="433"/>
      <c r="Z879" s="433"/>
      <c r="AA879" s="432"/>
      <c r="AB879" s="1" t="s">
        <v>867</v>
      </c>
    </row>
    <row r="880" spans="1:28" ht="24.75" hidden="1" x14ac:dyDescent="0.35">
      <c r="A880" s="395"/>
      <c r="B880" s="363">
        <v>44856</v>
      </c>
      <c r="C880" s="431"/>
      <c r="D880" s="347">
        <v>44840</v>
      </c>
      <c r="E880" s="348" t="s">
        <v>1152</v>
      </c>
      <c r="F880" s="348" t="s">
        <v>1152</v>
      </c>
      <c r="G880" s="432"/>
      <c r="I880" s="432"/>
      <c r="J880" s="433"/>
      <c r="K880" s="432"/>
      <c r="L880" s="433"/>
      <c r="M880" s="434"/>
      <c r="N880" s="435"/>
      <c r="O880" s="434"/>
      <c r="P880" s="434"/>
      <c r="Q880" s="354">
        <v>1000000</v>
      </c>
      <c r="R880" s="435"/>
      <c r="S880" s="434"/>
      <c r="T880" s="435"/>
      <c r="U880" s="434"/>
      <c r="V880" s="359">
        <f t="shared" si="80"/>
        <v>1000000</v>
      </c>
      <c r="W880" s="433"/>
      <c r="X880" s="358" t="s">
        <v>222</v>
      </c>
      <c r="Y880" s="433"/>
      <c r="Z880" s="433"/>
      <c r="AA880" s="432"/>
      <c r="AB880" s="1" t="s">
        <v>867</v>
      </c>
    </row>
    <row r="881" spans="1:28" ht="24.75" hidden="1" x14ac:dyDescent="0.35">
      <c r="A881" s="395"/>
      <c r="B881" s="363">
        <v>44856</v>
      </c>
      <c r="C881" s="431"/>
      <c r="D881" s="347">
        <v>44840</v>
      </c>
      <c r="E881" s="348" t="s">
        <v>1153</v>
      </c>
      <c r="F881" s="348" t="s">
        <v>1153</v>
      </c>
      <c r="G881" s="432"/>
      <c r="I881" s="432"/>
      <c r="J881" s="433"/>
      <c r="K881" s="432"/>
      <c r="L881" s="433"/>
      <c r="M881" s="434"/>
      <c r="N881" s="435"/>
      <c r="O881" s="434"/>
      <c r="P881" s="434"/>
      <c r="Q881" s="354">
        <v>1000000</v>
      </c>
      <c r="R881" s="435"/>
      <c r="S881" s="434"/>
      <c r="T881" s="435"/>
      <c r="U881" s="434"/>
      <c r="V881" s="359">
        <f t="shared" si="80"/>
        <v>1000000</v>
      </c>
      <c r="W881" s="433"/>
      <c r="X881" s="358" t="s">
        <v>222</v>
      </c>
      <c r="Y881" s="433"/>
      <c r="Z881" s="433"/>
      <c r="AA881" s="432"/>
      <c r="AB881" s="1" t="s">
        <v>867</v>
      </c>
    </row>
    <row r="882" spans="1:28" ht="24.75" hidden="1" x14ac:dyDescent="0.35">
      <c r="A882" s="395"/>
      <c r="B882" s="363">
        <v>44856</v>
      </c>
      <c r="C882" s="431"/>
      <c r="D882" s="347">
        <v>44840</v>
      </c>
      <c r="E882" s="348" t="s">
        <v>1154</v>
      </c>
      <c r="F882" s="348" t="s">
        <v>1154</v>
      </c>
      <c r="G882" s="432"/>
      <c r="I882" s="432"/>
      <c r="J882" s="433"/>
      <c r="K882" s="432"/>
      <c r="L882" s="433"/>
      <c r="M882" s="434"/>
      <c r="N882" s="435"/>
      <c r="O882" s="434"/>
      <c r="P882" s="434"/>
      <c r="Q882" s="354">
        <v>1000000</v>
      </c>
      <c r="R882" s="435"/>
      <c r="S882" s="434"/>
      <c r="T882" s="435"/>
      <c r="U882" s="434"/>
      <c r="V882" s="359">
        <f t="shared" si="80"/>
        <v>1000000</v>
      </c>
      <c r="W882" s="433"/>
      <c r="X882" s="358" t="s">
        <v>222</v>
      </c>
      <c r="Y882" s="433"/>
      <c r="Z882" s="433"/>
      <c r="AA882" s="432"/>
      <c r="AB882" s="1" t="s">
        <v>867</v>
      </c>
    </row>
    <row r="883" spans="1:28" ht="24.75" hidden="1" x14ac:dyDescent="0.35">
      <c r="A883" s="395"/>
      <c r="B883" s="363">
        <v>44856</v>
      </c>
      <c r="C883" s="431"/>
      <c r="D883" s="347">
        <v>44840</v>
      </c>
      <c r="E883" s="348" t="s">
        <v>1155</v>
      </c>
      <c r="F883" s="348" t="s">
        <v>1155</v>
      </c>
      <c r="G883" s="432"/>
      <c r="I883" s="432"/>
      <c r="J883" s="433"/>
      <c r="K883" s="432"/>
      <c r="L883" s="433"/>
      <c r="M883" s="434"/>
      <c r="N883" s="435"/>
      <c r="O883" s="434"/>
      <c r="P883" s="434"/>
      <c r="Q883" s="354">
        <v>1000000</v>
      </c>
      <c r="R883" s="435"/>
      <c r="S883" s="434"/>
      <c r="T883" s="435"/>
      <c r="U883" s="434"/>
      <c r="V883" s="359">
        <f t="shared" si="80"/>
        <v>1000000</v>
      </c>
      <c r="W883" s="433"/>
      <c r="X883" s="358" t="s">
        <v>222</v>
      </c>
      <c r="Y883" s="433"/>
      <c r="Z883" s="433"/>
      <c r="AA883" s="432"/>
      <c r="AB883" s="1" t="s">
        <v>867</v>
      </c>
    </row>
    <row r="884" spans="1:28" ht="24.75" hidden="1" x14ac:dyDescent="0.35">
      <c r="A884" s="395"/>
      <c r="B884" s="363">
        <v>44856</v>
      </c>
      <c r="C884" s="431"/>
      <c r="D884" s="347">
        <v>44840</v>
      </c>
      <c r="E884" s="348" t="s">
        <v>1156</v>
      </c>
      <c r="F884" s="348" t="s">
        <v>1156</v>
      </c>
      <c r="G884" s="432"/>
      <c r="I884" s="432"/>
      <c r="J884" s="433"/>
      <c r="K884" s="432"/>
      <c r="L884" s="433"/>
      <c r="M884" s="434"/>
      <c r="N884" s="435"/>
      <c r="O884" s="434"/>
      <c r="P884" s="434"/>
      <c r="Q884" s="354">
        <v>1000000</v>
      </c>
      <c r="R884" s="435"/>
      <c r="S884" s="434"/>
      <c r="T884" s="435"/>
      <c r="U884" s="434"/>
      <c r="V884" s="359">
        <f t="shared" si="80"/>
        <v>1000000</v>
      </c>
      <c r="W884" s="433"/>
      <c r="X884" s="358" t="s">
        <v>222</v>
      </c>
      <c r="Y884" s="433"/>
      <c r="Z884" s="433"/>
      <c r="AA884" s="432"/>
      <c r="AB884" s="1" t="s">
        <v>867</v>
      </c>
    </row>
    <row r="885" spans="1:28" ht="24.75" hidden="1" x14ac:dyDescent="0.35">
      <c r="A885" s="395"/>
      <c r="B885" s="363">
        <v>44856</v>
      </c>
      <c r="C885" s="431"/>
      <c r="D885" s="347">
        <v>44840</v>
      </c>
      <c r="E885" s="348" t="s">
        <v>1157</v>
      </c>
      <c r="F885" s="348" t="s">
        <v>1157</v>
      </c>
      <c r="G885" s="432"/>
      <c r="I885" s="432"/>
      <c r="J885" s="433"/>
      <c r="K885" s="432"/>
      <c r="L885" s="433"/>
      <c r="M885" s="434"/>
      <c r="N885" s="435"/>
      <c r="O885" s="434"/>
      <c r="P885" s="434"/>
      <c r="Q885" s="354">
        <v>1000000</v>
      </c>
      <c r="R885" s="435"/>
      <c r="S885" s="434"/>
      <c r="T885" s="435"/>
      <c r="U885" s="434"/>
      <c r="V885" s="359">
        <f t="shared" si="80"/>
        <v>1000000</v>
      </c>
      <c r="W885" s="433"/>
      <c r="X885" s="358" t="s">
        <v>222</v>
      </c>
      <c r="Y885" s="433"/>
      <c r="Z885" s="433"/>
      <c r="AA885" s="432"/>
      <c r="AB885" s="1" t="s">
        <v>867</v>
      </c>
    </row>
    <row r="886" spans="1:28" ht="24.75" hidden="1" x14ac:dyDescent="0.35">
      <c r="A886" s="395"/>
      <c r="B886" s="363">
        <v>44856</v>
      </c>
      <c r="C886" s="431"/>
      <c r="D886" s="347">
        <v>44840</v>
      </c>
      <c r="E886" s="348" t="s">
        <v>1158</v>
      </c>
      <c r="F886" s="348" t="s">
        <v>1158</v>
      </c>
      <c r="G886" s="432"/>
      <c r="I886" s="432"/>
      <c r="J886" s="433"/>
      <c r="K886" s="432"/>
      <c r="L886" s="433"/>
      <c r="M886" s="434"/>
      <c r="N886" s="435"/>
      <c r="O886" s="434"/>
      <c r="P886" s="434"/>
      <c r="Q886" s="354">
        <v>1000000</v>
      </c>
      <c r="R886" s="435"/>
      <c r="S886" s="434"/>
      <c r="T886" s="435"/>
      <c r="U886" s="434"/>
      <c r="V886" s="359">
        <f t="shared" si="80"/>
        <v>1000000</v>
      </c>
      <c r="W886" s="433"/>
      <c r="X886" s="358" t="s">
        <v>222</v>
      </c>
      <c r="Y886" s="433"/>
      <c r="Z886" s="433"/>
      <c r="AA886" s="432"/>
      <c r="AB886" s="1" t="s">
        <v>867</v>
      </c>
    </row>
    <row r="887" spans="1:28" ht="24.75" hidden="1" x14ac:dyDescent="0.35">
      <c r="A887" s="395"/>
      <c r="B887" s="363">
        <v>44856</v>
      </c>
      <c r="C887" s="431"/>
      <c r="D887" s="347">
        <v>44840</v>
      </c>
      <c r="E887" s="348" t="s">
        <v>1159</v>
      </c>
      <c r="F887" s="348" t="s">
        <v>1159</v>
      </c>
      <c r="G887" s="432"/>
      <c r="I887" s="432"/>
      <c r="J887" s="433"/>
      <c r="K887" s="432"/>
      <c r="L887" s="433"/>
      <c r="M887" s="434"/>
      <c r="N887" s="435"/>
      <c r="O887" s="434"/>
      <c r="P887" s="434"/>
      <c r="Q887" s="354">
        <v>1000000</v>
      </c>
      <c r="R887" s="435"/>
      <c r="S887" s="434"/>
      <c r="T887" s="435"/>
      <c r="U887" s="434"/>
      <c r="V887" s="359">
        <f t="shared" si="80"/>
        <v>1000000</v>
      </c>
      <c r="W887" s="433"/>
      <c r="X887" s="358" t="s">
        <v>222</v>
      </c>
      <c r="Y887" s="433"/>
      <c r="Z887" s="433"/>
      <c r="AA887" s="432"/>
      <c r="AB887" s="1" t="s">
        <v>867</v>
      </c>
    </row>
    <row r="888" spans="1:28" ht="24.75" hidden="1" x14ac:dyDescent="0.35">
      <c r="A888" s="395"/>
      <c r="B888" s="363">
        <v>44856</v>
      </c>
      <c r="C888" s="431"/>
      <c r="D888" s="347">
        <v>44840</v>
      </c>
      <c r="E888" s="348" t="s">
        <v>1160</v>
      </c>
      <c r="F888" s="348" t="s">
        <v>1160</v>
      </c>
      <c r="G888" s="432"/>
      <c r="I888" s="432"/>
      <c r="J888" s="433"/>
      <c r="K888" s="432"/>
      <c r="L888" s="433"/>
      <c r="M888" s="434"/>
      <c r="N888" s="435"/>
      <c r="O888" s="434"/>
      <c r="P888" s="434"/>
      <c r="Q888" s="354">
        <v>1000000</v>
      </c>
      <c r="R888" s="435"/>
      <c r="S888" s="434"/>
      <c r="T888" s="435"/>
      <c r="U888" s="434"/>
      <c r="V888" s="359">
        <f t="shared" si="80"/>
        <v>1000000</v>
      </c>
      <c r="W888" s="433"/>
      <c r="X888" s="358" t="s">
        <v>222</v>
      </c>
      <c r="Y888" s="433"/>
      <c r="Z888" s="433"/>
      <c r="AA888" s="432"/>
      <c r="AB888" s="1" t="s">
        <v>867</v>
      </c>
    </row>
    <row r="889" spans="1:28" ht="24.75" hidden="1" x14ac:dyDescent="0.35">
      <c r="A889" s="395"/>
      <c r="B889" s="363">
        <v>44856</v>
      </c>
      <c r="C889" s="431"/>
      <c r="D889" s="347">
        <v>44840</v>
      </c>
      <c r="E889" s="348" t="s">
        <v>1161</v>
      </c>
      <c r="F889" s="348" t="s">
        <v>1161</v>
      </c>
      <c r="G889" s="432"/>
      <c r="I889" s="432"/>
      <c r="J889" s="433"/>
      <c r="K889" s="432"/>
      <c r="L889" s="433"/>
      <c r="M889" s="434"/>
      <c r="N889" s="435"/>
      <c r="O889" s="434"/>
      <c r="P889" s="434"/>
      <c r="Q889" s="354">
        <v>1000000</v>
      </c>
      <c r="R889" s="435"/>
      <c r="S889" s="434"/>
      <c r="T889" s="435"/>
      <c r="U889" s="434"/>
      <c r="V889" s="359">
        <f t="shared" si="80"/>
        <v>1000000</v>
      </c>
      <c r="W889" s="433"/>
      <c r="X889" s="358" t="s">
        <v>222</v>
      </c>
      <c r="Y889" s="433"/>
      <c r="Z889" s="433"/>
      <c r="AA889" s="432"/>
      <c r="AB889" s="1" t="s">
        <v>867</v>
      </c>
    </row>
    <row r="890" spans="1:28" ht="24.75" hidden="1" x14ac:dyDescent="0.35">
      <c r="A890" s="395"/>
      <c r="B890" s="363">
        <v>44856</v>
      </c>
      <c r="C890" s="431"/>
      <c r="D890" s="347">
        <v>44840</v>
      </c>
      <c r="E890" s="348" t="s">
        <v>1162</v>
      </c>
      <c r="F890" s="348" t="s">
        <v>1162</v>
      </c>
      <c r="G890" s="432"/>
      <c r="I890" s="432"/>
      <c r="J890" s="433"/>
      <c r="K890" s="432"/>
      <c r="L890" s="433"/>
      <c r="M890" s="434"/>
      <c r="N890" s="435"/>
      <c r="O890" s="434"/>
      <c r="P890" s="434"/>
      <c r="Q890" s="354">
        <v>1000000</v>
      </c>
      <c r="R890" s="435"/>
      <c r="S890" s="434"/>
      <c r="T890" s="435"/>
      <c r="U890" s="434"/>
      <c r="V890" s="359">
        <f t="shared" si="80"/>
        <v>1000000</v>
      </c>
      <c r="W890" s="433"/>
      <c r="X890" s="358" t="s">
        <v>222</v>
      </c>
      <c r="Y890" s="433"/>
      <c r="Z890" s="433"/>
      <c r="AA890" s="432"/>
      <c r="AB890" s="1" t="s">
        <v>867</v>
      </c>
    </row>
    <row r="891" spans="1:28" ht="24.75" hidden="1" x14ac:dyDescent="0.35">
      <c r="A891" s="395"/>
      <c r="B891" s="363">
        <v>44856</v>
      </c>
      <c r="C891" s="431"/>
      <c r="D891" s="347">
        <v>44840</v>
      </c>
      <c r="E891" s="348" t="s">
        <v>1163</v>
      </c>
      <c r="F891" s="348" t="s">
        <v>1163</v>
      </c>
      <c r="G891" s="432"/>
      <c r="I891" s="432"/>
      <c r="J891" s="433"/>
      <c r="K891" s="432"/>
      <c r="L891" s="433"/>
      <c r="M891" s="434"/>
      <c r="N891" s="435"/>
      <c r="O891" s="434"/>
      <c r="P891" s="434"/>
      <c r="Q891" s="354">
        <v>1000000</v>
      </c>
      <c r="R891" s="435"/>
      <c r="S891" s="434"/>
      <c r="T891" s="435"/>
      <c r="U891" s="434"/>
      <c r="V891" s="359">
        <f t="shared" si="80"/>
        <v>1000000</v>
      </c>
      <c r="W891" s="433"/>
      <c r="X891" s="358" t="s">
        <v>222</v>
      </c>
      <c r="Y891" s="433"/>
      <c r="Z891" s="433"/>
      <c r="AA891" s="432"/>
      <c r="AB891" s="1" t="s">
        <v>867</v>
      </c>
    </row>
    <row r="892" spans="1:28" ht="24.75" hidden="1" x14ac:dyDescent="0.35">
      <c r="A892" s="395"/>
      <c r="B892" s="363">
        <v>44856</v>
      </c>
      <c r="C892" s="431"/>
      <c r="D892" s="347">
        <v>44840</v>
      </c>
      <c r="E892" s="348" t="s">
        <v>1164</v>
      </c>
      <c r="F892" s="348" t="s">
        <v>1164</v>
      </c>
      <c r="G892" s="432"/>
      <c r="I892" s="432"/>
      <c r="J892" s="433"/>
      <c r="K892" s="432"/>
      <c r="L892" s="433"/>
      <c r="M892" s="434"/>
      <c r="N892" s="435"/>
      <c r="O892" s="434"/>
      <c r="P892" s="434"/>
      <c r="Q892" s="354">
        <v>1000000</v>
      </c>
      <c r="R892" s="435"/>
      <c r="S892" s="434"/>
      <c r="T892" s="435"/>
      <c r="U892" s="434"/>
      <c r="V892" s="359">
        <f t="shared" si="80"/>
        <v>1000000</v>
      </c>
      <c r="W892" s="433"/>
      <c r="X892" s="358" t="s">
        <v>222</v>
      </c>
      <c r="Y892" s="433"/>
      <c r="Z892" s="433"/>
      <c r="AA892" s="432"/>
      <c r="AB892" s="1" t="s">
        <v>867</v>
      </c>
    </row>
    <row r="893" spans="1:28" ht="24.75" hidden="1" x14ac:dyDescent="0.35">
      <c r="A893" s="395"/>
      <c r="B893" s="363">
        <v>44856</v>
      </c>
      <c r="C893" s="431"/>
      <c r="D893" s="347">
        <v>44840</v>
      </c>
      <c r="E893" s="348" t="s">
        <v>1165</v>
      </c>
      <c r="F893" s="348" t="s">
        <v>1165</v>
      </c>
      <c r="G893" s="432"/>
      <c r="I893" s="432"/>
      <c r="J893" s="433"/>
      <c r="K893" s="432"/>
      <c r="L893" s="433"/>
      <c r="M893" s="434"/>
      <c r="N893" s="435"/>
      <c r="O893" s="434"/>
      <c r="P893" s="434"/>
      <c r="Q893" s="354">
        <v>1000000</v>
      </c>
      <c r="R893" s="435"/>
      <c r="S893" s="434"/>
      <c r="T893" s="435"/>
      <c r="U893" s="434"/>
      <c r="V893" s="359">
        <f t="shared" si="80"/>
        <v>1000000</v>
      </c>
      <c r="W893" s="433"/>
      <c r="X893" s="358" t="s">
        <v>222</v>
      </c>
      <c r="Y893" s="433"/>
      <c r="Z893" s="433"/>
      <c r="AA893" s="432"/>
      <c r="AB893" s="1" t="s">
        <v>867</v>
      </c>
    </row>
    <row r="894" spans="1:28" ht="24.75" hidden="1" x14ac:dyDescent="0.35">
      <c r="A894" s="395"/>
      <c r="B894" s="363">
        <v>44856</v>
      </c>
      <c r="C894" s="431"/>
      <c r="D894" s="347">
        <v>44840</v>
      </c>
      <c r="E894" s="348" t="s">
        <v>1166</v>
      </c>
      <c r="F894" s="348" t="s">
        <v>1166</v>
      </c>
      <c r="G894" s="432"/>
      <c r="I894" s="432"/>
      <c r="J894" s="433"/>
      <c r="K894" s="432"/>
      <c r="L894" s="433"/>
      <c r="M894" s="434"/>
      <c r="N894" s="435"/>
      <c r="O894" s="434"/>
      <c r="P894" s="434"/>
      <c r="Q894" s="354">
        <v>1000000</v>
      </c>
      <c r="R894" s="435"/>
      <c r="S894" s="434"/>
      <c r="T894" s="435"/>
      <c r="U894" s="434"/>
      <c r="V894" s="359">
        <f t="shared" si="80"/>
        <v>1000000</v>
      </c>
      <c r="W894" s="433"/>
      <c r="X894" s="358" t="s">
        <v>222</v>
      </c>
      <c r="Y894" s="433"/>
      <c r="Z894" s="433"/>
      <c r="AA894" s="432"/>
      <c r="AB894" s="1" t="s">
        <v>867</v>
      </c>
    </row>
    <row r="895" spans="1:28" ht="24.75" hidden="1" x14ac:dyDescent="0.35">
      <c r="A895" s="395"/>
      <c r="B895" s="363">
        <v>44856</v>
      </c>
      <c r="C895" s="431"/>
      <c r="D895" s="347">
        <v>44840</v>
      </c>
      <c r="E895" s="348" t="s">
        <v>1167</v>
      </c>
      <c r="F895" s="348" t="s">
        <v>1167</v>
      </c>
      <c r="G895" s="432"/>
      <c r="I895" s="432"/>
      <c r="J895" s="433"/>
      <c r="K895" s="432"/>
      <c r="L895" s="433"/>
      <c r="M895" s="434"/>
      <c r="N895" s="435"/>
      <c r="O895" s="434"/>
      <c r="P895" s="434"/>
      <c r="Q895" s="354">
        <v>1000000</v>
      </c>
      <c r="R895" s="435"/>
      <c r="S895" s="434"/>
      <c r="T895" s="435"/>
      <c r="U895" s="434"/>
      <c r="V895" s="359">
        <f t="shared" si="80"/>
        <v>1000000</v>
      </c>
      <c r="W895" s="433"/>
      <c r="X895" s="358" t="s">
        <v>222</v>
      </c>
      <c r="Y895" s="433"/>
      <c r="Z895" s="433"/>
      <c r="AA895" s="432"/>
      <c r="AB895" s="1" t="s">
        <v>867</v>
      </c>
    </row>
    <row r="896" spans="1:28" ht="24.75" hidden="1" x14ac:dyDescent="0.35">
      <c r="A896" s="395"/>
      <c r="B896" s="363">
        <v>44856</v>
      </c>
      <c r="C896" s="431"/>
      <c r="D896" s="347">
        <v>44840</v>
      </c>
      <c r="E896" s="348" t="s">
        <v>1168</v>
      </c>
      <c r="F896" s="348" t="s">
        <v>1168</v>
      </c>
      <c r="G896" s="432"/>
      <c r="I896" s="432"/>
      <c r="J896" s="433"/>
      <c r="K896" s="432"/>
      <c r="L896" s="433"/>
      <c r="M896" s="434"/>
      <c r="N896" s="435"/>
      <c r="O896" s="434"/>
      <c r="P896" s="434"/>
      <c r="Q896" s="354">
        <v>1000000</v>
      </c>
      <c r="R896" s="435"/>
      <c r="S896" s="434"/>
      <c r="T896" s="435"/>
      <c r="U896" s="434"/>
      <c r="V896" s="359">
        <f t="shared" si="80"/>
        <v>1000000</v>
      </c>
      <c r="W896" s="433"/>
      <c r="X896" s="358" t="s">
        <v>222</v>
      </c>
      <c r="Y896" s="433"/>
      <c r="Z896" s="433"/>
      <c r="AA896" s="432"/>
      <c r="AB896" s="1" t="s">
        <v>867</v>
      </c>
    </row>
    <row r="897" spans="1:28" ht="24.75" hidden="1" x14ac:dyDescent="0.35">
      <c r="A897" s="395"/>
      <c r="B897" s="363">
        <v>44856</v>
      </c>
      <c r="C897" s="431"/>
      <c r="D897" s="347">
        <v>44840</v>
      </c>
      <c r="E897" s="348" t="s">
        <v>1169</v>
      </c>
      <c r="F897" s="348" t="s">
        <v>1169</v>
      </c>
      <c r="G897" s="432"/>
      <c r="I897" s="432"/>
      <c r="J897" s="433"/>
      <c r="K897" s="432"/>
      <c r="L897" s="433"/>
      <c r="M897" s="434"/>
      <c r="N897" s="435"/>
      <c r="O897" s="434"/>
      <c r="P897" s="434"/>
      <c r="Q897" s="354">
        <v>1000000</v>
      </c>
      <c r="R897" s="435"/>
      <c r="S897" s="434"/>
      <c r="T897" s="435"/>
      <c r="U897" s="434"/>
      <c r="V897" s="359">
        <f t="shared" si="80"/>
        <v>1000000</v>
      </c>
      <c r="W897" s="433"/>
      <c r="X897" s="358" t="s">
        <v>222</v>
      </c>
      <c r="Y897" s="433"/>
      <c r="Z897" s="433"/>
      <c r="AA897" s="432"/>
      <c r="AB897" s="1" t="s">
        <v>867</v>
      </c>
    </row>
    <row r="898" spans="1:28" ht="24.75" hidden="1" x14ac:dyDescent="0.35">
      <c r="A898" s="395"/>
      <c r="B898" s="363">
        <v>44856</v>
      </c>
      <c r="C898" s="431"/>
      <c r="D898" s="347">
        <v>44840</v>
      </c>
      <c r="E898" s="348" t="s">
        <v>1170</v>
      </c>
      <c r="F898" s="348" t="s">
        <v>1170</v>
      </c>
      <c r="G898" s="432"/>
      <c r="I898" s="432"/>
      <c r="J898" s="433"/>
      <c r="K898" s="432"/>
      <c r="L898" s="433"/>
      <c r="M898" s="434"/>
      <c r="N898" s="435"/>
      <c r="O898" s="434"/>
      <c r="P898" s="434"/>
      <c r="Q898" s="354">
        <v>1000000</v>
      </c>
      <c r="R898" s="435"/>
      <c r="S898" s="434"/>
      <c r="T898" s="435"/>
      <c r="U898" s="434"/>
      <c r="V898" s="359">
        <f t="shared" si="80"/>
        <v>1000000</v>
      </c>
      <c r="W898" s="433"/>
      <c r="X898" s="358" t="s">
        <v>222</v>
      </c>
      <c r="Y898" s="433"/>
      <c r="Z898" s="433"/>
      <c r="AA898" s="432"/>
      <c r="AB898" s="1" t="s">
        <v>867</v>
      </c>
    </row>
    <row r="899" spans="1:28" ht="24.75" hidden="1" x14ac:dyDescent="0.35">
      <c r="A899" s="395"/>
      <c r="B899" s="363">
        <v>44856</v>
      </c>
      <c r="C899" s="431"/>
      <c r="D899" s="347">
        <v>44840</v>
      </c>
      <c r="E899" s="348" t="s">
        <v>1171</v>
      </c>
      <c r="F899" s="348" t="s">
        <v>1171</v>
      </c>
      <c r="G899" s="432"/>
      <c r="I899" s="432"/>
      <c r="J899" s="433"/>
      <c r="K899" s="432"/>
      <c r="L899" s="433"/>
      <c r="M899" s="434"/>
      <c r="N899" s="435"/>
      <c r="O899" s="434"/>
      <c r="P899" s="434"/>
      <c r="Q899" s="354">
        <v>1000000</v>
      </c>
      <c r="R899" s="435"/>
      <c r="S899" s="434"/>
      <c r="T899" s="435"/>
      <c r="U899" s="434"/>
      <c r="V899" s="359">
        <f t="shared" si="80"/>
        <v>1000000</v>
      </c>
      <c r="W899" s="433"/>
      <c r="X899" s="358" t="s">
        <v>222</v>
      </c>
      <c r="Y899" s="433"/>
      <c r="Z899" s="433"/>
      <c r="AA899" s="432"/>
      <c r="AB899" s="1" t="s">
        <v>867</v>
      </c>
    </row>
    <row r="900" spans="1:28" ht="24.75" hidden="1" x14ac:dyDescent="0.35">
      <c r="A900" s="395"/>
      <c r="B900" s="363">
        <v>44856</v>
      </c>
      <c r="C900" s="431"/>
      <c r="D900" s="347">
        <v>44840</v>
      </c>
      <c r="E900" s="348" t="s">
        <v>1172</v>
      </c>
      <c r="F900" s="348" t="s">
        <v>1172</v>
      </c>
      <c r="G900" s="432"/>
      <c r="I900" s="432"/>
      <c r="J900" s="433"/>
      <c r="K900" s="432"/>
      <c r="L900" s="433"/>
      <c r="M900" s="434"/>
      <c r="N900" s="435"/>
      <c r="O900" s="434"/>
      <c r="P900" s="434"/>
      <c r="Q900" s="354">
        <v>1000000</v>
      </c>
      <c r="R900" s="435"/>
      <c r="S900" s="434"/>
      <c r="T900" s="435"/>
      <c r="U900" s="434"/>
      <c r="V900" s="359">
        <f t="shared" si="80"/>
        <v>1000000</v>
      </c>
      <c r="W900" s="433"/>
      <c r="X900" s="358" t="s">
        <v>222</v>
      </c>
      <c r="Y900" s="433"/>
      <c r="Z900" s="433"/>
      <c r="AA900" s="432"/>
      <c r="AB900" s="1" t="s">
        <v>867</v>
      </c>
    </row>
    <row r="901" spans="1:28" ht="24.75" hidden="1" x14ac:dyDescent="0.35">
      <c r="A901" s="395"/>
      <c r="B901" s="363">
        <v>44856</v>
      </c>
      <c r="C901" s="431"/>
      <c r="D901" s="347">
        <v>44840</v>
      </c>
      <c r="E901" s="348" t="s">
        <v>1173</v>
      </c>
      <c r="F901" s="348" t="s">
        <v>1173</v>
      </c>
      <c r="G901" s="432"/>
      <c r="I901" s="432"/>
      <c r="J901" s="433"/>
      <c r="K901" s="432"/>
      <c r="L901" s="433"/>
      <c r="M901" s="434"/>
      <c r="N901" s="435"/>
      <c r="O901" s="434"/>
      <c r="P901" s="434"/>
      <c r="Q901" s="354">
        <v>1000000</v>
      </c>
      <c r="R901" s="435"/>
      <c r="S901" s="434"/>
      <c r="T901" s="435"/>
      <c r="U901" s="434"/>
      <c r="V901" s="359">
        <f t="shared" si="80"/>
        <v>1000000</v>
      </c>
      <c r="W901" s="433"/>
      <c r="X901" s="358" t="s">
        <v>222</v>
      </c>
      <c r="Y901" s="433"/>
      <c r="Z901" s="433"/>
      <c r="AA901" s="432"/>
      <c r="AB901" s="1" t="s">
        <v>867</v>
      </c>
    </row>
    <row r="902" spans="1:28" ht="24.75" hidden="1" x14ac:dyDescent="0.35">
      <c r="A902" s="395"/>
      <c r="B902" s="363">
        <v>44856</v>
      </c>
      <c r="C902" s="431"/>
      <c r="D902" s="347">
        <v>44840</v>
      </c>
      <c r="E902" s="348" t="s">
        <v>1174</v>
      </c>
      <c r="F902" s="348" t="s">
        <v>1174</v>
      </c>
      <c r="G902" s="432"/>
      <c r="I902" s="432"/>
      <c r="J902" s="433"/>
      <c r="K902" s="432"/>
      <c r="L902" s="433"/>
      <c r="M902" s="434"/>
      <c r="N902" s="435"/>
      <c r="O902" s="434"/>
      <c r="P902" s="434"/>
      <c r="Q902" s="354">
        <v>1000000</v>
      </c>
      <c r="R902" s="435"/>
      <c r="S902" s="434"/>
      <c r="T902" s="435"/>
      <c r="U902" s="434"/>
      <c r="V902" s="359">
        <f t="shared" si="80"/>
        <v>1000000</v>
      </c>
      <c r="W902" s="433"/>
      <c r="X902" s="358" t="s">
        <v>222</v>
      </c>
      <c r="Y902" s="433"/>
      <c r="Z902" s="433"/>
      <c r="AA902" s="432"/>
      <c r="AB902" s="1" t="s">
        <v>867</v>
      </c>
    </row>
    <row r="903" spans="1:28" ht="24.75" hidden="1" x14ac:dyDescent="0.35">
      <c r="A903" s="395"/>
      <c r="B903" s="363">
        <v>44856</v>
      </c>
      <c r="C903" s="431"/>
      <c r="D903" s="347">
        <v>44840</v>
      </c>
      <c r="E903" s="348" t="s">
        <v>1175</v>
      </c>
      <c r="F903" s="348" t="s">
        <v>1175</v>
      </c>
      <c r="G903" s="432"/>
      <c r="I903" s="432"/>
      <c r="J903" s="433"/>
      <c r="K903" s="432"/>
      <c r="L903" s="433"/>
      <c r="M903" s="434"/>
      <c r="N903" s="435"/>
      <c r="O903" s="434"/>
      <c r="P903" s="434"/>
      <c r="Q903" s="354">
        <v>1000000</v>
      </c>
      <c r="R903" s="435"/>
      <c r="S903" s="434"/>
      <c r="T903" s="435"/>
      <c r="U903" s="434"/>
      <c r="V903" s="359">
        <f t="shared" si="80"/>
        <v>1000000</v>
      </c>
      <c r="W903" s="433"/>
      <c r="X903" s="358" t="s">
        <v>222</v>
      </c>
      <c r="Y903" s="433"/>
      <c r="Z903" s="433"/>
      <c r="AA903" s="432"/>
      <c r="AB903" s="1" t="s">
        <v>867</v>
      </c>
    </row>
    <row r="904" spans="1:28" ht="24.75" hidden="1" x14ac:dyDescent="0.35">
      <c r="A904" s="395"/>
      <c r="B904" s="363">
        <v>44856</v>
      </c>
      <c r="C904" s="431"/>
      <c r="D904" s="347">
        <v>44840</v>
      </c>
      <c r="E904" s="348" t="s">
        <v>1176</v>
      </c>
      <c r="F904" s="348" t="s">
        <v>1176</v>
      </c>
      <c r="G904" s="432"/>
      <c r="I904" s="432"/>
      <c r="J904" s="433"/>
      <c r="K904" s="432"/>
      <c r="L904" s="433"/>
      <c r="M904" s="434"/>
      <c r="N904" s="435"/>
      <c r="O904" s="434"/>
      <c r="P904" s="434"/>
      <c r="Q904" s="354">
        <v>1000000</v>
      </c>
      <c r="R904" s="435"/>
      <c r="S904" s="434"/>
      <c r="T904" s="435"/>
      <c r="U904" s="434"/>
      <c r="V904" s="359">
        <f t="shared" si="80"/>
        <v>1000000</v>
      </c>
      <c r="W904" s="433"/>
      <c r="X904" s="358" t="s">
        <v>222</v>
      </c>
      <c r="Y904" s="433"/>
      <c r="Z904" s="433"/>
      <c r="AA904" s="432"/>
      <c r="AB904" s="1" t="s">
        <v>867</v>
      </c>
    </row>
    <row r="905" spans="1:28" ht="24.75" hidden="1" x14ac:dyDescent="0.35">
      <c r="A905" s="395"/>
      <c r="B905" s="363">
        <v>44856</v>
      </c>
      <c r="C905" s="431"/>
      <c r="D905" s="347">
        <v>44840</v>
      </c>
      <c r="E905" s="348" t="s">
        <v>1177</v>
      </c>
      <c r="F905" s="348" t="s">
        <v>1177</v>
      </c>
      <c r="G905" s="432"/>
      <c r="I905" s="432"/>
      <c r="J905" s="433"/>
      <c r="K905" s="432"/>
      <c r="L905" s="433"/>
      <c r="M905" s="434"/>
      <c r="N905" s="435"/>
      <c r="O905" s="434"/>
      <c r="P905" s="434"/>
      <c r="Q905" s="354">
        <v>1000000</v>
      </c>
      <c r="R905" s="435"/>
      <c r="S905" s="434"/>
      <c r="T905" s="435"/>
      <c r="U905" s="434"/>
      <c r="V905" s="359">
        <f t="shared" si="80"/>
        <v>1000000</v>
      </c>
      <c r="W905" s="433"/>
      <c r="X905" s="358" t="s">
        <v>222</v>
      </c>
      <c r="Y905" s="433"/>
      <c r="Z905" s="433"/>
      <c r="AA905" s="432"/>
      <c r="AB905" s="1" t="s">
        <v>867</v>
      </c>
    </row>
    <row r="906" spans="1:28" ht="24.75" hidden="1" x14ac:dyDescent="0.35">
      <c r="A906" s="395"/>
      <c r="B906" s="363">
        <v>44856</v>
      </c>
      <c r="C906" s="431"/>
      <c r="D906" s="347">
        <v>44840</v>
      </c>
      <c r="E906" s="348" t="s">
        <v>1178</v>
      </c>
      <c r="F906" s="348" t="s">
        <v>1178</v>
      </c>
      <c r="G906" s="432"/>
      <c r="I906" s="432"/>
      <c r="J906" s="433"/>
      <c r="K906" s="432"/>
      <c r="L906" s="433"/>
      <c r="M906" s="434"/>
      <c r="N906" s="435"/>
      <c r="O906" s="434"/>
      <c r="P906" s="434"/>
      <c r="Q906" s="354">
        <v>445388</v>
      </c>
      <c r="R906" s="435"/>
      <c r="S906" s="434"/>
      <c r="T906" s="435"/>
      <c r="U906" s="434"/>
      <c r="V906" s="359">
        <f t="shared" si="80"/>
        <v>445388</v>
      </c>
      <c r="W906" s="433"/>
      <c r="X906" s="358" t="s">
        <v>222</v>
      </c>
      <c r="Y906" s="433"/>
      <c r="Z906" s="433"/>
      <c r="AA906" s="432"/>
      <c r="AB906" s="1" t="s">
        <v>867</v>
      </c>
    </row>
    <row r="907" spans="1:28" ht="24.75" hidden="1" x14ac:dyDescent="0.35">
      <c r="A907" s="395"/>
      <c r="B907" s="363">
        <v>44856</v>
      </c>
      <c r="C907" s="431"/>
      <c r="D907" s="347">
        <v>44840</v>
      </c>
      <c r="E907" s="348" t="s">
        <v>1179</v>
      </c>
      <c r="F907" s="348" t="s">
        <v>1179</v>
      </c>
      <c r="G907" s="432"/>
      <c r="I907" s="432"/>
      <c r="J907" s="433"/>
      <c r="K907" s="432"/>
      <c r="L907" s="433"/>
      <c r="M907" s="434"/>
      <c r="N907" s="435"/>
      <c r="O907" s="434"/>
      <c r="P907" s="434"/>
      <c r="Q907" s="354">
        <v>1000000</v>
      </c>
      <c r="R907" s="435"/>
      <c r="S907" s="434"/>
      <c r="T907" s="435"/>
      <c r="U907" s="434"/>
      <c r="V907" s="359">
        <f t="shared" si="80"/>
        <v>1000000</v>
      </c>
      <c r="W907" s="433"/>
      <c r="X907" s="358" t="s">
        <v>222</v>
      </c>
      <c r="Y907" s="433"/>
      <c r="Z907" s="433"/>
      <c r="AA907" s="432"/>
      <c r="AB907" s="1" t="s">
        <v>867</v>
      </c>
    </row>
    <row r="908" spans="1:28" ht="24.75" hidden="1" x14ac:dyDescent="0.35">
      <c r="A908" s="395"/>
      <c r="B908" s="363">
        <v>44856</v>
      </c>
      <c r="C908" s="431"/>
      <c r="D908" s="347">
        <v>44840</v>
      </c>
      <c r="E908" s="348" t="s">
        <v>1180</v>
      </c>
      <c r="F908" s="348" t="s">
        <v>1180</v>
      </c>
      <c r="G908" s="432"/>
      <c r="I908" s="432"/>
      <c r="J908" s="433"/>
      <c r="K908" s="432"/>
      <c r="L908" s="433"/>
      <c r="M908" s="434"/>
      <c r="N908" s="435"/>
      <c r="O908" s="434"/>
      <c r="P908" s="434"/>
      <c r="Q908" s="354">
        <v>1000000</v>
      </c>
      <c r="R908" s="435"/>
      <c r="S908" s="434"/>
      <c r="T908" s="435"/>
      <c r="U908" s="434"/>
      <c r="V908" s="359">
        <f t="shared" si="80"/>
        <v>1000000</v>
      </c>
      <c r="W908" s="433"/>
      <c r="X908" s="358" t="s">
        <v>222</v>
      </c>
      <c r="Y908" s="433"/>
      <c r="Z908" s="433"/>
      <c r="AA908" s="432"/>
      <c r="AB908" s="1" t="s">
        <v>867</v>
      </c>
    </row>
    <row r="909" spans="1:28" ht="24.75" hidden="1" x14ac:dyDescent="0.35">
      <c r="A909" s="395"/>
      <c r="B909" s="363">
        <v>44856</v>
      </c>
      <c r="C909" s="431"/>
      <c r="D909" s="347">
        <v>44840</v>
      </c>
      <c r="E909" s="348" t="s">
        <v>1181</v>
      </c>
      <c r="F909" s="348" t="s">
        <v>1181</v>
      </c>
      <c r="G909" s="432"/>
      <c r="I909" s="432"/>
      <c r="J909" s="433"/>
      <c r="K909" s="432"/>
      <c r="L909" s="433"/>
      <c r="M909" s="434"/>
      <c r="N909" s="435"/>
      <c r="O909" s="434"/>
      <c r="P909" s="434"/>
      <c r="Q909" s="354">
        <v>1000000</v>
      </c>
      <c r="R909" s="435"/>
      <c r="S909" s="434"/>
      <c r="T909" s="435"/>
      <c r="U909" s="434"/>
      <c r="V909" s="359">
        <f t="shared" si="80"/>
        <v>1000000</v>
      </c>
      <c r="W909" s="433"/>
      <c r="X909" s="358" t="s">
        <v>222</v>
      </c>
      <c r="Y909" s="433"/>
      <c r="Z909" s="433"/>
      <c r="AA909" s="432"/>
      <c r="AB909" s="1" t="s">
        <v>867</v>
      </c>
    </row>
    <row r="910" spans="1:28" ht="24.75" hidden="1" x14ac:dyDescent="0.35">
      <c r="A910" s="395"/>
      <c r="B910" s="363">
        <v>44856</v>
      </c>
      <c r="C910" s="431"/>
      <c r="D910" s="347">
        <v>44840</v>
      </c>
      <c r="E910" s="348" t="s">
        <v>1182</v>
      </c>
      <c r="F910" s="348" t="s">
        <v>1182</v>
      </c>
      <c r="G910" s="432"/>
      <c r="I910" s="432"/>
      <c r="J910" s="433"/>
      <c r="K910" s="432"/>
      <c r="L910" s="433"/>
      <c r="M910" s="434"/>
      <c r="N910" s="435"/>
      <c r="O910" s="434"/>
      <c r="P910" s="434"/>
      <c r="Q910" s="354">
        <v>1000000</v>
      </c>
      <c r="R910" s="435"/>
      <c r="S910" s="434"/>
      <c r="T910" s="435"/>
      <c r="U910" s="434"/>
      <c r="V910" s="359">
        <f t="shared" si="80"/>
        <v>1000000</v>
      </c>
      <c r="W910" s="433"/>
      <c r="X910" s="358" t="s">
        <v>222</v>
      </c>
      <c r="Y910" s="433"/>
      <c r="Z910" s="433"/>
      <c r="AA910" s="432"/>
      <c r="AB910" s="1" t="s">
        <v>867</v>
      </c>
    </row>
    <row r="911" spans="1:28" ht="16.5" hidden="1" x14ac:dyDescent="0.35">
      <c r="A911" s="395"/>
      <c r="B911" s="363">
        <v>44856</v>
      </c>
      <c r="C911" s="431"/>
      <c r="D911" s="347">
        <v>44865</v>
      </c>
      <c r="E911" s="348" t="s">
        <v>1094</v>
      </c>
      <c r="F911" s="348" t="s">
        <v>1094</v>
      </c>
      <c r="G911" s="432"/>
      <c r="I911" s="432"/>
      <c r="J911" s="433"/>
      <c r="K911" s="432"/>
      <c r="L911" s="433"/>
      <c r="M911" s="434"/>
      <c r="N911" s="435"/>
      <c r="O911" s="434"/>
      <c r="P911" s="434"/>
      <c r="Q911" s="354">
        <v>9004.76</v>
      </c>
      <c r="R911" s="435"/>
      <c r="S911" s="434"/>
      <c r="T911" s="435"/>
      <c r="U911" s="434"/>
      <c r="V911" s="359">
        <f t="shared" si="80"/>
        <v>9004.76</v>
      </c>
      <c r="W911" s="433"/>
      <c r="X911" s="358" t="s">
        <v>222</v>
      </c>
      <c r="Y911" s="433"/>
      <c r="Z911" s="433"/>
      <c r="AA911" s="432"/>
      <c r="AB911" s="1" t="s">
        <v>867</v>
      </c>
    </row>
    <row r="912" spans="1:28" ht="24.75" hidden="1" x14ac:dyDescent="0.35">
      <c r="A912" s="395"/>
      <c r="B912" s="363">
        <v>44887</v>
      </c>
      <c r="C912" s="431"/>
      <c r="D912" s="401">
        <v>44883</v>
      </c>
      <c r="E912" s="402" t="s">
        <v>1183</v>
      </c>
      <c r="F912" s="402" t="s">
        <v>1183</v>
      </c>
      <c r="G912" s="432"/>
      <c r="I912" s="432"/>
      <c r="J912" s="433"/>
      <c r="K912" s="432"/>
      <c r="L912" s="433"/>
      <c r="M912" s="434"/>
      <c r="N912" s="435"/>
      <c r="O912" s="434"/>
      <c r="P912" s="434"/>
      <c r="Q912" s="403">
        <v>44299</v>
      </c>
      <c r="R912" s="435"/>
      <c r="S912" s="434"/>
      <c r="T912" s="435"/>
      <c r="U912" s="434"/>
      <c r="V912" s="359">
        <f t="shared" si="80"/>
        <v>44299</v>
      </c>
      <c r="W912" s="433"/>
      <c r="X912" s="358" t="s">
        <v>222</v>
      </c>
      <c r="Y912" s="433"/>
      <c r="Z912" s="433"/>
      <c r="AA912" s="432"/>
      <c r="AB912" s="1" t="s">
        <v>867</v>
      </c>
    </row>
    <row r="913" spans="1:28" ht="16.5" hidden="1" x14ac:dyDescent="0.35">
      <c r="A913" s="436"/>
      <c r="B913" s="414">
        <v>44887</v>
      </c>
      <c r="C913" s="437"/>
      <c r="D913" s="401">
        <v>44895</v>
      </c>
      <c r="E913" s="402" t="s">
        <v>1094</v>
      </c>
      <c r="F913" s="402" t="s">
        <v>1094</v>
      </c>
      <c r="G913" s="438"/>
      <c r="I913" s="438"/>
      <c r="J913" s="439"/>
      <c r="K913" s="438"/>
      <c r="L913" s="439"/>
      <c r="M913" s="440"/>
      <c r="N913" s="441"/>
      <c r="O913" s="440"/>
      <c r="P913" s="440"/>
      <c r="Q913" s="411">
        <v>60.47</v>
      </c>
      <c r="R913" s="441"/>
      <c r="S913" s="440"/>
      <c r="T913" s="441"/>
      <c r="U913" s="440"/>
      <c r="V913" s="422">
        <f t="shared" si="80"/>
        <v>60.47</v>
      </c>
      <c r="W913" s="439"/>
      <c r="X913" s="406" t="s">
        <v>222</v>
      </c>
      <c r="Y913" s="439"/>
      <c r="Z913" s="439"/>
      <c r="AA913" s="438"/>
      <c r="AB913" s="1" t="s">
        <v>867</v>
      </c>
    </row>
    <row r="914" spans="1:28" ht="16.5" hidden="1" x14ac:dyDescent="0.35">
      <c r="A914" s="395"/>
      <c r="B914" s="363">
        <v>44917</v>
      </c>
      <c r="C914" s="431"/>
      <c r="D914" s="347">
        <v>44902</v>
      </c>
      <c r="E914" s="348" t="s">
        <v>1134</v>
      </c>
      <c r="F914" s="348" t="s">
        <v>1134</v>
      </c>
      <c r="G914" s="432"/>
      <c r="I914" s="432"/>
      <c r="J914" s="433"/>
      <c r="K914" s="432"/>
      <c r="L914" s="433"/>
      <c r="M914" s="434"/>
      <c r="N914" s="435"/>
      <c r="O914" s="434"/>
      <c r="P914" s="434"/>
      <c r="Q914" s="354">
        <v>4558.3500000000004</v>
      </c>
      <c r="R914" s="435"/>
      <c r="S914" s="434"/>
      <c r="T914" s="435"/>
      <c r="U914" s="434"/>
      <c r="V914" s="359">
        <f t="shared" si="80"/>
        <v>4558.3500000000004</v>
      </c>
      <c r="W914" s="433"/>
      <c r="X914" s="358" t="s">
        <v>222</v>
      </c>
      <c r="Y914" s="360"/>
      <c r="Z914" s="433"/>
      <c r="AA914" s="432"/>
      <c r="AB914" s="1" t="s">
        <v>867</v>
      </c>
    </row>
    <row r="915" spans="1:28" ht="24.75" hidden="1" x14ac:dyDescent="0.35">
      <c r="A915" s="395"/>
      <c r="B915" s="431"/>
      <c r="C915" s="431"/>
      <c r="D915" s="347">
        <v>44902</v>
      </c>
      <c r="E915" s="348" t="s">
        <v>1021</v>
      </c>
      <c r="F915" s="348" t="s">
        <v>1021</v>
      </c>
      <c r="G915" s="432"/>
      <c r="I915" s="432"/>
      <c r="J915" s="433"/>
      <c r="K915" s="432"/>
      <c r="L915" s="433"/>
      <c r="M915" s="434"/>
      <c r="N915" s="435"/>
      <c r="O915" s="434"/>
      <c r="P915" s="434"/>
      <c r="Q915" s="354">
        <v>299145000</v>
      </c>
      <c r="R915" s="435"/>
      <c r="S915" s="434"/>
      <c r="T915" s="435"/>
      <c r="U915" s="434"/>
      <c r="V915" s="359">
        <f t="shared" ref="V915:V926" si="81">Q915+S915+U915</f>
        <v>299145000</v>
      </c>
      <c r="W915" s="433"/>
      <c r="X915" s="358" t="s">
        <v>222</v>
      </c>
      <c r="Y915" s="360"/>
      <c r="Z915" s="433"/>
      <c r="AA915" s="432"/>
      <c r="AB915" s="1" t="s">
        <v>867</v>
      </c>
    </row>
    <row r="916" spans="1:28" ht="16.5" hidden="1" x14ac:dyDescent="0.35">
      <c r="A916" s="395"/>
      <c r="B916" s="431"/>
      <c r="C916" s="431"/>
      <c r="D916" s="347">
        <v>44907</v>
      </c>
      <c r="E916" s="348" t="s">
        <v>1184</v>
      </c>
      <c r="F916" s="348" t="s">
        <v>1184</v>
      </c>
      <c r="G916" s="432"/>
      <c r="I916" s="432"/>
      <c r="J916" s="433"/>
      <c r="K916" s="432"/>
      <c r="L916" s="433"/>
      <c r="M916" s="434"/>
      <c r="N916" s="435"/>
      <c r="O916" s="434"/>
      <c r="P916" s="434"/>
      <c r="Q916" s="354">
        <v>24255000</v>
      </c>
      <c r="R916" s="435"/>
      <c r="S916" s="434"/>
      <c r="T916" s="435"/>
      <c r="U916" s="434"/>
      <c r="V916" s="359">
        <f t="shared" si="81"/>
        <v>24255000</v>
      </c>
      <c r="W916" s="433"/>
      <c r="X916" s="358" t="s">
        <v>222</v>
      </c>
      <c r="Y916" s="360">
        <v>54303453</v>
      </c>
      <c r="Z916" s="433"/>
      <c r="AA916" s="432"/>
      <c r="AB916" s="1" t="s">
        <v>867</v>
      </c>
    </row>
    <row r="917" spans="1:28" ht="16.5" hidden="1" x14ac:dyDescent="0.35">
      <c r="A917" s="395"/>
      <c r="B917" s="431"/>
      <c r="C917" s="431"/>
      <c r="D917" s="347">
        <v>44919</v>
      </c>
      <c r="E917" s="348" t="s">
        <v>1185</v>
      </c>
      <c r="F917" s="348" t="s">
        <v>1185</v>
      </c>
      <c r="G917" s="432"/>
      <c r="I917" s="432"/>
      <c r="J917" s="433"/>
      <c r="K917" s="432"/>
      <c r="L917" s="433"/>
      <c r="M917" s="434"/>
      <c r="N917" s="435"/>
      <c r="O917" s="434"/>
      <c r="P917" s="434"/>
      <c r="Q917" s="354">
        <v>306008</v>
      </c>
      <c r="R917" s="435"/>
      <c r="S917" s="434"/>
      <c r="T917" s="435"/>
      <c r="U917" s="434"/>
      <c r="V917" s="359">
        <f t="shared" si="81"/>
        <v>306008</v>
      </c>
      <c r="W917" s="433"/>
      <c r="X917" s="358" t="s">
        <v>222</v>
      </c>
      <c r="Y917" s="360"/>
      <c r="Z917" s="433"/>
      <c r="AA917" s="432"/>
      <c r="AB917" s="1" t="s">
        <v>867</v>
      </c>
    </row>
    <row r="918" spans="1:28" ht="16.5" hidden="1" x14ac:dyDescent="0.35">
      <c r="A918" s="395"/>
      <c r="B918" s="431"/>
      <c r="C918" s="431"/>
      <c r="D918" s="347">
        <v>44926</v>
      </c>
      <c r="E918" s="348" t="s">
        <v>1094</v>
      </c>
      <c r="F918" s="348" t="s">
        <v>1094</v>
      </c>
      <c r="G918" s="432"/>
      <c r="I918" s="432"/>
      <c r="J918" s="433"/>
      <c r="K918" s="432"/>
      <c r="L918" s="433"/>
      <c r="M918" s="434"/>
      <c r="N918" s="435"/>
      <c r="O918" s="434"/>
      <c r="P918" s="434"/>
      <c r="Q918" s="354">
        <v>19416.39</v>
      </c>
      <c r="R918" s="435"/>
      <c r="S918" s="434"/>
      <c r="T918" s="435"/>
      <c r="U918" s="434"/>
      <c r="V918" s="359">
        <f t="shared" si="81"/>
        <v>19416.39</v>
      </c>
      <c r="W918" s="433"/>
      <c r="X918" s="358" t="s">
        <v>222</v>
      </c>
      <c r="Y918" s="360"/>
      <c r="Z918" s="433"/>
      <c r="AA918" s="432"/>
      <c r="AB918" s="1" t="s">
        <v>867</v>
      </c>
    </row>
    <row r="919" spans="1:28" ht="15" x14ac:dyDescent="0.35">
      <c r="A919" s="327"/>
      <c r="B919" s="321">
        <v>44805</v>
      </c>
      <c r="C919" s="484"/>
      <c r="D919" s="457">
        <v>44819</v>
      </c>
      <c r="E919" s="458" t="s">
        <v>1196</v>
      </c>
      <c r="F919" s="458" t="s">
        <v>1196</v>
      </c>
      <c r="G919" s="332"/>
      <c r="I919" s="332"/>
      <c r="J919" s="462"/>
      <c r="K919" s="332"/>
      <c r="L919" s="462"/>
      <c r="M919" s="485"/>
      <c r="N919" s="486"/>
      <c r="O919" s="485"/>
      <c r="P919" s="485"/>
      <c r="Q919" s="459">
        <v>18720</v>
      </c>
      <c r="R919" s="486"/>
      <c r="S919" s="485"/>
      <c r="T919" s="486"/>
      <c r="U919" s="485"/>
      <c r="V919" s="338">
        <f t="shared" si="81"/>
        <v>18720</v>
      </c>
      <c r="W919" s="462"/>
      <c r="X919" s="337" t="s">
        <v>102</v>
      </c>
      <c r="Y919" s="479">
        <v>82029697</v>
      </c>
      <c r="Z919" s="462"/>
      <c r="AA919" s="332"/>
      <c r="AB919" s="1" t="s">
        <v>867</v>
      </c>
    </row>
    <row r="920" spans="1:28" ht="15" x14ac:dyDescent="0.35">
      <c r="A920" s="327"/>
      <c r="B920" s="321">
        <v>44805</v>
      </c>
      <c r="C920" s="484"/>
      <c r="D920" s="457">
        <v>44834</v>
      </c>
      <c r="E920" s="458" t="s">
        <v>1189</v>
      </c>
      <c r="F920" s="458" t="s">
        <v>1189</v>
      </c>
      <c r="G920" s="332"/>
      <c r="I920" s="332"/>
      <c r="J920" s="462"/>
      <c r="K920" s="332"/>
      <c r="L920" s="462"/>
      <c r="M920" s="485"/>
      <c r="N920" s="486"/>
      <c r="O920" s="485"/>
      <c r="P920" s="485"/>
      <c r="Q920" s="459">
        <v>534767.87</v>
      </c>
      <c r="R920" s="486"/>
      <c r="S920" s="485"/>
      <c r="T920" s="486"/>
      <c r="U920" s="485"/>
      <c r="V920" s="338">
        <f t="shared" si="81"/>
        <v>534767.87</v>
      </c>
      <c r="W920" s="462"/>
      <c r="X920" s="337" t="s">
        <v>102</v>
      </c>
      <c r="Y920" s="339"/>
      <c r="Z920" s="462"/>
      <c r="AA920" s="332"/>
      <c r="AB920" s="1" t="s">
        <v>867</v>
      </c>
    </row>
    <row r="921" spans="1:28" ht="15" x14ac:dyDescent="0.35">
      <c r="A921" s="327"/>
      <c r="B921" s="321">
        <v>44835</v>
      </c>
      <c r="C921" s="484"/>
      <c r="D921" s="457">
        <v>44848</v>
      </c>
      <c r="E921" s="458" t="s">
        <v>1196</v>
      </c>
      <c r="F921" s="458" t="s">
        <v>1196</v>
      </c>
      <c r="G921" s="332"/>
      <c r="I921" s="332"/>
      <c r="J921" s="462"/>
      <c r="K921" s="332"/>
      <c r="L921" s="462"/>
      <c r="M921" s="485"/>
      <c r="N921" s="486"/>
      <c r="O921" s="485"/>
      <c r="P921" s="485"/>
      <c r="Q921" s="459">
        <v>17160</v>
      </c>
      <c r="R921" s="486"/>
      <c r="S921" s="485"/>
      <c r="T921" s="486"/>
      <c r="U921" s="485"/>
      <c r="V921" s="338">
        <f t="shared" si="81"/>
        <v>17160</v>
      </c>
      <c r="W921" s="462"/>
      <c r="X921" s="337" t="s">
        <v>102</v>
      </c>
      <c r="Y921" s="339"/>
      <c r="Z921" s="462"/>
      <c r="AA921" s="332"/>
      <c r="AB921" s="1" t="s">
        <v>867</v>
      </c>
    </row>
    <row r="922" spans="1:28" ht="15" x14ac:dyDescent="0.35">
      <c r="A922" s="327"/>
      <c r="B922" s="321">
        <v>44835</v>
      </c>
      <c r="C922" s="484"/>
      <c r="D922" s="457">
        <v>44865</v>
      </c>
      <c r="E922" s="458" t="s">
        <v>1189</v>
      </c>
      <c r="F922" s="458" t="s">
        <v>1189</v>
      </c>
      <c r="G922" s="332"/>
      <c r="I922" s="332"/>
      <c r="J922" s="462"/>
      <c r="K922" s="332"/>
      <c r="L922" s="462"/>
      <c r="M922" s="485"/>
      <c r="N922" s="486"/>
      <c r="O922" s="485"/>
      <c r="P922" s="485"/>
      <c r="Q922" s="459">
        <v>557773.1</v>
      </c>
      <c r="R922" s="486"/>
      <c r="S922" s="485"/>
      <c r="T922" s="486"/>
      <c r="U922" s="485"/>
      <c r="V922" s="338">
        <f t="shared" si="81"/>
        <v>557773.1</v>
      </c>
      <c r="W922" s="462"/>
      <c r="X922" s="337" t="s">
        <v>102</v>
      </c>
      <c r="Y922" s="339"/>
      <c r="Z922" s="462"/>
      <c r="AA922" s="332"/>
      <c r="AB922" s="1" t="s">
        <v>867</v>
      </c>
    </row>
    <row r="923" spans="1:28" ht="15" x14ac:dyDescent="0.35">
      <c r="A923" s="327"/>
      <c r="B923" s="321">
        <v>44866</v>
      </c>
      <c r="C923" s="484"/>
      <c r="D923" s="488">
        <v>44872</v>
      </c>
      <c r="E923" s="490" t="s">
        <v>1193</v>
      </c>
      <c r="F923" s="458" t="s">
        <v>1193</v>
      </c>
      <c r="G923" s="332"/>
      <c r="I923" s="332"/>
      <c r="J923" s="462"/>
      <c r="K923" s="332"/>
      <c r="L923" s="462"/>
      <c r="M923" s="485"/>
      <c r="N923" s="486"/>
      <c r="O923" s="485"/>
      <c r="P923" s="485"/>
      <c r="Q923" s="459">
        <v>9333031</v>
      </c>
      <c r="R923" s="486"/>
      <c r="S923" s="485"/>
      <c r="T923" s="486"/>
      <c r="U923" s="485"/>
      <c r="V923" s="338">
        <f t="shared" si="81"/>
        <v>9333031</v>
      </c>
      <c r="W923" s="462"/>
      <c r="X923" s="337" t="s">
        <v>102</v>
      </c>
      <c r="Y923" s="487">
        <v>82029699</v>
      </c>
      <c r="Z923" s="462"/>
      <c r="AA923" s="332"/>
      <c r="AB923" s="1" t="s">
        <v>867</v>
      </c>
    </row>
    <row r="924" spans="1:28" ht="15" x14ac:dyDescent="0.35">
      <c r="A924" s="327"/>
      <c r="B924" s="321">
        <v>44866</v>
      </c>
      <c r="C924" s="484"/>
      <c r="D924" s="488">
        <v>44895</v>
      </c>
      <c r="E924" s="490" t="s">
        <v>1189</v>
      </c>
      <c r="F924" s="458" t="s">
        <v>1189</v>
      </c>
      <c r="G924" s="332"/>
      <c r="I924" s="332"/>
      <c r="J924" s="462"/>
      <c r="K924" s="332"/>
      <c r="L924" s="462"/>
      <c r="M924" s="485"/>
      <c r="N924" s="486"/>
      <c r="O924" s="485"/>
      <c r="P924" s="485"/>
      <c r="Q924" s="459">
        <v>532602.09</v>
      </c>
      <c r="R924" s="486"/>
      <c r="S924" s="485"/>
      <c r="T924" s="486"/>
      <c r="U924" s="485"/>
      <c r="V924" s="338">
        <f t="shared" si="81"/>
        <v>532602.09</v>
      </c>
      <c r="W924" s="462"/>
      <c r="X924" s="337" t="s">
        <v>102</v>
      </c>
      <c r="Y924" s="339"/>
      <c r="Z924" s="462"/>
      <c r="AA924" s="332"/>
      <c r="AB924" s="1" t="s">
        <v>867</v>
      </c>
    </row>
    <row r="925" spans="1:28" ht="15" x14ac:dyDescent="0.35">
      <c r="A925" s="327"/>
      <c r="B925" s="321">
        <v>44896</v>
      </c>
      <c r="C925" s="484"/>
      <c r="D925" s="457">
        <v>44908</v>
      </c>
      <c r="E925" s="498" t="s">
        <v>1193</v>
      </c>
      <c r="F925" s="458" t="s">
        <v>1193</v>
      </c>
      <c r="G925" s="332"/>
      <c r="I925" s="332"/>
      <c r="J925" s="462"/>
      <c r="K925" s="332"/>
      <c r="L925" s="462"/>
      <c r="M925" s="485"/>
      <c r="N925" s="486"/>
      <c r="O925" s="485"/>
      <c r="P925" s="485"/>
      <c r="Q925" s="459">
        <v>3018000</v>
      </c>
      <c r="R925" s="486"/>
      <c r="S925" s="485"/>
      <c r="T925" s="486"/>
      <c r="U925" s="485"/>
      <c r="V925" s="338">
        <f t="shared" si="81"/>
        <v>3018000</v>
      </c>
      <c r="W925" s="462"/>
      <c r="X925" s="337" t="s">
        <v>102</v>
      </c>
      <c r="Y925" s="487">
        <v>82029700</v>
      </c>
      <c r="Z925" s="462"/>
      <c r="AA925" s="332"/>
      <c r="AB925" s="1" t="s">
        <v>867</v>
      </c>
    </row>
    <row r="926" spans="1:28" ht="15" x14ac:dyDescent="0.35">
      <c r="A926" s="327"/>
      <c r="B926" s="321">
        <v>44896</v>
      </c>
      <c r="C926" s="484"/>
      <c r="D926" s="457">
        <v>44926</v>
      </c>
      <c r="E926" s="444" t="s">
        <v>1189</v>
      </c>
      <c r="F926" s="458" t="s">
        <v>1189</v>
      </c>
      <c r="G926" s="332"/>
      <c r="I926" s="332"/>
      <c r="J926" s="462"/>
      <c r="K926" s="332"/>
      <c r="L926" s="462"/>
      <c r="M926" s="485"/>
      <c r="N926" s="486"/>
      <c r="O926" s="485"/>
      <c r="P926" s="485"/>
      <c r="Q926" s="459">
        <v>589832.67000000004</v>
      </c>
      <c r="R926" s="486"/>
      <c r="S926" s="485"/>
      <c r="T926" s="486"/>
      <c r="U926" s="485"/>
      <c r="V926" s="338">
        <f t="shared" si="81"/>
        <v>589832.67000000004</v>
      </c>
      <c r="W926" s="462"/>
      <c r="X926" s="337" t="s">
        <v>102</v>
      </c>
      <c r="Y926" s="339"/>
      <c r="Z926" s="462"/>
      <c r="AA926" s="332"/>
      <c r="AB926" s="1" t="s">
        <v>867</v>
      </c>
    </row>
    <row r="927" spans="1:28" ht="15" x14ac:dyDescent="0.35">
      <c r="A927" s="184"/>
      <c r="B927" s="427"/>
      <c r="C927" s="427"/>
      <c r="D927" s="427"/>
      <c r="E927" s="427"/>
      <c r="F927" s="427"/>
      <c r="G927" s="6"/>
      <c r="I927" s="6"/>
      <c r="J927" s="428"/>
      <c r="K927" s="6"/>
      <c r="L927" s="428"/>
      <c r="M927" s="429"/>
      <c r="N927" s="430"/>
      <c r="O927" s="429"/>
      <c r="P927" s="429"/>
      <c r="Q927" s="429"/>
      <c r="R927" s="430"/>
      <c r="S927" s="429"/>
      <c r="T927" s="430"/>
      <c r="U927" s="429"/>
      <c r="V927" s="429"/>
      <c r="W927" s="428"/>
      <c r="X927" s="428"/>
      <c r="Y927" s="428"/>
      <c r="Z927" s="428"/>
      <c r="AA927" s="6"/>
    </row>
  </sheetData>
  <autoFilter ref="A7:AA918" xr:uid="{00000000-0009-0000-0000-000000000000}">
    <filterColumn colId="23">
      <filters>
        <filter val="Alfalah"/>
      </filters>
    </filterColumn>
    <sortState xmlns:xlrd2="http://schemas.microsoft.com/office/spreadsheetml/2017/richdata2" ref="A8:AA583">
      <sortCondition ref="D7"/>
    </sortState>
  </autoFilter>
  <mergeCells count="3">
    <mergeCell ref="A1:AA1"/>
    <mergeCell ref="AB1:AC1"/>
    <mergeCell ref="A2:AA2"/>
  </mergeCells>
  <conditionalFormatting sqref="L230:L231 L153 L222:L227">
    <cfRule type="duplicateValues" dxfId="65" priority="23"/>
  </conditionalFormatting>
  <conditionalFormatting sqref="L149:L150 L145:L146">
    <cfRule type="duplicateValues" dxfId="64" priority="22"/>
  </conditionalFormatting>
  <conditionalFormatting sqref="L147">
    <cfRule type="duplicateValues" dxfId="63" priority="21"/>
  </conditionalFormatting>
  <conditionalFormatting sqref="L370:L375 L328:L329">
    <cfRule type="duplicateValues" dxfId="62" priority="19"/>
  </conditionalFormatting>
  <conditionalFormatting sqref="L331">
    <cfRule type="duplicateValues" dxfId="61" priority="18"/>
  </conditionalFormatting>
  <conditionalFormatting sqref="L404:L407">
    <cfRule type="duplicateValues" dxfId="60" priority="20"/>
  </conditionalFormatting>
  <conditionalFormatting sqref="L142:L144">
    <cfRule type="duplicateValues" dxfId="59" priority="24"/>
  </conditionalFormatting>
  <conditionalFormatting sqref="L151:L152">
    <cfRule type="duplicateValues" dxfId="58" priority="25"/>
  </conditionalFormatting>
  <conditionalFormatting sqref="L170:L177 L154:L168">
    <cfRule type="duplicateValues" dxfId="57" priority="26"/>
  </conditionalFormatting>
  <conditionalFormatting sqref="L531">
    <cfRule type="duplicateValues" dxfId="56" priority="15"/>
  </conditionalFormatting>
  <conditionalFormatting sqref="K532:K534">
    <cfRule type="duplicateValues" dxfId="55" priority="16"/>
  </conditionalFormatting>
  <conditionalFormatting sqref="L601">
    <cfRule type="duplicateValues" dxfId="54" priority="10"/>
  </conditionalFormatting>
  <conditionalFormatting sqref="L607:L608 L602:L603">
    <cfRule type="duplicateValues" dxfId="53" priority="11"/>
  </conditionalFormatting>
  <conditionalFormatting sqref="L605">
    <cfRule type="duplicateValues" dxfId="52" priority="9"/>
  </conditionalFormatting>
  <conditionalFormatting sqref="L609:L614">
    <cfRule type="duplicateValues" dxfId="51" priority="12"/>
  </conditionalFormatting>
  <conditionalFormatting sqref="L597:L600">
    <cfRule type="duplicateValues" dxfId="50" priority="13"/>
  </conditionalFormatting>
  <conditionalFormatting sqref="L615:L618 L621">
    <cfRule type="duplicateValues" dxfId="49" priority="14"/>
  </conditionalFormatting>
  <conditionalFormatting sqref="L582">
    <cfRule type="duplicateValues" dxfId="48" priority="8"/>
  </conditionalFormatting>
  <conditionalFormatting sqref="L577:L581">
    <cfRule type="duplicateValues" dxfId="47" priority="7"/>
  </conditionalFormatting>
  <conditionalFormatting sqref="L591">
    <cfRule type="duplicateValues" dxfId="46" priority="6"/>
  </conditionalFormatting>
  <conditionalFormatting sqref="L583">
    <cfRule type="duplicateValues" dxfId="45" priority="17"/>
  </conditionalFormatting>
  <conditionalFormatting sqref="L793:L794">
    <cfRule type="duplicateValues" dxfId="44" priority="3"/>
  </conditionalFormatting>
  <conditionalFormatting sqref="L706">
    <cfRule type="duplicateValues" dxfId="43" priority="2"/>
  </conditionalFormatting>
  <conditionalFormatting sqref="L786:L788">
    <cfRule type="duplicateValues" dxfId="42" priority="4"/>
  </conditionalFormatting>
  <conditionalFormatting sqref="L816 L811:L812">
    <cfRule type="duplicateValues" dxfId="41" priority="1"/>
  </conditionalFormatting>
  <conditionalFormatting sqref="L707:L710">
    <cfRule type="duplicateValues" dxfId="40" priority="5"/>
  </conditionalFormatting>
  <conditionalFormatting sqref="L178:L221">
    <cfRule type="duplicateValues" dxfId="39" priority="27"/>
  </conditionalFormatting>
  <conditionalFormatting sqref="L538:L539">
    <cfRule type="duplicateValues" dxfId="38" priority="28"/>
  </conditionalFormatting>
  <conditionalFormatting sqref="K535:K539">
    <cfRule type="duplicateValues" dxfId="37" priority="29"/>
  </conditionalFormatting>
  <conditionalFormatting sqref="K672:K705">
    <cfRule type="duplicateValues" dxfId="36" priority="30"/>
  </conditionalFormatting>
  <conditionalFormatting sqref="L785 L712:L781">
    <cfRule type="duplicateValues" dxfId="35" priority="31"/>
  </conditionalFormatting>
  <conditionalFormatting sqref="L820">
    <cfRule type="duplicateValues" dxfId="34" priority="32"/>
  </conditionalFormatting>
  <conditionalFormatting sqref="L416:L461 L408:L413">
    <cfRule type="duplicateValues" dxfId="33" priority="33"/>
  </conditionalFormatting>
  <conditionalFormatting sqref="L246:L327">
    <cfRule type="duplicateValues" dxfId="32" priority="34"/>
  </conditionalFormatting>
  <pageMargins left="0.7" right="0.7" top="0.75" bottom="0.75" header="0.3" footer="0.3"/>
  <pageSetup paperSize="9"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0D27-EEE5-44D6-987A-5FEED17980AC}">
  <sheetPr filterMode="1"/>
  <dimension ref="A1:AC892"/>
  <sheetViews>
    <sheetView view="pageBreakPreview" zoomScale="77" zoomScaleNormal="90" zoomScaleSheetLayoutView="77" workbookViewId="0">
      <pane xSplit="5" ySplit="7" topLeftCell="F8" activePane="bottomRight" state="frozen"/>
      <selection pane="topRight" activeCell="E1" sqref="E1"/>
      <selection pane="bottomLeft" activeCell="A2" sqref="A2"/>
      <selection pane="bottomRight" activeCell="F876" sqref="F876"/>
    </sheetView>
  </sheetViews>
  <sheetFormatPr defaultColWidth="9.140625" defaultRowHeight="12.75" x14ac:dyDescent="0.2"/>
  <cols>
    <col min="1" max="1" width="9.140625" style="200"/>
    <col min="2" max="2" width="25.85546875" style="201" customWidth="1"/>
    <col min="3" max="4" width="18.28515625" style="201" customWidth="1"/>
    <col min="5" max="5" width="69.7109375" style="201" customWidth="1"/>
    <col min="6" max="6" width="67.85546875" style="201" bestFit="1" customWidth="1"/>
    <col min="7" max="7" width="16.85546875" style="1" bestFit="1" customWidth="1"/>
    <col min="8" max="8" width="16" style="1" hidden="1" customWidth="1"/>
    <col min="9" max="9" width="11.85546875" style="1" customWidth="1"/>
    <col min="10" max="10" width="16.42578125" style="202" bestFit="1" customWidth="1"/>
    <col min="11" max="11" width="14.140625" style="1" customWidth="1"/>
    <col min="12" max="12" width="32.28515625" style="202" customWidth="1"/>
    <col min="13" max="13" width="23.7109375" style="1" bestFit="1" customWidth="1"/>
    <col min="14" max="14" width="19.42578125" style="205" customWidth="1"/>
    <col min="15" max="16" width="16.42578125" style="1" customWidth="1"/>
    <col min="17" max="17" width="17.42578125" style="206" customWidth="1"/>
    <col min="18" max="18" width="9.140625" style="1" customWidth="1"/>
    <col min="19" max="19" width="15" style="1" customWidth="1"/>
    <col min="20" max="20" width="9.140625" style="1"/>
    <col min="21" max="21" width="18.42578125" style="1" customWidth="1"/>
    <col min="22" max="22" width="17.7109375" style="206" customWidth="1"/>
    <col min="23" max="23" width="20.85546875" style="202" customWidth="1"/>
    <col min="24" max="24" width="14.5703125" style="202" bestFit="1" customWidth="1"/>
    <col min="25" max="26" width="14.85546875" style="202" customWidth="1"/>
    <col min="27" max="27" width="20" style="1" customWidth="1"/>
    <col min="28" max="28" width="19.140625" style="1" customWidth="1"/>
    <col min="29" max="29" width="13.85546875" style="1" customWidth="1"/>
    <col min="30" max="16384" width="9.140625" style="1"/>
  </cols>
  <sheetData>
    <row r="1" spans="1:29" x14ac:dyDescent="0.2">
      <c r="A1" s="505" t="s">
        <v>0</v>
      </c>
      <c r="B1" s="505"/>
      <c r="C1" s="506"/>
      <c r="D1" s="506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7" t="s">
        <v>1</v>
      </c>
      <c r="AC1" s="507"/>
    </row>
    <row r="2" spans="1:29" x14ac:dyDescent="0.2">
      <c r="A2" s="508" t="s">
        <v>2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08"/>
      <c r="X2" s="508"/>
      <c r="Y2" s="508"/>
      <c r="Z2" s="508"/>
      <c r="AA2" s="508"/>
      <c r="AB2" s="432"/>
      <c r="AC2" s="4">
        <v>79362035.189999998</v>
      </c>
    </row>
    <row r="3" spans="1:29" x14ac:dyDescent="0.2">
      <c r="A3" s="442"/>
      <c r="B3" s="5" t="s">
        <v>1090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6"/>
      <c r="AC3" s="4">
        <v>458036976.74000001</v>
      </c>
    </row>
    <row r="4" spans="1:29" x14ac:dyDescent="0.2">
      <c r="A4" s="7"/>
      <c r="B4" s="5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8">
        <f>SUM(AC2:AC3)</f>
        <v>537399011.93000007</v>
      </c>
    </row>
    <row r="5" spans="1:29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 t="s">
        <v>1</v>
      </c>
      <c r="N5" s="10"/>
      <c r="O5" s="9" t="s">
        <v>1</v>
      </c>
      <c r="P5" s="9" t="s">
        <v>1</v>
      </c>
      <c r="Q5" s="9" t="s">
        <v>1</v>
      </c>
      <c r="R5" s="10"/>
      <c r="S5" s="9" t="s">
        <v>1</v>
      </c>
      <c r="T5" s="10"/>
      <c r="U5" s="9" t="s">
        <v>1</v>
      </c>
      <c r="V5" s="9" t="s">
        <v>1</v>
      </c>
      <c r="W5" s="2"/>
      <c r="X5" s="2"/>
      <c r="Y5" s="2"/>
      <c r="Z5" s="2"/>
      <c r="AA5" s="2"/>
    </row>
    <row r="6" spans="1:29" ht="8.25" customHeight="1" x14ac:dyDescent="0.2">
      <c r="A6" s="2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9">
        <f>SUM(M8:M798)</f>
        <v>277235859.42999995</v>
      </c>
      <c r="N6" s="10"/>
      <c r="O6" s="9">
        <f>SUM(O8:O798)</f>
        <v>3568066.87</v>
      </c>
      <c r="P6" s="9">
        <f>SUM(P8:P798)</f>
        <v>283484</v>
      </c>
      <c r="Q6" s="9">
        <f>SUM(Q8:Q798)</f>
        <v>1218493124.9300005</v>
      </c>
      <c r="R6" s="10"/>
      <c r="S6" s="9">
        <f>SUM(S8:S798)</f>
        <v>-2585026.1922500008</v>
      </c>
      <c r="T6" s="10"/>
      <c r="U6" s="9">
        <f>SUM(U8:U798)</f>
        <v>-757282.48599999992</v>
      </c>
      <c r="V6" s="9">
        <f>SUM(V8:V798)</f>
        <v>1215119313.2517502</v>
      </c>
      <c r="W6" s="2"/>
      <c r="X6" s="2"/>
      <c r="Y6" s="2"/>
      <c r="Z6" s="2"/>
      <c r="AA6" s="2"/>
    </row>
    <row r="7" spans="1:29" ht="25.5" x14ac:dyDescent="0.2">
      <c r="A7" s="11" t="s">
        <v>4</v>
      </c>
      <c r="B7" s="12" t="s">
        <v>5</v>
      </c>
      <c r="C7" s="12" t="s">
        <v>6</v>
      </c>
      <c r="D7" s="19" t="s">
        <v>30</v>
      </c>
      <c r="E7" s="12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3" t="s">
        <v>15</v>
      </c>
      <c r="N7" s="14" t="s">
        <v>16</v>
      </c>
      <c r="O7" s="15" t="s">
        <v>17</v>
      </c>
      <c r="P7" s="15" t="s">
        <v>18</v>
      </c>
      <c r="Q7" s="16" t="s">
        <v>19</v>
      </c>
      <c r="R7" s="17" t="s">
        <v>20</v>
      </c>
      <c r="S7" s="11" t="s">
        <v>21</v>
      </c>
      <c r="T7" s="17" t="s">
        <v>22</v>
      </c>
      <c r="U7" s="11" t="s">
        <v>23</v>
      </c>
      <c r="V7" s="16" t="s">
        <v>24</v>
      </c>
      <c r="W7" s="15" t="s">
        <v>25</v>
      </c>
      <c r="X7" s="15" t="s">
        <v>26</v>
      </c>
      <c r="Y7" s="18" t="s">
        <v>27</v>
      </c>
      <c r="Z7" s="18" t="s">
        <v>28</v>
      </c>
      <c r="AA7" s="18" t="s">
        <v>29</v>
      </c>
    </row>
    <row r="8" spans="1:29" hidden="1" x14ac:dyDescent="0.2">
      <c r="A8" s="20">
        <v>17</v>
      </c>
      <c r="B8" s="21">
        <v>44583</v>
      </c>
      <c r="C8" s="22">
        <v>44588</v>
      </c>
      <c r="D8" s="246">
        <v>44565</v>
      </c>
      <c r="E8" s="23" t="s">
        <v>77</v>
      </c>
      <c r="F8" s="23" t="s">
        <v>78</v>
      </c>
      <c r="G8" s="24" t="s">
        <v>33</v>
      </c>
      <c r="H8" s="26" t="s">
        <v>34</v>
      </c>
      <c r="I8" s="24" t="s">
        <v>33</v>
      </c>
      <c r="J8" s="26">
        <v>303333</v>
      </c>
      <c r="K8" s="27" t="s">
        <v>33</v>
      </c>
      <c r="L8" s="27" t="s">
        <v>33</v>
      </c>
      <c r="M8" s="38">
        <v>11564280</v>
      </c>
      <c r="N8" s="30">
        <v>0</v>
      </c>
      <c r="O8" s="31">
        <f t="shared" ref="O8:O22" si="0">M8*N8</f>
        <v>0</v>
      </c>
      <c r="P8" s="31">
        <v>0</v>
      </c>
      <c r="Q8" s="32">
        <f t="shared" ref="Q8:Q22" si="1">M8+O8+P8</f>
        <v>11564280</v>
      </c>
      <c r="R8" s="33">
        <v>0</v>
      </c>
      <c r="S8" s="34">
        <f t="shared" ref="S8:S16" si="2">-Q8*R8</f>
        <v>0</v>
      </c>
      <c r="T8" s="33">
        <v>0</v>
      </c>
      <c r="U8" s="35">
        <f t="shared" ref="U8:U22" si="3">-O8*T8</f>
        <v>0</v>
      </c>
      <c r="V8" s="32">
        <f t="shared" ref="V8:V71" si="4">Q8+S8+U8</f>
        <v>11564280</v>
      </c>
      <c r="W8" s="36" t="s">
        <v>35</v>
      </c>
      <c r="X8" s="35" t="s">
        <v>36</v>
      </c>
      <c r="Y8" s="38" t="s">
        <v>33</v>
      </c>
      <c r="Z8" s="37" t="s">
        <v>33</v>
      </c>
      <c r="AA8" s="37"/>
    </row>
    <row r="9" spans="1:29" hidden="1" x14ac:dyDescent="0.2">
      <c r="A9" s="20">
        <v>56</v>
      </c>
      <c r="B9" s="21">
        <v>44614</v>
      </c>
      <c r="C9" s="22">
        <v>44617</v>
      </c>
      <c r="D9" s="246">
        <v>44565</v>
      </c>
      <c r="E9" s="23" t="s">
        <v>80</v>
      </c>
      <c r="F9" s="23" t="s">
        <v>178</v>
      </c>
      <c r="G9" s="24" t="s">
        <v>33</v>
      </c>
      <c r="H9" s="26" t="s">
        <v>45</v>
      </c>
      <c r="I9" s="24" t="s">
        <v>33</v>
      </c>
      <c r="J9" s="20">
        <v>303376</v>
      </c>
      <c r="K9" s="27">
        <v>44606</v>
      </c>
      <c r="L9" s="26" t="s">
        <v>33</v>
      </c>
      <c r="M9" s="38">
        <v>65000</v>
      </c>
      <c r="N9" s="30">
        <v>0</v>
      </c>
      <c r="O9" s="31">
        <f t="shared" si="0"/>
        <v>0</v>
      </c>
      <c r="P9" s="31">
        <v>0</v>
      </c>
      <c r="Q9" s="32">
        <f t="shared" si="1"/>
        <v>65000</v>
      </c>
      <c r="R9" s="33">
        <v>0</v>
      </c>
      <c r="S9" s="34">
        <f t="shared" si="2"/>
        <v>0</v>
      </c>
      <c r="T9" s="33"/>
      <c r="U9" s="35">
        <f t="shared" si="3"/>
        <v>0</v>
      </c>
      <c r="V9" s="32">
        <f t="shared" si="4"/>
        <v>65000</v>
      </c>
      <c r="W9" s="220" t="s">
        <v>59</v>
      </c>
      <c r="X9" s="35" t="s">
        <v>36</v>
      </c>
      <c r="Y9" s="37" t="s">
        <v>33</v>
      </c>
      <c r="Z9" s="37" t="s">
        <v>33</v>
      </c>
      <c r="AA9" s="37"/>
    </row>
    <row r="10" spans="1:29" hidden="1" x14ac:dyDescent="0.2">
      <c r="A10" s="20">
        <v>45</v>
      </c>
      <c r="B10" s="21">
        <v>44614</v>
      </c>
      <c r="C10" s="22">
        <v>44608</v>
      </c>
      <c r="D10" s="246">
        <v>44568</v>
      </c>
      <c r="E10" s="23" t="s">
        <v>156</v>
      </c>
      <c r="F10" s="23" t="s">
        <v>149</v>
      </c>
      <c r="G10" s="24" t="s">
        <v>157</v>
      </c>
      <c r="H10" s="26" t="s">
        <v>34</v>
      </c>
      <c r="I10" s="24" t="s">
        <v>33</v>
      </c>
      <c r="J10" s="26">
        <v>303364</v>
      </c>
      <c r="K10" s="27">
        <v>44560</v>
      </c>
      <c r="L10" s="26">
        <v>68393</v>
      </c>
      <c r="M10" s="38">
        <v>300223</v>
      </c>
      <c r="N10" s="30">
        <v>0</v>
      </c>
      <c r="O10" s="31">
        <f t="shared" si="0"/>
        <v>0</v>
      </c>
      <c r="P10" s="31">
        <v>0</v>
      </c>
      <c r="Q10" s="32">
        <f t="shared" si="1"/>
        <v>300223</v>
      </c>
      <c r="R10" s="33">
        <v>0</v>
      </c>
      <c r="S10" s="34">
        <f t="shared" si="2"/>
        <v>0</v>
      </c>
      <c r="T10" s="33"/>
      <c r="U10" s="35">
        <f t="shared" si="3"/>
        <v>0</v>
      </c>
      <c r="V10" s="32">
        <f t="shared" si="4"/>
        <v>300223</v>
      </c>
      <c r="W10" s="36" t="s">
        <v>35</v>
      </c>
      <c r="X10" s="181" t="s">
        <v>36</v>
      </c>
      <c r="Y10" s="37" t="s">
        <v>158</v>
      </c>
      <c r="Z10" s="48" t="s">
        <v>33</v>
      </c>
      <c r="AA10" s="37"/>
    </row>
    <row r="11" spans="1:29" hidden="1" x14ac:dyDescent="0.2">
      <c r="A11" s="20">
        <v>14</v>
      </c>
      <c r="B11" s="21">
        <v>44583</v>
      </c>
      <c r="C11" s="22">
        <v>44588</v>
      </c>
      <c r="D11" s="246">
        <v>44571</v>
      </c>
      <c r="E11" s="23" t="s">
        <v>72</v>
      </c>
      <c r="F11" s="23" t="s">
        <v>73</v>
      </c>
      <c r="G11" s="24" t="s">
        <v>33</v>
      </c>
      <c r="H11" s="26" t="s">
        <v>45</v>
      </c>
      <c r="I11" s="24" t="s">
        <v>33</v>
      </c>
      <c r="J11" s="26">
        <v>303330</v>
      </c>
      <c r="K11" s="27" t="s">
        <v>33</v>
      </c>
      <c r="L11" s="26" t="s">
        <v>33</v>
      </c>
      <c r="M11" s="38">
        <v>50000</v>
      </c>
      <c r="N11" s="30">
        <v>0</v>
      </c>
      <c r="O11" s="31">
        <f t="shared" si="0"/>
        <v>0</v>
      </c>
      <c r="P11" s="31">
        <v>0</v>
      </c>
      <c r="Q11" s="32">
        <f t="shared" si="1"/>
        <v>50000</v>
      </c>
      <c r="R11" s="33">
        <v>0</v>
      </c>
      <c r="S11" s="34">
        <f t="shared" si="2"/>
        <v>0</v>
      </c>
      <c r="T11" s="33">
        <v>0</v>
      </c>
      <c r="U11" s="35">
        <f t="shared" si="3"/>
        <v>0</v>
      </c>
      <c r="V11" s="32">
        <f t="shared" si="4"/>
        <v>50000</v>
      </c>
      <c r="W11" s="36" t="s">
        <v>35</v>
      </c>
      <c r="X11" s="35" t="s">
        <v>36</v>
      </c>
      <c r="Y11" s="37" t="s">
        <v>74</v>
      </c>
      <c r="Z11" s="37" t="s">
        <v>33</v>
      </c>
      <c r="AA11" s="49"/>
    </row>
    <row r="12" spans="1:29" hidden="1" x14ac:dyDescent="0.2">
      <c r="A12" s="20">
        <v>13</v>
      </c>
      <c r="B12" s="21">
        <v>44583</v>
      </c>
      <c r="C12" s="22">
        <v>44588</v>
      </c>
      <c r="D12" s="246">
        <v>44573</v>
      </c>
      <c r="E12" s="23" t="s">
        <v>68</v>
      </c>
      <c r="F12" s="23" t="s">
        <v>69</v>
      </c>
      <c r="G12" s="24" t="s">
        <v>33</v>
      </c>
      <c r="H12" s="26" t="s">
        <v>45</v>
      </c>
      <c r="I12" s="24" t="s">
        <v>33</v>
      </c>
      <c r="J12" s="26">
        <v>303329</v>
      </c>
      <c r="K12" s="27">
        <v>44575</v>
      </c>
      <c r="L12" s="26" t="s">
        <v>70</v>
      </c>
      <c r="M12" s="38">
        <v>23387046</v>
      </c>
      <c r="N12" s="30">
        <v>0</v>
      </c>
      <c r="O12" s="31">
        <f t="shared" si="0"/>
        <v>0</v>
      </c>
      <c r="P12" s="31">
        <v>0</v>
      </c>
      <c r="Q12" s="32">
        <f t="shared" si="1"/>
        <v>23387046</v>
      </c>
      <c r="R12" s="33">
        <v>0</v>
      </c>
      <c r="S12" s="34">
        <f t="shared" si="2"/>
        <v>0</v>
      </c>
      <c r="T12" s="33">
        <v>0</v>
      </c>
      <c r="U12" s="35">
        <f t="shared" si="3"/>
        <v>0</v>
      </c>
      <c r="V12" s="32">
        <f t="shared" si="4"/>
        <v>23387046</v>
      </c>
      <c r="W12" s="36" t="s">
        <v>35</v>
      </c>
      <c r="X12" s="35" t="s">
        <v>36</v>
      </c>
      <c r="Y12" s="37" t="s">
        <v>71</v>
      </c>
      <c r="Z12" s="37" t="s">
        <v>33</v>
      </c>
      <c r="AA12" s="37"/>
    </row>
    <row r="13" spans="1:29" hidden="1" x14ac:dyDescent="0.2">
      <c r="A13" s="20">
        <v>2</v>
      </c>
      <c r="B13" s="21">
        <v>44583</v>
      </c>
      <c r="C13" s="22">
        <v>44565</v>
      </c>
      <c r="D13" s="246">
        <v>44574</v>
      </c>
      <c r="E13" s="23" t="s">
        <v>38</v>
      </c>
      <c r="F13" s="23" t="s">
        <v>39</v>
      </c>
      <c r="G13" s="24" t="s">
        <v>40</v>
      </c>
      <c r="H13" s="26" t="s">
        <v>34</v>
      </c>
      <c r="I13" s="24" t="s">
        <v>33</v>
      </c>
      <c r="J13" s="26">
        <v>303326</v>
      </c>
      <c r="K13" s="27">
        <v>44565</v>
      </c>
      <c r="L13" s="26" t="s">
        <v>41</v>
      </c>
      <c r="M13" s="38">
        <v>1051859</v>
      </c>
      <c r="N13" s="30">
        <v>0</v>
      </c>
      <c r="O13" s="31">
        <f t="shared" si="0"/>
        <v>0</v>
      </c>
      <c r="P13" s="31">
        <v>0</v>
      </c>
      <c r="Q13" s="32">
        <f t="shared" si="1"/>
        <v>1051859</v>
      </c>
      <c r="R13" s="33">
        <v>0</v>
      </c>
      <c r="S13" s="34">
        <f t="shared" si="2"/>
        <v>0</v>
      </c>
      <c r="T13" s="33">
        <v>0</v>
      </c>
      <c r="U13" s="35">
        <f t="shared" si="3"/>
        <v>0</v>
      </c>
      <c r="V13" s="32">
        <f t="shared" si="4"/>
        <v>1051859</v>
      </c>
      <c r="W13" s="36" t="s">
        <v>35</v>
      </c>
      <c r="X13" s="35" t="s">
        <v>36</v>
      </c>
      <c r="Y13" s="37" t="s">
        <v>33</v>
      </c>
      <c r="Z13" s="37" t="s">
        <v>33</v>
      </c>
      <c r="AA13" s="37"/>
    </row>
    <row r="14" spans="1:29" hidden="1" x14ac:dyDescent="0.2">
      <c r="A14" s="20">
        <v>8</v>
      </c>
      <c r="B14" s="21">
        <v>44583</v>
      </c>
      <c r="C14" s="22">
        <v>44586</v>
      </c>
      <c r="D14" s="246">
        <v>44574</v>
      </c>
      <c r="E14" s="23" t="s">
        <v>31</v>
      </c>
      <c r="F14" s="23" t="s">
        <v>58</v>
      </c>
      <c r="G14" s="24" t="s">
        <v>33</v>
      </c>
      <c r="H14" s="26" t="s">
        <v>34</v>
      </c>
      <c r="I14" s="24" t="s">
        <v>33</v>
      </c>
      <c r="J14" s="26">
        <v>303323</v>
      </c>
      <c r="K14" s="27">
        <v>44562</v>
      </c>
      <c r="L14" s="26">
        <v>12282353</v>
      </c>
      <c r="M14" s="38">
        <v>619184</v>
      </c>
      <c r="N14" s="30">
        <v>0</v>
      </c>
      <c r="O14" s="31">
        <f t="shared" si="0"/>
        <v>0</v>
      </c>
      <c r="P14" s="31">
        <v>0</v>
      </c>
      <c r="Q14" s="32">
        <f t="shared" si="1"/>
        <v>619184</v>
      </c>
      <c r="R14" s="33">
        <v>0</v>
      </c>
      <c r="S14" s="34">
        <f t="shared" si="2"/>
        <v>0</v>
      </c>
      <c r="T14" s="33">
        <v>0</v>
      </c>
      <c r="U14" s="35">
        <f t="shared" si="3"/>
        <v>0</v>
      </c>
      <c r="V14" s="32">
        <f t="shared" si="4"/>
        <v>619184</v>
      </c>
      <c r="W14" s="220" t="s">
        <v>59</v>
      </c>
      <c r="X14" s="35" t="s">
        <v>36</v>
      </c>
      <c r="Y14" s="37" t="s">
        <v>33</v>
      </c>
      <c r="Z14" s="37" t="s">
        <v>60</v>
      </c>
      <c r="AA14" s="37"/>
    </row>
    <row r="15" spans="1:29" hidden="1" x14ac:dyDescent="0.2">
      <c r="A15" s="20">
        <v>10</v>
      </c>
      <c r="B15" s="21">
        <v>44583</v>
      </c>
      <c r="C15" s="22">
        <v>44587</v>
      </c>
      <c r="D15" s="246">
        <v>44574</v>
      </c>
      <c r="E15" s="23" t="s">
        <v>63</v>
      </c>
      <c r="F15" s="23" t="s">
        <v>64</v>
      </c>
      <c r="G15" s="24" t="s">
        <v>33</v>
      </c>
      <c r="H15" s="26" t="s">
        <v>45</v>
      </c>
      <c r="I15" s="24" t="s">
        <v>33</v>
      </c>
      <c r="J15" s="26">
        <v>303325</v>
      </c>
      <c r="K15" s="27">
        <v>44561</v>
      </c>
      <c r="L15" s="26" t="s">
        <v>33</v>
      </c>
      <c r="M15" s="38">
        <v>173294</v>
      </c>
      <c r="N15" s="30">
        <v>0</v>
      </c>
      <c r="O15" s="31">
        <f t="shared" si="0"/>
        <v>0</v>
      </c>
      <c r="P15" s="31">
        <v>0</v>
      </c>
      <c r="Q15" s="32">
        <f t="shared" si="1"/>
        <v>173294</v>
      </c>
      <c r="R15" s="33">
        <v>0</v>
      </c>
      <c r="S15" s="34">
        <f t="shared" si="2"/>
        <v>0</v>
      </c>
      <c r="T15" s="33">
        <v>0</v>
      </c>
      <c r="U15" s="35">
        <f t="shared" si="3"/>
        <v>0</v>
      </c>
      <c r="V15" s="32">
        <f t="shared" si="4"/>
        <v>173294</v>
      </c>
      <c r="W15" s="35" t="s">
        <v>35</v>
      </c>
      <c r="X15" s="35" t="s">
        <v>36</v>
      </c>
      <c r="Y15" s="37" t="s">
        <v>65</v>
      </c>
      <c r="Z15" s="37" t="s">
        <v>33</v>
      </c>
      <c r="AA15" s="37"/>
    </row>
    <row r="16" spans="1:29" hidden="1" x14ac:dyDescent="0.2">
      <c r="A16" s="20">
        <v>12</v>
      </c>
      <c r="B16" s="21">
        <v>44583</v>
      </c>
      <c r="C16" s="22">
        <v>44587</v>
      </c>
      <c r="D16" s="246">
        <v>44574</v>
      </c>
      <c r="E16" s="23" t="s">
        <v>66</v>
      </c>
      <c r="F16" s="23" t="s">
        <v>67</v>
      </c>
      <c r="G16" s="24" t="s">
        <v>33</v>
      </c>
      <c r="H16" s="26" t="s">
        <v>34</v>
      </c>
      <c r="I16" s="24" t="s">
        <v>33</v>
      </c>
      <c r="J16" s="26">
        <v>303328</v>
      </c>
      <c r="K16" s="26" t="s">
        <v>33</v>
      </c>
      <c r="L16" s="26" t="s">
        <v>33</v>
      </c>
      <c r="M16" s="38">
        <v>2121080</v>
      </c>
      <c r="N16" s="30">
        <v>0</v>
      </c>
      <c r="O16" s="31">
        <f t="shared" si="0"/>
        <v>0</v>
      </c>
      <c r="P16" s="31">
        <v>0</v>
      </c>
      <c r="Q16" s="32">
        <f t="shared" si="1"/>
        <v>2121080</v>
      </c>
      <c r="R16" s="33">
        <v>0</v>
      </c>
      <c r="S16" s="34">
        <f t="shared" si="2"/>
        <v>0</v>
      </c>
      <c r="T16" s="33">
        <v>0</v>
      </c>
      <c r="U16" s="35">
        <f t="shared" si="3"/>
        <v>0</v>
      </c>
      <c r="V16" s="32">
        <f t="shared" si="4"/>
        <v>2121080</v>
      </c>
      <c r="W16" s="220" t="s">
        <v>59</v>
      </c>
      <c r="X16" s="35" t="s">
        <v>36</v>
      </c>
      <c r="Y16" s="37" t="s">
        <v>33</v>
      </c>
      <c r="Z16" s="37" t="s">
        <v>33</v>
      </c>
      <c r="AA16" s="37"/>
    </row>
    <row r="17" spans="1:28" hidden="1" x14ac:dyDescent="0.2">
      <c r="A17" s="20">
        <v>44</v>
      </c>
      <c r="B17" s="21">
        <v>44614</v>
      </c>
      <c r="C17" s="22">
        <v>44608</v>
      </c>
      <c r="D17" s="246">
        <v>44578</v>
      </c>
      <c r="E17" s="23" t="s">
        <v>152</v>
      </c>
      <c r="F17" s="23" t="s">
        <v>153</v>
      </c>
      <c r="G17" s="24" t="s">
        <v>154</v>
      </c>
      <c r="H17" s="26" t="s">
        <v>34</v>
      </c>
      <c r="I17" s="24" t="s">
        <v>33</v>
      </c>
      <c r="J17" s="26">
        <v>303363</v>
      </c>
      <c r="K17" s="27">
        <v>44574</v>
      </c>
      <c r="L17" s="44">
        <v>18110909</v>
      </c>
      <c r="M17" s="38">
        <v>10655</v>
      </c>
      <c r="N17" s="30">
        <v>0</v>
      </c>
      <c r="O17" s="31">
        <f t="shared" si="0"/>
        <v>0</v>
      </c>
      <c r="P17" s="31">
        <v>0</v>
      </c>
      <c r="Q17" s="32">
        <f t="shared" si="1"/>
        <v>10655</v>
      </c>
      <c r="R17" s="33">
        <v>0.03</v>
      </c>
      <c r="S17" s="34">
        <v>-293</v>
      </c>
      <c r="T17" s="33"/>
      <c r="U17" s="35">
        <f t="shared" si="3"/>
        <v>0</v>
      </c>
      <c r="V17" s="32">
        <f t="shared" si="4"/>
        <v>10362</v>
      </c>
      <c r="W17" s="36" t="s">
        <v>35</v>
      </c>
      <c r="X17" s="181" t="s">
        <v>36</v>
      </c>
      <c r="Y17" s="37" t="s">
        <v>155</v>
      </c>
      <c r="Z17" s="37" t="s">
        <v>33</v>
      </c>
      <c r="AA17" s="37"/>
    </row>
    <row r="18" spans="1:28" hidden="1" x14ac:dyDescent="0.2">
      <c r="A18" s="20">
        <v>3</v>
      </c>
      <c r="B18" s="21">
        <v>44583</v>
      </c>
      <c r="C18" s="22">
        <v>44586</v>
      </c>
      <c r="D18" s="246">
        <v>44582</v>
      </c>
      <c r="E18" s="23" t="s">
        <v>42</v>
      </c>
      <c r="F18" s="23" t="s">
        <v>43</v>
      </c>
      <c r="G18" s="24" t="s">
        <v>44</v>
      </c>
      <c r="H18" s="26" t="s">
        <v>45</v>
      </c>
      <c r="I18" s="24" t="s">
        <v>33</v>
      </c>
      <c r="J18" s="26">
        <v>303319</v>
      </c>
      <c r="K18" s="27">
        <v>44561</v>
      </c>
      <c r="L18" s="26" t="s">
        <v>46</v>
      </c>
      <c r="M18" s="38">
        <v>160300</v>
      </c>
      <c r="N18" s="30">
        <v>0</v>
      </c>
      <c r="O18" s="31">
        <f t="shared" si="0"/>
        <v>0</v>
      </c>
      <c r="P18" s="31">
        <v>0</v>
      </c>
      <c r="Q18" s="32">
        <f t="shared" si="1"/>
        <v>160300</v>
      </c>
      <c r="R18" s="33">
        <v>0</v>
      </c>
      <c r="S18" s="34">
        <f>-Q18*R18</f>
        <v>0</v>
      </c>
      <c r="T18" s="33">
        <v>0</v>
      </c>
      <c r="U18" s="35">
        <f t="shared" si="3"/>
        <v>0</v>
      </c>
      <c r="V18" s="32">
        <f t="shared" si="4"/>
        <v>160300</v>
      </c>
      <c r="W18" s="35" t="s">
        <v>35</v>
      </c>
      <c r="X18" s="35" t="s">
        <v>36</v>
      </c>
      <c r="Y18" s="38" t="s">
        <v>33</v>
      </c>
      <c r="Z18" s="148" t="s">
        <v>33</v>
      </c>
      <c r="AA18" s="40">
        <f>V18+V19</f>
        <v>188140.90400000001</v>
      </c>
    </row>
    <row r="19" spans="1:28" hidden="1" x14ac:dyDescent="0.2">
      <c r="A19" s="20">
        <v>4</v>
      </c>
      <c r="B19" s="21">
        <v>44583</v>
      </c>
      <c r="C19" s="22">
        <v>44586</v>
      </c>
      <c r="D19" s="246">
        <v>44582</v>
      </c>
      <c r="E19" s="23" t="s">
        <v>42</v>
      </c>
      <c r="F19" s="23" t="s">
        <v>47</v>
      </c>
      <c r="G19" s="24" t="s">
        <v>44</v>
      </c>
      <c r="H19" s="26" t="s">
        <v>45</v>
      </c>
      <c r="I19" s="24" t="s">
        <v>33</v>
      </c>
      <c r="J19" s="26">
        <v>303319</v>
      </c>
      <c r="K19" s="27">
        <v>44561</v>
      </c>
      <c r="L19" s="26" t="s">
        <v>46</v>
      </c>
      <c r="M19" s="38">
        <v>25648</v>
      </c>
      <c r="N19" s="30">
        <v>0.15</v>
      </c>
      <c r="O19" s="31">
        <f t="shared" si="0"/>
        <v>3847.2</v>
      </c>
      <c r="P19" s="31">
        <v>0</v>
      </c>
      <c r="Q19" s="32">
        <f t="shared" si="1"/>
        <v>29495.200000000001</v>
      </c>
      <c r="R19" s="33">
        <v>0.03</v>
      </c>
      <c r="S19" s="34">
        <f>-Q19*R19</f>
        <v>-884.85599999999999</v>
      </c>
      <c r="T19" s="33">
        <v>0.2</v>
      </c>
      <c r="U19" s="35">
        <f t="shared" si="3"/>
        <v>-769.44</v>
      </c>
      <c r="V19" s="32">
        <f t="shared" si="4"/>
        <v>27840.904000000002</v>
      </c>
      <c r="W19" s="36" t="s">
        <v>35</v>
      </c>
      <c r="X19" s="35" t="s">
        <v>36</v>
      </c>
      <c r="Y19" s="38" t="s">
        <v>33</v>
      </c>
      <c r="Z19" s="37" t="s">
        <v>33</v>
      </c>
      <c r="AA19" s="40"/>
    </row>
    <row r="20" spans="1:28" hidden="1" x14ac:dyDescent="0.2">
      <c r="A20" s="20">
        <v>5</v>
      </c>
      <c r="B20" s="21">
        <v>44583</v>
      </c>
      <c r="C20" s="22">
        <v>44586</v>
      </c>
      <c r="D20" s="246">
        <v>44582</v>
      </c>
      <c r="E20" s="23" t="s">
        <v>48</v>
      </c>
      <c r="F20" s="23" t="s">
        <v>49</v>
      </c>
      <c r="G20" s="24" t="s">
        <v>50</v>
      </c>
      <c r="H20" s="26" t="s">
        <v>34</v>
      </c>
      <c r="I20" s="24" t="s">
        <v>33</v>
      </c>
      <c r="J20" s="26">
        <v>303320</v>
      </c>
      <c r="K20" s="27">
        <v>44561</v>
      </c>
      <c r="L20" s="42">
        <v>68002</v>
      </c>
      <c r="M20" s="38">
        <v>56020</v>
      </c>
      <c r="N20" s="30">
        <v>0</v>
      </c>
      <c r="O20" s="31">
        <f t="shared" si="0"/>
        <v>0</v>
      </c>
      <c r="P20" s="31">
        <v>0</v>
      </c>
      <c r="Q20" s="32">
        <f t="shared" si="1"/>
        <v>56020</v>
      </c>
      <c r="R20" s="33">
        <v>0</v>
      </c>
      <c r="S20" s="34">
        <f>-Q20*R20</f>
        <v>0</v>
      </c>
      <c r="T20" s="33">
        <v>0</v>
      </c>
      <c r="U20" s="35">
        <f t="shared" si="3"/>
        <v>0</v>
      </c>
      <c r="V20" s="32">
        <f t="shared" si="4"/>
        <v>56020</v>
      </c>
      <c r="W20" s="36" t="s">
        <v>35</v>
      </c>
      <c r="X20" s="35" t="s">
        <v>36</v>
      </c>
      <c r="Y20" s="37" t="s">
        <v>51</v>
      </c>
      <c r="Z20" s="37" t="s">
        <v>33</v>
      </c>
      <c r="AA20" s="37"/>
    </row>
    <row r="21" spans="1:28" hidden="1" x14ac:dyDescent="0.2">
      <c r="A21" s="20">
        <v>6</v>
      </c>
      <c r="B21" s="21">
        <v>44583</v>
      </c>
      <c r="C21" s="22">
        <v>44584</v>
      </c>
      <c r="D21" s="246">
        <v>44582</v>
      </c>
      <c r="E21" s="43" t="s">
        <v>52</v>
      </c>
      <c r="F21" s="23" t="s">
        <v>53</v>
      </c>
      <c r="G21" s="24" t="s">
        <v>33</v>
      </c>
      <c r="H21" s="26" t="s">
        <v>34</v>
      </c>
      <c r="I21" s="24" t="s">
        <v>33</v>
      </c>
      <c r="J21" s="26">
        <v>303321</v>
      </c>
      <c r="K21" s="27">
        <v>44561</v>
      </c>
      <c r="L21" s="26">
        <v>500019</v>
      </c>
      <c r="M21" s="38">
        <v>9579</v>
      </c>
      <c r="N21" s="30">
        <v>0</v>
      </c>
      <c r="O21" s="31">
        <f t="shared" si="0"/>
        <v>0</v>
      </c>
      <c r="P21" s="31">
        <v>0</v>
      </c>
      <c r="Q21" s="32">
        <f t="shared" si="1"/>
        <v>9579</v>
      </c>
      <c r="R21" s="33">
        <v>0</v>
      </c>
      <c r="S21" s="34">
        <f>-Q21*R21</f>
        <v>0</v>
      </c>
      <c r="T21" s="33">
        <v>0</v>
      </c>
      <c r="U21" s="35">
        <f t="shared" si="3"/>
        <v>0</v>
      </c>
      <c r="V21" s="32">
        <f t="shared" si="4"/>
        <v>9579</v>
      </c>
      <c r="W21" s="36" t="s">
        <v>35</v>
      </c>
      <c r="X21" s="35" t="s">
        <v>36</v>
      </c>
      <c r="Y21" s="37" t="s">
        <v>54</v>
      </c>
      <c r="Z21" s="37" t="s">
        <v>33</v>
      </c>
      <c r="AA21" s="37"/>
    </row>
    <row r="22" spans="1:28" ht="12.75" hidden="1" customHeight="1" x14ac:dyDescent="0.2">
      <c r="A22" s="20">
        <v>7</v>
      </c>
      <c r="B22" s="21">
        <v>44583</v>
      </c>
      <c r="C22" s="22">
        <v>44586</v>
      </c>
      <c r="D22" s="246">
        <v>44582</v>
      </c>
      <c r="E22" s="23" t="s">
        <v>55</v>
      </c>
      <c r="F22" s="23" t="s">
        <v>56</v>
      </c>
      <c r="G22" s="24" t="s">
        <v>33</v>
      </c>
      <c r="H22" s="26" t="s">
        <v>34</v>
      </c>
      <c r="I22" s="24" t="s">
        <v>33</v>
      </c>
      <c r="J22" s="26">
        <v>303322</v>
      </c>
      <c r="K22" s="27">
        <v>44575</v>
      </c>
      <c r="L22" s="26" t="s">
        <v>33</v>
      </c>
      <c r="M22" s="38">
        <v>18000</v>
      </c>
      <c r="N22" s="30">
        <v>0</v>
      </c>
      <c r="O22" s="31">
        <f t="shared" si="0"/>
        <v>0</v>
      </c>
      <c r="P22" s="31">
        <v>0</v>
      </c>
      <c r="Q22" s="32">
        <f t="shared" si="1"/>
        <v>18000</v>
      </c>
      <c r="R22" s="33">
        <v>0</v>
      </c>
      <c r="S22" s="34">
        <f>-Q22*R22</f>
        <v>0</v>
      </c>
      <c r="T22" s="33">
        <v>0</v>
      </c>
      <c r="U22" s="35">
        <f t="shared" si="3"/>
        <v>0</v>
      </c>
      <c r="V22" s="32">
        <f t="shared" si="4"/>
        <v>18000</v>
      </c>
      <c r="W22" s="36" t="s">
        <v>35</v>
      </c>
      <c r="X22" s="35" t="s">
        <v>36</v>
      </c>
      <c r="Y22" s="37" t="s">
        <v>57</v>
      </c>
      <c r="Z22" s="37" t="s">
        <v>33</v>
      </c>
      <c r="AA22" s="37"/>
    </row>
    <row r="23" spans="1:28" ht="12.75" hidden="1" customHeight="1" x14ac:dyDescent="0.25">
      <c r="A23" s="320"/>
      <c r="B23" s="321">
        <v>44583</v>
      </c>
      <c r="C23" s="323"/>
      <c r="D23" s="265">
        <v>44565</v>
      </c>
      <c r="E23" s="283" t="s">
        <v>836</v>
      </c>
      <c r="F23" s="283" t="s">
        <v>836</v>
      </c>
      <c r="G23" s="268"/>
      <c r="H23" s="26"/>
      <c r="I23" s="268"/>
      <c r="J23" s="286"/>
      <c r="K23" s="287"/>
      <c r="L23" s="286"/>
      <c r="M23" s="288"/>
      <c r="N23" s="289"/>
      <c r="O23" s="273"/>
      <c r="P23" s="273"/>
      <c r="Q23" s="282">
        <v>14515</v>
      </c>
      <c r="R23" s="290"/>
      <c r="S23" s="275"/>
      <c r="T23" s="290"/>
      <c r="U23" s="276"/>
      <c r="V23" s="277">
        <f t="shared" si="4"/>
        <v>14515</v>
      </c>
      <c r="W23" s="291"/>
      <c r="X23" s="276" t="s">
        <v>36</v>
      </c>
      <c r="Y23" s="314">
        <v>54302598</v>
      </c>
      <c r="Z23" s="280"/>
      <c r="AA23" s="280"/>
      <c r="AB23" s="281" t="s">
        <v>867</v>
      </c>
    </row>
    <row r="24" spans="1:28" ht="12.75" hidden="1" customHeight="1" x14ac:dyDescent="0.25">
      <c r="A24" s="320"/>
      <c r="B24" s="321">
        <v>44583</v>
      </c>
      <c r="C24" s="323"/>
      <c r="D24" s="265">
        <v>44565</v>
      </c>
      <c r="E24" s="283" t="s">
        <v>837</v>
      </c>
      <c r="F24" s="283" t="s">
        <v>837</v>
      </c>
      <c r="G24" s="268"/>
      <c r="H24" s="26"/>
      <c r="I24" s="268"/>
      <c r="J24" s="286"/>
      <c r="K24" s="287"/>
      <c r="L24" s="286"/>
      <c r="M24" s="288"/>
      <c r="N24" s="289"/>
      <c r="O24" s="273"/>
      <c r="P24" s="273"/>
      <c r="Q24" s="282">
        <v>500000</v>
      </c>
      <c r="R24" s="290"/>
      <c r="S24" s="275"/>
      <c r="T24" s="290"/>
      <c r="U24" s="276"/>
      <c r="V24" s="277">
        <f t="shared" si="4"/>
        <v>500000</v>
      </c>
      <c r="W24" s="291"/>
      <c r="X24" s="276" t="s">
        <v>36</v>
      </c>
      <c r="Y24" s="314">
        <v>54302612</v>
      </c>
      <c r="Z24" s="280"/>
      <c r="AA24" s="280"/>
      <c r="AB24" s="281" t="s">
        <v>867</v>
      </c>
    </row>
    <row r="25" spans="1:28" ht="12.75" hidden="1" customHeight="1" x14ac:dyDescent="0.25">
      <c r="A25" s="320"/>
      <c r="B25" s="321">
        <v>44583</v>
      </c>
      <c r="C25" s="323"/>
      <c r="D25" s="265">
        <v>44566</v>
      </c>
      <c r="E25" s="283" t="s">
        <v>837</v>
      </c>
      <c r="F25" s="283" t="s">
        <v>837</v>
      </c>
      <c r="G25" s="268"/>
      <c r="H25" s="26"/>
      <c r="I25" s="268"/>
      <c r="J25" s="286"/>
      <c r="K25" s="287"/>
      <c r="L25" s="286"/>
      <c r="M25" s="288"/>
      <c r="N25" s="289"/>
      <c r="O25" s="273"/>
      <c r="P25" s="273"/>
      <c r="Q25" s="282">
        <v>399870</v>
      </c>
      <c r="R25" s="290"/>
      <c r="S25" s="275"/>
      <c r="T25" s="290"/>
      <c r="U25" s="276"/>
      <c r="V25" s="277">
        <f t="shared" si="4"/>
        <v>399870</v>
      </c>
      <c r="W25" s="291"/>
      <c r="X25" s="276" t="s">
        <v>36</v>
      </c>
      <c r="Y25" s="314">
        <v>54302613</v>
      </c>
      <c r="Z25" s="280"/>
      <c r="AA25" s="280"/>
      <c r="AB25" s="281" t="s">
        <v>867</v>
      </c>
    </row>
    <row r="26" spans="1:28" ht="12.75" hidden="1" customHeight="1" x14ac:dyDescent="0.25">
      <c r="A26" s="320"/>
      <c r="B26" s="321">
        <v>44583</v>
      </c>
      <c r="C26" s="323"/>
      <c r="D26" s="265">
        <v>44566</v>
      </c>
      <c r="E26" s="283" t="s">
        <v>838</v>
      </c>
      <c r="F26" s="283" t="s">
        <v>838</v>
      </c>
      <c r="G26" s="268"/>
      <c r="H26" s="26"/>
      <c r="I26" s="268"/>
      <c r="J26" s="286"/>
      <c r="K26" s="287"/>
      <c r="L26" s="286"/>
      <c r="M26" s="288"/>
      <c r="N26" s="289"/>
      <c r="O26" s="273"/>
      <c r="P26" s="273"/>
      <c r="Q26" s="282">
        <v>216034</v>
      </c>
      <c r="R26" s="290"/>
      <c r="S26" s="275"/>
      <c r="T26" s="290"/>
      <c r="U26" s="276"/>
      <c r="V26" s="277">
        <f t="shared" si="4"/>
        <v>216034</v>
      </c>
      <c r="W26" s="291"/>
      <c r="X26" s="276" t="s">
        <v>36</v>
      </c>
      <c r="Y26" s="314">
        <v>54302619</v>
      </c>
      <c r="Z26" s="280"/>
      <c r="AA26" s="280"/>
      <c r="AB26" s="281" t="s">
        <v>867</v>
      </c>
    </row>
    <row r="27" spans="1:28" ht="12.75" hidden="1" customHeight="1" x14ac:dyDescent="0.25">
      <c r="A27" s="320"/>
      <c r="B27" s="321">
        <v>44583</v>
      </c>
      <c r="C27" s="323"/>
      <c r="D27" s="265">
        <v>44566</v>
      </c>
      <c r="E27" s="283" t="s">
        <v>838</v>
      </c>
      <c r="F27" s="283" t="s">
        <v>838</v>
      </c>
      <c r="G27" s="268"/>
      <c r="H27" s="26"/>
      <c r="I27" s="268"/>
      <c r="J27" s="286"/>
      <c r="K27" s="287"/>
      <c r="L27" s="286"/>
      <c r="M27" s="288"/>
      <c r="N27" s="289"/>
      <c r="O27" s="273"/>
      <c r="P27" s="273"/>
      <c r="Q27" s="282">
        <v>857545</v>
      </c>
      <c r="R27" s="290"/>
      <c r="S27" s="275"/>
      <c r="T27" s="290"/>
      <c r="U27" s="276"/>
      <c r="V27" s="277">
        <f t="shared" si="4"/>
        <v>857545</v>
      </c>
      <c r="W27" s="291"/>
      <c r="X27" s="276" t="s">
        <v>36</v>
      </c>
      <c r="Y27" s="314">
        <v>54302618</v>
      </c>
      <c r="Z27" s="280"/>
      <c r="AA27" s="280"/>
      <c r="AB27" s="281" t="s">
        <v>867</v>
      </c>
    </row>
    <row r="28" spans="1:28" ht="12.75" hidden="1" customHeight="1" x14ac:dyDescent="0.25">
      <c r="A28" s="320"/>
      <c r="B28" s="321">
        <v>44583</v>
      </c>
      <c r="C28" s="323"/>
      <c r="D28" s="265">
        <v>44567</v>
      </c>
      <c r="E28" s="283" t="s">
        <v>839</v>
      </c>
      <c r="F28" s="283" t="s">
        <v>839</v>
      </c>
      <c r="G28" s="268"/>
      <c r="H28" s="26"/>
      <c r="I28" s="268"/>
      <c r="J28" s="286"/>
      <c r="K28" s="287"/>
      <c r="L28" s="286"/>
      <c r="M28" s="288"/>
      <c r="N28" s="289"/>
      <c r="O28" s="273"/>
      <c r="P28" s="273"/>
      <c r="Q28" s="282">
        <v>143033</v>
      </c>
      <c r="R28" s="290"/>
      <c r="S28" s="275"/>
      <c r="T28" s="290"/>
      <c r="U28" s="276"/>
      <c r="V28" s="277">
        <f t="shared" si="4"/>
        <v>143033</v>
      </c>
      <c r="W28" s="291"/>
      <c r="X28" s="276" t="s">
        <v>36</v>
      </c>
      <c r="Y28" s="314">
        <v>53540973</v>
      </c>
      <c r="Z28" s="280"/>
      <c r="AA28" s="280"/>
      <c r="AB28" s="281" t="s">
        <v>867</v>
      </c>
    </row>
    <row r="29" spans="1:28" ht="12.75" hidden="1" customHeight="1" x14ac:dyDescent="0.25">
      <c r="A29" s="320"/>
      <c r="B29" s="321">
        <v>44583</v>
      </c>
      <c r="C29" s="323"/>
      <c r="D29" s="265">
        <v>44567</v>
      </c>
      <c r="E29" s="283" t="s">
        <v>840</v>
      </c>
      <c r="F29" s="283" t="s">
        <v>840</v>
      </c>
      <c r="G29" s="268"/>
      <c r="H29" s="26"/>
      <c r="I29" s="268"/>
      <c r="J29" s="286"/>
      <c r="K29" s="287"/>
      <c r="L29" s="286"/>
      <c r="M29" s="288"/>
      <c r="N29" s="289"/>
      <c r="O29" s="273"/>
      <c r="P29" s="273"/>
      <c r="Q29" s="282">
        <v>924000</v>
      </c>
      <c r="R29" s="290"/>
      <c r="S29" s="275"/>
      <c r="T29" s="290"/>
      <c r="U29" s="276"/>
      <c r="V29" s="277">
        <f t="shared" si="4"/>
        <v>924000</v>
      </c>
      <c r="W29" s="291"/>
      <c r="X29" s="276" t="s">
        <v>36</v>
      </c>
      <c r="Y29" s="314">
        <v>53540983</v>
      </c>
      <c r="Z29" s="280"/>
      <c r="AA29" s="280"/>
      <c r="AB29" s="281" t="s">
        <v>867</v>
      </c>
    </row>
    <row r="30" spans="1:28" ht="12.75" hidden="1" customHeight="1" x14ac:dyDescent="0.25">
      <c r="A30" s="320"/>
      <c r="B30" s="321">
        <v>44583</v>
      </c>
      <c r="C30" s="323"/>
      <c r="D30" s="265">
        <v>44568</v>
      </c>
      <c r="E30" s="283" t="s">
        <v>837</v>
      </c>
      <c r="F30" s="283" t="s">
        <v>837</v>
      </c>
      <c r="G30" s="268"/>
      <c r="H30" s="26"/>
      <c r="I30" s="268"/>
      <c r="J30" s="286"/>
      <c r="K30" s="287"/>
      <c r="L30" s="286"/>
      <c r="M30" s="288"/>
      <c r="N30" s="289"/>
      <c r="O30" s="273"/>
      <c r="P30" s="273"/>
      <c r="Q30" s="282">
        <v>140675</v>
      </c>
      <c r="R30" s="290"/>
      <c r="S30" s="275"/>
      <c r="T30" s="290"/>
      <c r="U30" s="276"/>
      <c r="V30" s="277">
        <f t="shared" si="4"/>
        <v>140675</v>
      </c>
      <c r="W30" s="291"/>
      <c r="X30" s="276" t="s">
        <v>36</v>
      </c>
      <c r="Y30" s="314">
        <v>53540951</v>
      </c>
      <c r="Z30" s="280"/>
      <c r="AA30" s="280"/>
      <c r="AB30" s="281" t="s">
        <v>867</v>
      </c>
    </row>
    <row r="31" spans="1:28" ht="12.75" hidden="1" customHeight="1" x14ac:dyDescent="0.25">
      <c r="A31" s="320"/>
      <c r="B31" s="321">
        <v>44583</v>
      </c>
      <c r="C31" s="323"/>
      <c r="D31" s="265">
        <v>44571</v>
      </c>
      <c r="E31" s="283" t="s">
        <v>841</v>
      </c>
      <c r="F31" s="283" t="s">
        <v>841</v>
      </c>
      <c r="G31" s="268"/>
      <c r="H31" s="26"/>
      <c r="I31" s="268"/>
      <c r="J31" s="286"/>
      <c r="K31" s="287"/>
      <c r="L31" s="286"/>
      <c r="M31" s="288"/>
      <c r="N31" s="289"/>
      <c r="O31" s="273"/>
      <c r="P31" s="273"/>
      <c r="Q31" s="282">
        <v>99612</v>
      </c>
      <c r="R31" s="290"/>
      <c r="S31" s="275"/>
      <c r="T31" s="290"/>
      <c r="U31" s="276"/>
      <c r="V31" s="277">
        <f t="shared" si="4"/>
        <v>99612</v>
      </c>
      <c r="W31" s="291"/>
      <c r="X31" s="276" t="s">
        <v>36</v>
      </c>
      <c r="Y31" s="314">
        <v>54302617</v>
      </c>
      <c r="Z31" s="280"/>
      <c r="AA31" s="280"/>
      <c r="AB31" s="281" t="s">
        <v>867</v>
      </c>
    </row>
    <row r="32" spans="1:28" ht="12.75" hidden="1" customHeight="1" x14ac:dyDescent="0.25">
      <c r="A32" s="320"/>
      <c r="B32" s="321">
        <v>44583</v>
      </c>
      <c r="C32" s="323"/>
      <c r="D32" s="265">
        <v>44571</v>
      </c>
      <c r="E32" s="284" t="s">
        <v>842</v>
      </c>
      <c r="F32" s="284" t="s">
        <v>842</v>
      </c>
      <c r="G32" s="285"/>
      <c r="H32" s="26"/>
      <c r="I32" s="285"/>
      <c r="J32" s="292"/>
      <c r="K32" s="293"/>
      <c r="L32" s="292"/>
      <c r="M32" s="294"/>
      <c r="N32" s="295"/>
      <c r="O32" s="296"/>
      <c r="P32" s="296"/>
      <c r="Q32" s="282">
        <v>829000</v>
      </c>
      <c r="R32" s="297"/>
      <c r="S32" s="298"/>
      <c r="T32" s="297"/>
      <c r="U32" s="279"/>
      <c r="V32" s="299">
        <f t="shared" si="4"/>
        <v>829000</v>
      </c>
      <c r="W32" s="300"/>
      <c r="X32" s="279" t="s">
        <v>36</v>
      </c>
      <c r="Y32" s="314">
        <v>54302602</v>
      </c>
      <c r="Z32" s="301"/>
      <c r="AA32" s="301"/>
      <c r="AB32" s="281" t="s">
        <v>867</v>
      </c>
    </row>
    <row r="33" spans="1:28" ht="12.75" hidden="1" customHeight="1" x14ac:dyDescent="0.25">
      <c r="A33" s="320"/>
      <c r="B33" s="321">
        <v>44583</v>
      </c>
      <c r="C33" s="323"/>
      <c r="D33" s="265">
        <v>44571</v>
      </c>
      <c r="E33" s="266" t="s">
        <v>842</v>
      </c>
      <c r="F33" s="266" t="s">
        <v>842</v>
      </c>
      <c r="G33" s="268"/>
      <c r="H33" s="26"/>
      <c r="I33" s="268"/>
      <c r="J33" s="286"/>
      <c r="K33" s="287"/>
      <c r="L33" s="286"/>
      <c r="M33" s="288"/>
      <c r="N33" s="289"/>
      <c r="O33" s="273"/>
      <c r="P33" s="273"/>
      <c r="Q33" s="282">
        <v>829000</v>
      </c>
      <c r="R33" s="290"/>
      <c r="S33" s="275"/>
      <c r="T33" s="290"/>
      <c r="U33" s="276"/>
      <c r="V33" s="277">
        <f t="shared" si="4"/>
        <v>829000</v>
      </c>
      <c r="W33" s="276"/>
      <c r="X33" s="276" t="s">
        <v>36</v>
      </c>
      <c r="Y33" s="314">
        <v>54302601</v>
      </c>
      <c r="Z33" s="280"/>
      <c r="AA33" s="280"/>
      <c r="AB33" s="281" t="s">
        <v>867</v>
      </c>
    </row>
    <row r="34" spans="1:28" ht="12.75" hidden="1" customHeight="1" x14ac:dyDescent="0.25">
      <c r="A34" s="320"/>
      <c r="B34" s="321">
        <v>44583</v>
      </c>
      <c r="C34" s="323"/>
      <c r="D34" s="265">
        <v>44572</v>
      </c>
      <c r="E34" s="266" t="s">
        <v>837</v>
      </c>
      <c r="F34" s="266" t="s">
        <v>837</v>
      </c>
      <c r="G34" s="268"/>
      <c r="H34" s="26"/>
      <c r="I34" s="268"/>
      <c r="J34" s="286"/>
      <c r="K34" s="287"/>
      <c r="L34" s="286"/>
      <c r="M34" s="288"/>
      <c r="N34" s="289"/>
      <c r="O34" s="273"/>
      <c r="P34" s="273"/>
      <c r="Q34" s="282">
        <v>315000</v>
      </c>
      <c r="R34" s="290"/>
      <c r="S34" s="275"/>
      <c r="T34" s="290"/>
      <c r="U34" s="276"/>
      <c r="V34" s="277">
        <f t="shared" si="4"/>
        <v>315000</v>
      </c>
      <c r="W34" s="276"/>
      <c r="X34" s="276" t="s">
        <v>36</v>
      </c>
      <c r="Y34" s="314">
        <v>53540974</v>
      </c>
      <c r="Z34" s="280"/>
      <c r="AA34" s="280"/>
      <c r="AB34" s="281" t="s">
        <v>867</v>
      </c>
    </row>
    <row r="35" spans="1:28" ht="12.75" hidden="1" customHeight="1" x14ac:dyDescent="0.25">
      <c r="A35" s="320"/>
      <c r="B35" s="321">
        <v>44583</v>
      </c>
      <c r="C35" s="323"/>
      <c r="D35" s="265">
        <v>44572</v>
      </c>
      <c r="E35" s="266" t="s">
        <v>837</v>
      </c>
      <c r="F35" s="266" t="s">
        <v>837</v>
      </c>
      <c r="G35" s="268"/>
      <c r="H35" s="26"/>
      <c r="I35" s="268"/>
      <c r="J35" s="286"/>
      <c r="K35" s="287"/>
      <c r="L35" s="286"/>
      <c r="M35" s="288"/>
      <c r="N35" s="289"/>
      <c r="O35" s="273"/>
      <c r="P35" s="273"/>
      <c r="Q35" s="282">
        <v>150811</v>
      </c>
      <c r="R35" s="290"/>
      <c r="S35" s="275"/>
      <c r="T35" s="290"/>
      <c r="U35" s="276"/>
      <c r="V35" s="277">
        <f t="shared" si="4"/>
        <v>150811</v>
      </c>
      <c r="W35" s="276"/>
      <c r="X35" s="276" t="s">
        <v>36</v>
      </c>
      <c r="Y35" s="314">
        <v>53540924</v>
      </c>
      <c r="Z35" s="280"/>
      <c r="AA35" s="280"/>
      <c r="AB35" s="281" t="s">
        <v>867</v>
      </c>
    </row>
    <row r="36" spans="1:28" ht="12.75" hidden="1" customHeight="1" x14ac:dyDescent="0.25">
      <c r="A36" s="320"/>
      <c r="B36" s="321">
        <v>44583</v>
      </c>
      <c r="C36" s="323"/>
      <c r="D36" s="265">
        <v>44574</v>
      </c>
      <c r="E36" s="266" t="s">
        <v>843</v>
      </c>
      <c r="F36" s="266" t="s">
        <v>843</v>
      </c>
      <c r="G36" s="268"/>
      <c r="H36" s="26"/>
      <c r="I36" s="268"/>
      <c r="J36" s="286"/>
      <c r="K36" s="287"/>
      <c r="L36" s="286"/>
      <c r="M36" s="288"/>
      <c r="N36" s="289"/>
      <c r="O36" s="273"/>
      <c r="P36" s="273"/>
      <c r="Q36" s="282">
        <v>15359</v>
      </c>
      <c r="R36" s="290"/>
      <c r="S36" s="275"/>
      <c r="T36" s="290"/>
      <c r="U36" s="276"/>
      <c r="V36" s="277">
        <f t="shared" si="4"/>
        <v>15359</v>
      </c>
      <c r="W36" s="276"/>
      <c r="X36" s="276" t="s">
        <v>36</v>
      </c>
      <c r="Y36" s="314" t="s">
        <v>866</v>
      </c>
      <c r="Z36" s="280"/>
      <c r="AA36" s="280"/>
      <c r="AB36" s="281" t="s">
        <v>867</v>
      </c>
    </row>
    <row r="37" spans="1:28" ht="12.75" hidden="1" customHeight="1" x14ac:dyDescent="0.25">
      <c r="A37" s="320"/>
      <c r="B37" s="321">
        <v>44583</v>
      </c>
      <c r="C37" s="323"/>
      <c r="D37" s="265">
        <v>44574</v>
      </c>
      <c r="E37" s="266" t="s">
        <v>837</v>
      </c>
      <c r="F37" s="266" t="s">
        <v>837</v>
      </c>
      <c r="G37" s="268"/>
      <c r="H37" s="26"/>
      <c r="I37" s="268"/>
      <c r="J37" s="286"/>
      <c r="K37" s="287"/>
      <c r="L37" s="286"/>
      <c r="M37" s="288"/>
      <c r="N37" s="289"/>
      <c r="O37" s="273"/>
      <c r="P37" s="273"/>
      <c r="Q37" s="282">
        <v>27005</v>
      </c>
      <c r="R37" s="290"/>
      <c r="S37" s="275"/>
      <c r="T37" s="290"/>
      <c r="U37" s="276"/>
      <c r="V37" s="277">
        <f t="shared" si="4"/>
        <v>27005</v>
      </c>
      <c r="W37" s="276"/>
      <c r="X37" s="276" t="s">
        <v>36</v>
      </c>
      <c r="Y37" s="314">
        <v>53540982</v>
      </c>
      <c r="Z37" s="280"/>
      <c r="AA37" s="280"/>
      <c r="AB37" s="281" t="s">
        <v>867</v>
      </c>
    </row>
    <row r="38" spans="1:28" ht="12.75" hidden="1" customHeight="1" x14ac:dyDescent="0.25">
      <c r="A38" s="320"/>
      <c r="B38" s="321">
        <v>44583</v>
      </c>
      <c r="C38" s="323"/>
      <c r="D38" s="265">
        <v>44574</v>
      </c>
      <c r="E38" s="266" t="s">
        <v>837</v>
      </c>
      <c r="F38" s="266" t="s">
        <v>837</v>
      </c>
      <c r="G38" s="268"/>
      <c r="H38" s="26"/>
      <c r="I38" s="268"/>
      <c r="J38" s="286"/>
      <c r="K38" s="287"/>
      <c r="L38" s="286"/>
      <c r="M38" s="288"/>
      <c r="N38" s="289"/>
      <c r="O38" s="273"/>
      <c r="P38" s="273"/>
      <c r="Q38" s="282">
        <v>8695</v>
      </c>
      <c r="R38" s="290"/>
      <c r="S38" s="275"/>
      <c r="T38" s="290"/>
      <c r="U38" s="276"/>
      <c r="V38" s="277">
        <f t="shared" si="4"/>
        <v>8695</v>
      </c>
      <c r="W38" s="276"/>
      <c r="X38" s="276" t="s">
        <v>36</v>
      </c>
      <c r="Y38" s="314">
        <v>53540981</v>
      </c>
      <c r="Z38" s="280"/>
      <c r="AA38" s="280"/>
      <c r="AB38" s="281" t="s">
        <v>867</v>
      </c>
    </row>
    <row r="39" spans="1:28" ht="12.75" hidden="1" customHeight="1" x14ac:dyDescent="0.25">
      <c r="A39" s="320"/>
      <c r="B39" s="321">
        <v>44583</v>
      </c>
      <c r="C39" s="323"/>
      <c r="D39" s="265">
        <v>44574</v>
      </c>
      <c r="E39" s="266" t="s">
        <v>844</v>
      </c>
      <c r="F39" s="266" t="s">
        <v>844</v>
      </c>
      <c r="G39" s="268"/>
      <c r="H39" s="26"/>
      <c r="I39" s="268"/>
      <c r="J39" s="286"/>
      <c r="K39" s="287"/>
      <c r="L39" s="286"/>
      <c r="M39" s="288"/>
      <c r="N39" s="289"/>
      <c r="O39" s="273"/>
      <c r="P39" s="273"/>
      <c r="Q39" s="282">
        <v>1345666</v>
      </c>
      <c r="R39" s="290"/>
      <c r="S39" s="275"/>
      <c r="T39" s="290"/>
      <c r="U39" s="276"/>
      <c r="V39" s="277">
        <f t="shared" si="4"/>
        <v>1345666</v>
      </c>
      <c r="W39" s="276"/>
      <c r="X39" s="276" t="s">
        <v>36</v>
      </c>
      <c r="Y39" s="314">
        <v>54302610</v>
      </c>
      <c r="Z39" s="280"/>
      <c r="AA39" s="280"/>
      <c r="AB39" s="281" t="s">
        <v>867</v>
      </c>
    </row>
    <row r="40" spans="1:28" ht="12.75" hidden="1" customHeight="1" x14ac:dyDescent="0.25">
      <c r="A40" s="320"/>
      <c r="B40" s="321">
        <v>44583</v>
      </c>
      <c r="C40" s="323"/>
      <c r="D40" s="265">
        <v>44578</v>
      </c>
      <c r="E40" s="266" t="s">
        <v>837</v>
      </c>
      <c r="F40" s="266" t="s">
        <v>837</v>
      </c>
      <c r="G40" s="268"/>
      <c r="H40" s="26"/>
      <c r="I40" s="268"/>
      <c r="J40" s="286"/>
      <c r="K40" s="287"/>
      <c r="L40" s="286"/>
      <c r="M40" s="288"/>
      <c r="N40" s="289"/>
      <c r="O40" s="273"/>
      <c r="P40" s="273"/>
      <c r="Q40" s="282">
        <v>52260</v>
      </c>
      <c r="R40" s="290"/>
      <c r="S40" s="275"/>
      <c r="T40" s="290"/>
      <c r="U40" s="276"/>
      <c r="V40" s="277">
        <f t="shared" si="4"/>
        <v>52260</v>
      </c>
      <c r="W40" s="276"/>
      <c r="X40" s="276" t="s">
        <v>36</v>
      </c>
      <c r="Y40" s="314">
        <v>54302620</v>
      </c>
      <c r="Z40" s="280"/>
      <c r="AA40" s="280"/>
      <c r="AB40" s="281" t="s">
        <v>867</v>
      </c>
    </row>
    <row r="41" spans="1:28" ht="12.75" hidden="1" customHeight="1" x14ac:dyDescent="0.25">
      <c r="A41" s="320"/>
      <c r="B41" s="321">
        <v>44583</v>
      </c>
      <c r="C41" s="323"/>
      <c r="D41" s="265">
        <v>44580</v>
      </c>
      <c r="E41" s="266" t="s">
        <v>845</v>
      </c>
      <c r="F41" s="266" t="s">
        <v>845</v>
      </c>
      <c r="G41" s="268"/>
      <c r="H41" s="26"/>
      <c r="I41" s="268"/>
      <c r="J41" s="286"/>
      <c r="K41" s="287"/>
      <c r="L41" s="286"/>
      <c r="M41" s="288"/>
      <c r="N41" s="289"/>
      <c r="O41" s="273"/>
      <c r="P41" s="273"/>
      <c r="Q41" s="282">
        <v>152810</v>
      </c>
      <c r="R41" s="290"/>
      <c r="S41" s="275"/>
      <c r="T41" s="290"/>
      <c r="U41" s="276"/>
      <c r="V41" s="277">
        <f t="shared" si="4"/>
        <v>152810</v>
      </c>
      <c r="W41" s="276"/>
      <c r="X41" s="276" t="s">
        <v>36</v>
      </c>
      <c r="Y41" s="314" t="s">
        <v>866</v>
      </c>
      <c r="Z41" s="280"/>
      <c r="AA41" s="280"/>
      <c r="AB41" s="281" t="s">
        <v>867</v>
      </c>
    </row>
    <row r="42" spans="1:28" ht="12.75" hidden="1" customHeight="1" x14ac:dyDescent="0.25">
      <c r="A42" s="320"/>
      <c r="B42" s="321">
        <v>44583</v>
      </c>
      <c r="C42" s="323"/>
      <c r="D42" s="265">
        <v>44580</v>
      </c>
      <c r="E42" s="266" t="s">
        <v>846</v>
      </c>
      <c r="F42" s="266" t="s">
        <v>846</v>
      </c>
      <c r="G42" s="268"/>
      <c r="H42" s="26"/>
      <c r="I42" s="268"/>
      <c r="J42" s="286"/>
      <c r="K42" s="287"/>
      <c r="L42" s="286"/>
      <c r="M42" s="288"/>
      <c r="N42" s="289"/>
      <c r="O42" s="273"/>
      <c r="P42" s="273"/>
      <c r="Q42" s="282">
        <v>68345</v>
      </c>
      <c r="R42" s="290"/>
      <c r="S42" s="275"/>
      <c r="T42" s="290"/>
      <c r="U42" s="276"/>
      <c r="V42" s="277">
        <f t="shared" si="4"/>
        <v>68345</v>
      </c>
      <c r="W42" s="276"/>
      <c r="X42" s="276" t="s">
        <v>36</v>
      </c>
      <c r="Y42" s="314" t="s">
        <v>866</v>
      </c>
      <c r="Z42" s="280"/>
      <c r="AA42" s="280"/>
      <c r="AB42" s="281" t="s">
        <v>867</v>
      </c>
    </row>
    <row r="43" spans="1:28" ht="12.75" hidden="1" customHeight="1" x14ac:dyDescent="0.25">
      <c r="A43" s="320"/>
      <c r="B43" s="321">
        <v>44583</v>
      </c>
      <c r="C43" s="323"/>
      <c r="D43" s="265">
        <v>44580</v>
      </c>
      <c r="E43" s="266" t="s">
        <v>847</v>
      </c>
      <c r="F43" s="266" t="s">
        <v>847</v>
      </c>
      <c r="G43" s="268"/>
      <c r="H43" s="26"/>
      <c r="I43" s="268"/>
      <c r="J43" s="286"/>
      <c r="K43" s="287"/>
      <c r="L43" s="286"/>
      <c r="M43" s="288"/>
      <c r="N43" s="289"/>
      <c r="O43" s="273"/>
      <c r="P43" s="273"/>
      <c r="Q43" s="282">
        <v>1666491</v>
      </c>
      <c r="R43" s="290"/>
      <c r="S43" s="275"/>
      <c r="T43" s="290"/>
      <c r="U43" s="276"/>
      <c r="V43" s="277">
        <f t="shared" si="4"/>
        <v>1666491</v>
      </c>
      <c r="W43" s="276"/>
      <c r="X43" s="276" t="s">
        <v>36</v>
      </c>
      <c r="Y43" s="314">
        <v>54302609</v>
      </c>
      <c r="Z43" s="280"/>
      <c r="AA43" s="280"/>
      <c r="AB43" s="281" t="s">
        <v>867</v>
      </c>
    </row>
    <row r="44" spans="1:28" ht="12.75" hidden="1" customHeight="1" x14ac:dyDescent="0.25">
      <c r="A44" s="320"/>
      <c r="B44" s="321">
        <v>44583</v>
      </c>
      <c r="C44" s="323"/>
      <c r="D44" s="265">
        <v>44581</v>
      </c>
      <c r="E44" s="266" t="s">
        <v>840</v>
      </c>
      <c r="F44" s="266" t="s">
        <v>840</v>
      </c>
      <c r="G44" s="268"/>
      <c r="H44" s="26"/>
      <c r="I44" s="268"/>
      <c r="J44" s="286"/>
      <c r="K44" s="287"/>
      <c r="L44" s="286"/>
      <c r="M44" s="288"/>
      <c r="N44" s="289"/>
      <c r="O44" s="273"/>
      <c r="P44" s="273"/>
      <c r="Q44" s="282">
        <v>59308</v>
      </c>
      <c r="R44" s="290"/>
      <c r="S44" s="275"/>
      <c r="T44" s="290"/>
      <c r="U44" s="276"/>
      <c r="V44" s="277">
        <f t="shared" si="4"/>
        <v>59308</v>
      </c>
      <c r="W44" s="276"/>
      <c r="X44" s="276" t="s">
        <v>36</v>
      </c>
      <c r="Y44" s="314">
        <v>53540961</v>
      </c>
      <c r="Z44" s="280"/>
      <c r="AA44" s="280"/>
      <c r="AB44" s="281" t="s">
        <v>867</v>
      </c>
    </row>
    <row r="45" spans="1:28" ht="12.75" hidden="1" customHeight="1" x14ac:dyDescent="0.25">
      <c r="A45" s="320"/>
      <c r="B45" s="321">
        <v>44583</v>
      </c>
      <c r="C45" s="323"/>
      <c r="D45" s="265">
        <v>44582</v>
      </c>
      <c r="E45" s="266" t="s">
        <v>848</v>
      </c>
      <c r="F45" s="266" t="s">
        <v>848</v>
      </c>
      <c r="G45" s="268"/>
      <c r="H45" s="26"/>
      <c r="I45" s="268"/>
      <c r="J45" s="286"/>
      <c r="K45" s="287"/>
      <c r="L45" s="286"/>
      <c r="M45" s="288"/>
      <c r="N45" s="289"/>
      <c r="O45" s="273"/>
      <c r="P45" s="273"/>
      <c r="Q45" s="282">
        <v>163284</v>
      </c>
      <c r="R45" s="290"/>
      <c r="S45" s="275"/>
      <c r="T45" s="290"/>
      <c r="U45" s="276"/>
      <c r="V45" s="277">
        <f t="shared" si="4"/>
        <v>163284</v>
      </c>
      <c r="W45" s="276"/>
      <c r="X45" s="276" t="s">
        <v>36</v>
      </c>
      <c r="Y45" s="314"/>
      <c r="Z45" s="280"/>
      <c r="AA45" s="280"/>
      <c r="AB45" s="281" t="s">
        <v>867</v>
      </c>
    </row>
    <row r="46" spans="1:28" ht="12.75" hidden="1" customHeight="1" x14ac:dyDescent="0.25">
      <c r="A46" s="320"/>
      <c r="B46" s="321">
        <v>44583</v>
      </c>
      <c r="C46" s="323"/>
      <c r="D46" s="265">
        <v>44582</v>
      </c>
      <c r="E46" s="266" t="s">
        <v>849</v>
      </c>
      <c r="F46" s="266" t="s">
        <v>849</v>
      </c>
      <c r="G46" s="268"/>
      <c r="H46" s="26"/>
      <c r="I46" s="268"/>
      <c r="J46" s="286"/>
      <c r="K46" s="287"/>
      <c r="L46" s="286"/>
      <c r="M46" s="288"/>
      <c r="N46" s="289"/>
      <c r="O46" s="273"/>
      <c r="P46" s="273"/>
      <c r="Q46" s="282">
        <v>142174</v>
      </c>
      <c r="R46" s="290"/>
      <c r="S46" s="275"/>
      <c r="T46" s="290"/>
      <c r="U46" s="276"/>
      <c r="V46" s="277">
        <f t="shared" si="4"/>
        <v>142174</v>
      </c>
      <c r="W46" s="276"/>
      <c r="X46" s="276" t="s">
        <v>36</v>
      </c>
      <c r="Y46" s="314" t="s">
        <v>866</v>
      </c>
      <c r="Z46" s="280"/>
      <c r="AA46" s="280"/>
      <c r="AB46" s="281" t="s">
        <v>867</v>
      </c>
    </row>
    <row r="47" spans="1:28" ht="12.75" hidden="1" customHeight="1" x14ac:dyDescent="0.25">
      <c r="A47" s="320"/>
      <c r="B47" s="321">
        <v>44583</v>
      </c>
      <c r="C47" s="323"/>
      <c r="D47" s="265">
        <v>44585</v>
      </c>
      <c r="E47" s="266" t="s">
        <v>837</v>
      </c>
      <c r="F47" s="266" t="s">
        <v>837</v>
      </c>
      <c r="G47" s="268"/>
      <c r="H47" s="26"/>
      <c r="I47" s="268"/>
      <c r="J47" s="286"/>
      <c r="K47" s="287"/>
      <c r="L47" s="286"/>
      <c r="M47" s="288"/>
      <c r="N47" s="289"/>
      <c r="O47" s="273"/>
      <c r="P47" s="273"/>
      <c r="Q47" s="282">
        <v>28659</v>
      </c>
      <c r="R47" s="290"/>
      <c r="S47" s="275"/>
      <c r="T47" s="290"/>
      <c r="U47" s="276"/>
      <c r="V47" s="277">
        <f t="shared" si="4"/>
        <v>28659</v>
      </c>
      <c r="W47" s="276"/>
      <c r="X47" s="276" t="s">
        <v>36</v>
      </c>
      <c r="Y47" s="314">
        <v>54302627</v>
      </c>
      <c r="Z47" s="280"/>
      <c r="AA47" s="280"/>
      <c r="AB47" s="281" t="s">
        <v>867</v>
      </c>
    </row>
    <row r="48" spans="1:28" ht="12.75" hidden="1" customHeight="1" x14ac:dyDescent="0.25">
      <c r="A48" s="320"/>
      <c r="B48" s="321">
        <v>44583</v>
      </c>
      <c r="C48" s="323"/>
      <c r="D48" s="265">
        <v>44585</v>
      </c>
      <c r="E48" s="266" t="s">
        <v>837</v>
      </c>
      <c r="F48" s="266" t="s">
        <v>837</v>
      </c>
      <c r="G48" s="268"/>
      <c r="H48" s="26"/>
      <c r="I48" s="268"/>
      <c r="J48" s="286"/>
      <c r="K48" s="287"/>
      <c r="L48" s="286"/>
      <c r="M48" s="288"/>
      <c r="N48" s="289"/>
      <c r="O48" s="273"/>
      <c r="P48" s="273"/>
      <c r="Q48" s="282">
        <v>36457</v>
      </c>
      <c r="R48" s="290"/>
      <c r="S48" s="275"/>
      <c r="T48" s="290"/>
      <c r="U48" s="276"/>
      <c r="V48" s="277">
        <f t="shared" si="4"/>
        <v>36457</v>
      </c>
      <c r="W48" s="276"/>
      <c r="X48" s="276" t="s">
        <v>36</v>
      </c>
      <c r="Y48" s="314">
        <v>54302628</v>
      </c>
      <c r="Z48" s="280"/>
      <c r="AA48" s="280"/>
      <c r="AB48" s="281" t="s">
        <v>867</v>
      </c>
    </row>
    <row r="49" spans="1:28" ht="12.75" hidden="1" customHeight="1" x14ac:dyDescent="0.25">
      <c r="A49" s="320"/>
      <c r="B49" s="321">
        <v>44583</v>
      </c>
      <c r="C49" s="323"/>
      <c r="D49" s="265">
        <v>44585</v>
      </c>
      <c r="E49" s="266" t="s">
        <v>850</v>
      </c>
      <c r="F49" s="266" t="s">
        <v>850</v>
      </c>
      <c r="G49" s="268"/>
      <c r="H49" s="26"/>
      <c r="I49" s="268"/>
      <c r="J49" s="286"/>
      <c r="K49" s="287"/>
      <c r="L49" s="286"/>
      <c r="M49" s="288"/>
      <c r="N49" s="289"/>
      <c r="O49" s="273"/>
      <c r="P49" s="273"/>
      <c r="Q49" s="282">
        <v>3469</v>
      </c>
      <c r="R49" s="290"/>
      <c r="S49" s="275"/>
      <c r="T49" s="290"/>
      <c r="U49" s="276"/>
      <c r="V49" s="277">
        <f t="shared" si="4"/>
        <v>3469</v>
      </c>
      <c r="W49" s="276"/>
      <c r="X49" s="276" t="s">
        <v>36</v>
      </c>
      <c r="Y49" s="314" t="s">
        <v>866</v>
      </c>
      <c r="Z49" s="280"/>
      <c r="AA49" s="280"/>
      <c r="AB49" s="281" t="s">
        <v>867</v>
      </c>
    </row>
    <row r="50" spans="1:28" ht="12.75" hidden="1" customHeight="1" x14ac:dyDescent="0.25">
      <c r="A50" s="320"/>
      <c r="B50" s="321">
        <v>44583</v>
      </c>
      <c r="C50" s="323"/>
      <c r="D50" s="265">
        <v>44585</v>
      </c>
      <c r="E50" s="266" t="s">
        <v>851</v>
      </c>
      <c r="F50" s="266" t="s">
        <v>851</v>
      </c>
      <c r="G50" s="268"/>
      <c r="H50" s="26"/>
      <c r="I50" s="268"/>
      <c r="J50" s="286"/>
      <c r="K50" s="287"/>
      <c r="L50" s="286"/>
      <c r="M50" s="288"/>
      <c r="N50" s="289"/>
      <c r="O50" s="273"/>
      <c r="P50" s="273"/>
      <c r="Q50" s="282">
        <v>2918</v>
      </c>
      <c r="R50" s="290"/>
      <c r="S50" s="275"/>
      <c r="T50" s="290"/>
      <c r="U50" s="276"/>
      <c r="V50" s="277">
        <f t="shared" si="4"/>
        <v>2918</v>
      </c>
      <c r="W50" s="276"/>
      <c r="X50" s="276" t="s">
        <v>36</v>
      </c>
      <c r="Y50" s="266"/>
      <c r="Z50" s="280"/>
      <c r="AA50" s="280"/>
      <c r="AB50" s="281" t="s">
        <v>867</v>
      </c>
    </row>
    <row r="51" spans="1:28" ht="12.75" hidden="1" customHeight="1" x14ac:dyDescent="0.25">
      <c r="A51" s="320"/>
      <c r="B51" s="321">
        <v>44583</v>
      </c>
      <c r="C51" s="323"/>
      <c r="D51" s="265">
        <v>44585</v>
      </c>
      <c r="E51" s="266" t="s">
        <v>852</v>
      </c>
      <c r="F51" s="266" t="s">
        <v>852</v>
      </c>
      <c r="G51" s="268"/>
      <c r="H51" s="26"/>
      <c r="I51" s="268"/>
      <c r="J51" s="286"/>
      <c r="K51" s="287"/>
      <c r="L51" s="286"/>
      <c r="M51" s="288"/>
      <c r="N51" s="289"/>
      <c r="O51" s="273"/>
      <c r="P51" s="273"/>
      <c r="Q51" s="282">
        <v>4266</v>
      </c>
      <c r="R51" s="290"/>
      <c r="S51" s="275"/>
      <c r="T51" s="290"/>
      <c r="U51" s="276"/>
      <c r="V51" s="277">
        <f t="shared" si="4"/>
        <v>4266</v>
      </c>
      <c r="W51" s="276"/>
      <c r="X51" s="276" t="s">
        <v>36</v>
      </c>
      <c r="Y51" s="266"/>
      <c r="Z51" s="280"/>
      <c r="AA51" s="280"/>
      <c r="AB51" s="281" t="s">
        <v>867</v>
      </c>
    </row>
    <row r="52" spans="1:28" ht="12.75" hidden="1" customHeight="1" x14ac:dyDescent="0.25">
      <c r="A52" s="320"/>
      <c r="B52" s="321">
        <v>44583</v>
      </c>
      <c r="C52" s="323"/>
      <c r="D52" s="265">
        <v>44585</v>
      </c>
      <c r="E52" s="266" t="s">
        <v>853</v>
      </c>
      <c r="F52" s="266" t="s">
        <v>853</v>
      </c>
      <c r="G52" s="268"/>
      <c r="H52" s="26"/>
      <c r="I52" s="268"/>
      <c r="J52" s="286"/>
      <c r="K52" s="287"/>
      <c r="L52" s="286"/>
      <c r="M52" s="288"/>
      <c r="N52" s="289"/>
      <c r="O52" s="273"/>
      <c r="P52" s="273"/>
      <c r="Q52" s="282">
        <v>13424</v>
      </c>
      <c r="R52" s="290"/>
      <c r="S52" s="275"/>
      <c r="T52" s="290"/>
      <c r="U52" s="276"/>
      <c r="V52" s="277">
        <f t="shared" si="4"/>
        <v>13424</v>
      </c>
      <c r="W52" s="276"/>
      <c r="X52" s="276" t="s">
        <v>36</v>
      </c>
      <c r="Y52" s="266"/>
      <c r="Z52" s="280"/>
      <c r="AA52" s="280"/>
      <c r="AB52" s="281" t="s">
        <v>867</v>
      </c>
    </row>
    <row r="53" spans="1:28" ht="12.75" hidden="1" customHeight="1" x14ac:dyDescent="0.25">
      <c r="A53" s="320"/>
      <c r="B53" s="321">
        <v>44583</v>
      </c>
      <c r="C53" s="323"/>
      <c r="D53" s="265">
        <v>44585</v>
      </c>
      <c r="E53" s="266" t="s">
        <v>854</v>
      </c>
      <c r="F53" s="266" t="s">
        <v>854</v>
      </c>
      <c r="G53" s="268"/>
      <c r="H53" s="26"/>
      <c r="I53" s="268"/>
      <c r="J53" s="286"/>
      <c r="K53" s="287"/>
      <c r="L53" s="286"/>
      <c r="M53" s="288"/>
      <c r="N53" s="289"/>
      <c r="O53" s="273"/>
      <c r="P53" s="273"/>
      <c r="Q53" s="282">
        <v>6218</v>
      </c>
      <c r="R53" s="290"/>
      <c r="S53" s="275"/>
      <c r="T53" s="290"/>
      <c r="U53" s="276"/>
      <c r="V53" s="277">
        <f t="shared" si="4"/>
        <v>6218</v>
      </c>
      <c r="W53" s="276"/>
      <c r="X53" s="276" t="s">
        <v>36</v>
      </c>
      <c r="Y53" s="266"/>
      <c r="Z53" s="280"/>
      <c r="AA53" s="280"/>
      <c r="AB53" s="281" t="s">
        <v>867</v>
      </c>
    </row>
    <row r="54" spans="1:28" ht="12.75" hidden="1" customHeight="1" x14ac:dyDescent="0.25">
      <c r="A54" s="320"/>
      <c r="B54" s="321">
        <v>44583</v>
      </c>
      <c r="C54" s="323"/>
      <c r="D54" s="265">
        <v>44585</v>
      </c>
      <c r="E54" s="266" t="s">
        <v>855</v>
      </c>
      <c r="F54" s="266" t="s">
        <v>855</v>
      </c>
      <c r="G54" s="268"/>
      <c r="H54" s="26"/>
      <c r="I54" s="268"/>
      <c r="J54" s="286"/>
      <c r="K54" s="287"/>
      <c r="L54" s="286"/>
      <c r="M54" s="288"/>
      <c r="N54" s="289"/>
      <c r="O54" s="273"/>
      <c r="P54" s="273"/>
      <c r="Q54" s="282">
        <v>15661</v>
      </c>
      <c r="R54" s="290"/>
      <c r="S54" s="275"/>
      <c r="T54" s="290"/>
      <c r="U54" s="276"/>
      <c r="V54" s="277">
        <f t="shared" si="4"/>
        <v>15661</v>
      </c>
      <c r="W54" s="276"/>
      <c r="X54" s="276" t="s">
        <v>36</v>
      </c>
      <c r="Y54" s="266"/>
      <c r="Z54" s="280"/>
      <c r="AA54" s="280"/>
      <c r="AB54" s="281" t="s">
        <v>867</v>
      </c>
    </row>
    <row r="55" spans="1:28" ht="12.75" hidden="1" customHeight="1" x14ac:dyDescent="0.25">
      <c r="A55" s="320"/>
      <c r="B55" s="321">
        <v>44583</v>
      </c>
      <c r="C55" s="323"/>
      <c r="D55" s="265">
        <v>44585</v>
      </c>
      <c r="E55" s="266" t="s">
        <v>856</v>
      </c>
      <c r="F55" s="266" t="s">
        <v>856</v>
      </c>
      <c r="G55" s="268"/>
      <c r="H55" s="26"/>
      <c r="I55" s="268"/>
      <c r="J55" s="286"/>
      <c r="K55" s="287"/>
      <c r="L55" s="286"/>
      <c r="M55" s="288"/>
      <c r="N55" s="289"/>
      <c r="O55" s="273"/>
      <c r="P55" s="273"/>
      <c r="Q55" s="282">
        <v>9218</v>
      </c>
      <c r="R55" s="290"/>
      <c r="S55" s="275"/>
      <c r="T55" s="290"/>
      <c r="U55" s="276"/>
      <c r="V55" s="277">
        <f t="shared" si="4"/>
        <v>9218</v>
      </c>
      <c r="W55" s="276"/>
      <c r="X55" s="276" t="s">
        <v>36</v>
      </c>
      <c r="Y55" s="266"/>
      <c r="Z55" s="280"/>
      <c r="AA55" s="280"/>
      <c r="AB55" s="281" t="s">
        <v>867</v>
      </c>
    </row>
    <row r="56" spans="1:28" ht="12.75" hidden="1" customHeight="1" x14ac:dyDescent="0.25">
      <c r="A56" s="320"/>
      <c r="B56" s="321">
        <v>44583</v>
      </c>
      <c r="C56" s="323"/>
      <c r="D56" s="265">
        <v>44585</v>
      </c>
      <c r="E56" s="266" t="s">
        <v>857</v>
      </c>
      <c r="F56" s="266" t="s">
        <v>857</v>
      </c>
      <c r="G56" s="268"/>
      <c r="H56" s="26"/>
      <c r="I56" s="268"/>
      <c r="J56" s="286"/>
      <c r="K56" s="287"/>
      <c r="L56" s="286"/>
      <c r="M56" s="288"/>
      <c r="N56" s="289"/>
      <c r="O56" s="273"/>
      <c r="P56" s="273"/>
      <c r="Q56" s="282">
        <v>17466</v>
      </c>
      <c r="R56" s="290"/>
      <c r="S56" s="275"/>
      <c r="T56" s="290"/>
      <c r="U56" s="276"/>
      <c r="V56" s="277">
        <f t="shared" si="4"/>
        <v>17466</v>
      </c>
      <c r="W56" s="276"/>
      <c r="X56" s="276" t="s">
        <v>36</v>
      </c>
      <c r="Y56" s="266"/>
      <c r="Z56" s="280"/>
      <c r="AA56" s="280"/>
      <c r="AB56" s="281" t="s">
        <v>867</v>
      </c>
    </row>
    <row r="57" spans="1:28" ht="12.75" hidden="1" customHeight="1" x14ac:dyDescent="0.25">
      <c r="A57" s="320"/>
      <c r="B57" s="321">
        <v>44583</v>
      </c>
      <c r="C57" s="323"/>
      <c r="D57" s="265">
        <v>44585</v>
      </c>
      <c r="E57" s="266" t="s">
        <v>858</v>
      </c>
      <c r="F57" s="266" t="s">
        <v>858</v>
      </c>
      <c r="G57" s="268"/>
      <c r="H57" s="26"/>
      <c r="I57" s="268"/>
      <c r="J57" s="286"/>
      <c r="K57" s="287"/>
      <c r="L57" s="286"/>
      <c r="M57" s="288"/>
      <c r="N57" s="289"/>
      <c r="O57" s="273"/>
      <c r="P57" s="273"/>
      <c r="Q57" s="282">
        <v>1997</v>
      </c>
      <c r="R57" s="290"/>
      <c r="S57" s="275"/>
      <c r="T57" s="290"/>
      <c r="U57" s="276"/>
      <c r="V57" s="277">
        <f t="shared" si="4"/>
        <v>1997</v>
      </c>
      <c r="W57" s="276"/>
      <c r="X57" s="276" t="s">
        <v>36</v>
      </c>
      <c r="Y57" s="266"/>
      <c r="Z57" s="280"/>
      <c r="AA57" s="280"/>
      <c r="AB57" s="281" t="s">
        <v>867</v>
      </c>
    </row>
    <row r="58" spans="1:28" ht="12.75" hidden="1" customHeight="1" x14ac:dyDescent="0.25">
      <c r="A58" s="320"/>
      <c r="B58" s="321">
        <v>44583</v>
      </c>
      <c r="C58" s="323"/>
      <c r="D58" s="265">
        <v>44585</v>
      </c>
      <c r="E58" s="266" t="s">
        <v>859</v>
      </c>
      <c r="F58" s="266" t="s">
        <v>859</v>
      </c>
      <c r="G58" s="268"/>
      <c r="H58" s="26"/>
      <c r="I58" s="268"/>
      <c r="J58" s="286"/>
      <c r="K58" s="287"/>
      <c r="L58" s="286"/>
      <c r="M58" s="288"/>
      <c r="N58" s="289"/>
      <c r="O58" s="273"/>
      <c r="P58" s="273"/>
      <c r="Q58" s="282">
        <v>13434</v>
      </c>
      <c r="R58" s="290"/>
      <c r="S58" s="275"/>
      <c r="T58" s="290"/>
      <c r="U58" s="276"/>
      <c r="V58" s="277">
        <f t="shared" si="4"/>
        <v>13434</v>
      </c>
      <c r="W58" s="276"/>
      <c r="X58" s="276" t="s">
        <v>36</v>
      </c>
      <c r="Y58" s="266"/>
      <c r="Z58" s="280"/>
      <c r="AA58" s="280"/>
      <c r="AB58" s="281" t="s">
        <v>867</v>
      </c>
    </row>
    <row r="59" spans="1:28" ht="12.75" hidden="1" customHeight="1" x14ac:dyDescent="0.25">
      <c r="A59" s="320"/>
      <c r="B59" s="321">
        <v>44583</v>
      </c>
      <c r="C59" s="323"/>
      <c r="D59" s="265">
        <v>44585</v>
      </c>
      <c r="E59" s="266" t="s">
        <v>860</v>
      </c>
      <c r="F59" s="266" t="s">
        <v>860</v>
      </c>
      <c r="G59" s="268"/>
      <c r="H59" s="26"/>
      <c r="I59" s="268"/>
      <c r="J59" s="286"/>
      <c r="K59" s="287"/>
      <c r="L59" s="286"/>
      <c r="M59" s="288"/>
      <c r="N59" s="289"/>
      <c r="O59" s="273"/>
      <c r="P59" s="273"/>
      <c r="Q59" s="282">
        <v>42782</v>
      </c>
      <c r="R59" s="290"/>
      <c r="S59" s="275"/>
      <c r="T59" s="290"/>
      <c r="U59" s="276"/>
      <c r="V59" s="277">
        <f t="shared" si="4"/>
        <v>42782</v>
      </c>
      <c r="W59" s="276"/>
      <c r="X59" s="276" t="s">
        <v>36</v>
      </c>
      <c r="Y59" s="266"/>
      <c r="Z59" s="280"/>
      <c r="AA59" s="280"/>
      <c r="AB59" s="281" t="s">
        <v>867</v>
      </c>
    </row>
    <row r="60" spans="1:28" ht="12.75" hidden="1" customHeight="1" x14ac:dyDescent="0.25">
      <c r="A60" s="320"/>
      <c r="B60" s="321">
        <v>44583</v>
      </c>
      <c r="C60" s="323"/>
      <c r="D60" s="265">
        <v>44585</v>
      </c>
      <c r="E60" s="266" t="s">
        <v>861</v>
      </c>
      <c r="F60" s="266" t="s">
        <v>861</v>
      </c>
      <c r="G60" s="268"/>
      <c r="H60" s="26"/>
      <c r="I60" s="268"/>
      <c r="J60" s="286"/>
      <c r="K60" s="287"/>
      <c r="L60" s="286"/>
      <c r="M60" s="288"/>
      <c r="N60" s="289"/>
      <c r="O60" s="273"/>
      <c r="P60" s="273"/>
      <c r="Q60" s="282">
        <v>9937</v>
      </c>
      <c r="R60" s="290"/>
      <c r="S60" s="275"/>
      <c r="T60" s="290"/>
      <c r="U60" s="276"/>
      <c r="V60" s="277">
        <f t="shared" si="4"/>
        <v>9937</v>
      </c>
      <c r="W60" s="276"/>
      <c r="X60" s="276" t="s">
        <v>36</v>
      </c>
      <c r="Y60" s="266"/>
      <c r="Z60" s="280"/>
      <c r="AA60" s="280"/>
      <c r="AB60" s="281" t="s">
        <v>867</v>
      </c>
    </row>
    <row r="61" spans="1:28" ht="12.75" hidden="1" customHeight="1" x14ac:dyDescent="0.25">
      <c r="A61" s="320"/>
      <c r="B61" s="321">
        <v>44583</v>
      </c>
      <c r="C61" s="323"/>
      <c r="D61" s="265">
        <v>44585</v>
      </c>
      <c r="E61" s="266" t="s">
        <v>862</v>
      </c>
      <c r="F61" s="266" t="s">
        <v>862</v>
      </c>
      <c r="G61" s="268"/>
      <c r="H61" s="26"/>
      <c r="I61" s="268"/>
      <c r="J61" s="286"/>
      <c r="K61" s="287"/>
      <c r="L61" s="286"/>
      <c r="M61" s="288"/>
      <c r="N61" s="289"/>
      <c r="O61" s="273"/>
      <c r="P61" s="273"/>
      <c r="Q61" s="282">
        <v>19969</v>
      </c>
      <c r="R61" s="290"/>
      <c r="S61" s="275"/>
      <c r="T61" s="290"/>
      <c r="U61" s="276"/>
      <c r="V61" s="277">
        <f t="shared" si="4"/>
        <v>19969</v>
      </c>
      <c r="W61" s="276"/>
      <c r="X61" s="276" t="s">
        <v>36</v>
      </c>
      <c r="Y61" s="266"/>
      <c r="Z61" s="280"/>
      <c r="AA61" s="280"/>
      <c r="AB61" s="281" t="s">
        <v>867</v>
      </c>
    </row>
    <row r="62" spans="1:28" ht="12.75" hidden="1" customHeight="1" x14ac:dyDescent="0.25">
      <c r="A62" s="320"/>
      <c r="B62" s="321">
        <v>44583</v>
      </c>
      <c r="C62" s="323"/>
      <c r="D62" s="265">
        <v>44587</v>
      </c>
      <c r="E62" s="266" t="s">
        <v>863</v>
      </c>
      <c r="F62" s="266" t="s">
        <v>863</v>
      </c>
      <c r="G62" s="268"/>
      <c r="H62" s="26"/>
      <c r="I62" s="268"/>
      <c r="J62" s="286"/>
      <c r="K62" s="287"/>
      <c r="L62" s="286"/>
      <c r="M62" s="288"/>
      <c r="N62" s="289"/>
      <c r="O62" s="273"/>
      <c r="P62" s="273"/>
      <c r="Q62" s="282">
        <v>1000000</v>
      </c>
      <c r="R62" s="290"/>
      <c r="S62" s="275"/>
      <c r="T62" s="290"/>
      <c r="U62" s="276"/>
      <c r="V62" s="277">
        <f t="shared" si="4"/>
        <v>1000000</v>
      </c>
      <c r="W62" s="276"/>
      <c r="X62" s="276" t="s">
        <v>36</v>
      </c>
      <c r="Y62" s="266"/>
      <c r="Z62" s="280"/>
      <c r="AA62" s="280"/>
      <c r="AB62" s="281" t="s">
        <v>867</v>
      </c>
    </row>
    <row r="63" spans="1:28" ht="12.75" hidden="1" customHeight="1" x14ac:dyDescent="0.25">
      <c r="A63" s="320"/>
      <c r="B63" s="321">
        <v>44583</v>
      </c>
      <c r="C63" s="323"/>
      <c r="D63" s="265">
        <v>44587</v>
      </c>
      <c r="E63" s="266" t="s">
        <v>864</v>
      </c>
      <c r="F63" s="266" t="s">
        <v>864</v>
      </c>
      <c r="G63" s="268"/>
      <c r="H63" s="26"/>
      <c r="I63" s="268"/>
      <c r="J63" s="286"/>
      <c r="K63" s="287"/>
      <c r="L63" s="286"/>
      <c r="M63" s="288"/>
      <c r="N63" s="289"/>
      <c r="O63" s="273"/>
      <c r="P63" s="273"/>
      <c r="Q63" s="282">
        <v>500000</v>
      </c>
      <c r="R63" s="290"/>
      <c r="S63" s="275"/>
      <c r="T63" s="290"/>
      <c r="U63" s="276"/>
      <c r="V63" s="277">
        <f t="shared" si="4"/>
        <v>500000</v>
      </c>
      <c r="W63" s="276"/>
      <c r="X63" s="276" t="s">
        <v>36</v>
      </c>
      <c r="Y63" s="266"/>
      <c r="Z63" s="280"/>
      <c r="AA63" s="280"/>
      <c r="AB63" s="281" t="s">
        <v>867</v>
      </c>
    </row>
    <row r="64" spans="1:28" ht="12.75" hidden="1" customHeight="1" x14ac:dyDescent="0.25">
      <c r="A64" s="320"/>
      <c r="B64" s="321">
        <v>44583</v>
      </c>
      <c r="C64" s="323"/>
      <c r="D64" s="265">
        <v>44592</v>
      </c>
      <c r="E64" s="266" t="s">
        <v>837</v>
      </c>
      <c r="F64" s="266" t="s">
        <v>837</v>
      </c>
      <c r="G64" s="268"/>
      <c r="H64" s="26"/>
      <c r="I64" s="268"/>
      <c r="J64" s="286"/>
      <c r="K64" s="287"/>
      <c r="L64" s="286"/>
      <c r="M64" s="288"/>
      <c r="N64" s="289"/>
      <c r="O64" s="273"/>
      <c r="P64" s="273"/>
      <c r="Q64" s="282">
        <v>7787430</v>
      </c>
      <c r="R64" s="290"/>
      <c r="S64" s="275"/>
      <c r="T64" s="290"/>
      <c r="U64" s="276"/>
      <c r="V64" s="277">
        <f t="shared" si="4"/>
        <v>7787430</v>
      </c>
      <c r="W64" s="276"/>
      <c r="X64" s="276" t="s">
        <v>36</v>
      </c>
      <c r="Y64" s="314">
        <v>54302626</v>
      </c>
      <c r="Z64" s="280"/>
      <c r="AA64" s="280"/>
      <c r="AB64" s="496" t="s">
        <v>867</v>
      </c>
    </row>
    <row r="65" spans="1:28" ht="12.75" hidden="1" customHeight="1" x14ac:dyDescent="0.25">
      <c r="A65" s="20"/>
      <c r="B65" s="21">
        <v>44583</v>
      </c>
      <c r="C65" s="22"/>
      <c r="D65" s="491">
        <v>44592</v>
      </c>
      <c r="E65" s="492" t="s">
        <v>865</v>
      </c>
      <c r="F65" s="492" t="s">
        <v>865</v>
      </c>
      <c r="G65" s="24"/>
      <c r="H65" s="26"/>
      <c r="I65" s="24"/>
      <c r="J65" s="26"/>
      <c r="K65" s="27"/>
      <c r="L65" s="26"/>
      <c r="M65" s="38"/>
      <c r="N65" s="30"/>
      <c r="O65" s="31"/>
      <c r="P65" s="31"/>
      <c r="Q65" s="493">
        <v>86500000</v>
      </c>
      <c r="R65" s="33"/>
      <c r="S65" s="34"/>
      <c r="T65" s="33"/>
      <c r="U65" s="35"/>
      <c r="V65" s="32">
        <f t="shared" si="4"/>
        <v>86500000</v>
      </c>
      <c r="W65" s="35"/>
      <c r="X65" s="35" t="s">
        <v>36</v>
      </c>
      <c r="Y65" s="494">
        <v>54302639</v>
      </c>
      <c r="Z65" s="37"/>
      <c r="AA65" s="495"/>
      <c r="AB65" s="497"/>
    </row>
    <row r="66" spans="1:28" hidden="1" x14ac:dyDescent="0.2">
      <c r="A66" s="20">
        <v>36</v>
      </c>
      <c r="B66" s="21">
        <v>44614</v>
      </c>
      <c r="C66" s="22">
        <v>44593</v>
      </c>
      <c r="D66" s="246">
        <v>44582</v>
      </c>
      <c r="E66" s="23" t="s">
        <v>134</v>
      </c>
      <c r="F66" s="23" t="s">
        <v>135</v>
      </c>
      <c r="G66" s="24" t="s">
        <v>33</v>
      </c>
      <c r="H66" s="26" t="s">
        <v>34</v>
      </c>
      <c r="I66" s="24" t="s">
        <v>33</v>
      </c>
      <c r="J66" s="26">
        <v>303353</v>
      </c>
      <c r="K66" s="27">
        <v>44571</v>
      </c>
      <c r="L66" s="26" t="s">
        <v>136</v>
      </c>
      <c r="M66" s="38">
        <v>21320</v>
      </c>
      <c r="N66" s="30">
        <v>0</v>
      </c>
      <c r="O66" s="31">
        <f t="shared" ref="O66:O82" si="5">M66*N66</f>
        <v>0</v>
      </c>
      <c r="P66" s="31">
        <v>0</v>
      </c>
      <c r="Q66" s="32">
        <f t="shared" ref="Q66:Q102" si="6">M66+O66+P66</f>
        <v>21320</v>
      </c>
      <c r="R66" s="33">
        <v>0</v>
      </c>
      <c r="S66" s="34">
        <f>-Q66*R66</f>
        <v>0</v>
      </c>
      <c r="T66" s="33"/>
      <c r="U66" s="35">
        <f>-O66*T66</f>
        <v>0</v>
      </c>
      <c r="V66" s="32">
        <f t="shared" si="4"/>
        <v>21320</v>
      </c>
      <c r="W66" s="36" t="s">
        <v>35</v>
      </c>
      <c r="X66" s="181" t="s">
        <v>36</v>
      </c>
      <c r="Y66" s="37" t="s">
        <v>137</v>
      </c>
      <c r="Z66" s="37" t="s">
        <v>33</v>
      </c>
      <c r="AA66" s="495"/>
      <c r="AB66" s="497"/>
    </row>
    <row r="67" spans="1:28" hidden="1" x14ac:dyDescent="0.2">
      <c r="A67" s="20">
        <v>46</v>
      </c>
      <c r="B67" s="21">
        <v>44614</v>
      </c>
      <c r="C67" s="22">
        <v>44607</v>
      </c>
      <c r="D67" s="246">
        <v>44582</v>
      </c>
      <c r="E67" s="23" t="s">
        <v>159</v>
      </c>
      <c r="F67" s="23" t="s">
        <v>159</v>
      </c>
      <c r="G67" s="24" t="s">
        <v>33</v>
      </c>
      <c r="H67" s="26" t="s">
        <v>34</v>
      </c>
      <c r="I67" s="24" t="s">
        <v>33</v>
      </c>
      <c r="J67" s="26">
        <v>303365</v>
      </c>
      <c r="K67" s="27" t="s">
        <v>33</v>
      </c>
      <c r="L67" s="26" t="s">
        <v>33</v>
      </c>
      <c r="M67" s="38">
        <v>3300</v>
      </c>
      <c r="N67" s="30">
        <v>0</v>
      </c>
      <c r="O67" s="31">
        <f t="shared" si="5"/>
        <v>0</v>
      </c>
      <c r="P67" s="31">
        <v>0</v>
      </c>
      <c r="Q67" s="32">
        <f t="shared" si="6"/>
        <v>3300</v>
      </c>
      <c r="R67" s="33">
        <v>0</v>
      </c>
      <c r="S67" s="34">
        <f>-Q67*R67</f>
        <v>0</v>
      </c>
      <c r="T67" s="33"/>
      <c r="U67" s="35">
        <f>-O67*T67</f>
        <v>0</v>
      </c>
      <c r="V67" s="32">
        <f t="shared" si="4"/>
        <v>3300</v>
      </c>
      <c r="W67" s="220" t="s">
        <v>59</v>
      </c>
      <c r="X67" s="35" t="s">
        <v>36</v>
      </c>
      <c r="Y67" s="37" t="s">
        <v>33</v>
      </c>
      <c r="Z67" s="37" t="s">
        <v>33</v>
      </c>
      <c r="AA67" s="37"/>
    </row>
    <row r="68" spans="1:28" hidden="1" x14ac:dyDescent="0.2">
      <c r="A68" s="20">
        <v>43</v>
      </c>
      <c r="B68" s="21">
        <v>44614</v>
      </c>
      <c r="C68" s="22">
        <v>44606</v>
      </c>
      <c r="D68" s="246">
        <v>44585</v>
      </c>
      <c r="E68" s="23" t="s">
        <v>148</v>
      </c>
      <c r="F68" s="23" t="s">
        <v>149</v>
      </c>
      <c r="G68" s="24" t="s">
        <v>150</v>
      </c>
      <c r="H68" s="26" t="s">
        <v>34</v>
      </c>
      <c r="I68" s="24" t="s">
        <v>33</v>
      </c>
      <c r="J68" s="26">
        <v>303362</v>
      </c>
      <c r="K68" s="27">
        <v>44571</v>
      </c>
      <c r="L68" s="26">
        <v>19491</v>
      </c>
      <c r="M68" s="38">
        <v>5084530</v>
      </c>
      <c r="N68" s="30">
        <v>0</v>
      </c>
      <c r="O68" s="31">
        <f t="shared" si="5"/>
        <v>0</v>
      </c>
      <c r="P68" s="31">
        <v>0</v>
      </c>
      <c r="Q68" s="32">
        <f t="shared" si="6"/>
        <v>5084530</v>
      </c>
      <c r="R68" s="33">
        <v>0</v>
      </c>
      <c r="S68" s="34">
        <f>-Q68*R68</f>
        <v>0</v>
      </c>
      <c r="T68" s="33"/>
      <c r="U68" s="35">
        <f>-O68*T68</f>
        <v>0</v>
      </c>
      <c r="V68" s="32">
        <f t="shared" si="4"/>
        <v>5084530</v>
      </c>
      <c r="W68" s="36" t="s">
        <v>35</v>
      </c>
      <c r="X68" s="181" t="s">
        <v>36</v>
      </c>
      <c r="Y68" s="37" t="s">
        <v>151</v>
      </c>
      <c r="Z68" s="37" t="s">
        <v>33</v>
      </c>
      <c r="AA68" s="37"/>
    </row>
    <row r="69" spans="1:28" ht="15" hidden="1" x14ac:dyDescent="0.2">
      <c r="A69" s="320"/>
      <c r="B69" s="321">
        <v>44583</v>
      </c>
      <c r="C69" s="323"/>
      <c r="D69" s="443">
        <v>44592</v>
      </c>
      <c r="E69" s="444" t="s">
        <v>1189</v>
      </c>
      <c r="F69" s="444" t="s">
        <v>1189</v>
      </c>
      <c r="G69" s="326"/>
      <c r="H69" s="26"/>
      <c r="I69" s="326"/>
      <c r="J69" s="325"/>
      <c r="K69" s="445"/>
      <c r="L69" s="325"/>
      <c r="M69" s="446"/>
      <c r="N69" s="447"/>
      <c r="O69" s="333"/>
      <c r="P69" s="333"/>
      <c r="Q69" s="448">
        <v>336206.62</v>
      </c>
      <c r="R69" s="449"/>
      <c r="S69" s="336"/>
      <c r="T69" s="449"/>
      <c r="U69" s="337"/>
      <c r="V69" s="338">
        <f t="shared" si="4"/>
        <v>336206.62</v>
      </c>
      <c r="W69" s="450"/>
      <c r="X69" s="337" t="s">
        <v>102</v>
      </c>
      <c r="Y69" s="340"/>
      <c r="Z69" s="340"/>
      <c r="AA69" s="340"/>
      <c r="AB69" s="1" t="s">
        <v>867</v>
      </c>
    </row>
    <row r="70" spans="1:28" hidden="1" x14ac:dyDescent="0.2">
      <c r="A70" s="20">
        <v>48</v>
      </c>
      <c r="B70" s="21">
        <v>44614</v>
      </c>
      <c r="C70" s="22">
        <v>44614</v>
      </c>
      <c r="D70" s="246">
        <v>44585</v>
      </c>
      <c r="E70" s="23" t="s">
        <v>162</v>
      </c>
      <c r="F70" s="23" t="s">
        <v>47</v>
      </c>
      <c r="G70" s="24" t="s">
        <v>163</v>
      </c>
      <c r="H70" s="26" t="s">
        <v>34</v>
      </c>
      <c r="I70" s="24" t="s">
        <v>33</v>
      </c>
      <c r="J70" s="20">
        <v>303367</v>
      </c>
      <c r="K70" s="27">
        <v>44562</v>
      </c>
      <c r="L70" s="26">
        <v>10222</v>
      </c>
      <c r="M70" s="38">
        <v>30288</v>
      </c>
      <c r="N70" s="30">
        <v>0</v>
      </c>
      <c r="O70" s="31">
        <f t="shared" si="5"/>
        <v>0</v>
      </c>
      <c r="P70" s="31">
        <v>0</v>
      </c>
      <c r="Q70" s="32">
        <f t="shared" si="6"/>
        <v>30288</v>
      </c>
      <c r="R70" s="33">
        <v>0.03</v>
      </c>
      <c r="S70" s="34">
        <v>-908</v>
      </c>
      <c r="T70" s="33">
        <v>1</v>
      </c>
      <c r="U70" s="35">
        <v>-3380</v>
      </c>
      <c r="V70" s="32">
        <f t="shared" si="4"/>
        <v>26000</v>
      </c>
      <c r="W70" s="36" t="s">
        <v>35</v>
      </c>
      <c r="X70" s="35" t="s">
        <v>102</v>
      </c>
      <c r="Y70" s="37" t="s">
        <v>164</v>
      </c>
      <c r="Z70" s="37" t="s">
        <v>33</v>
      </c>
      <c r="AA70" s="37"/>
    </row>
    <row r="71" spans="1:28" hidden="1" x14ac:dyDescent="0.2">
      <c r="A71" s="20">
        <v>41</v>
      </c>
      <c r="B71" s="21">
        <v>44614</v>
      </c>
      <c r="C71" s="22">
        <v>44606</v>
      </c>
      <c r="D71" s="246">
        <v>44592</v>
      </c>
      <c r="E71" s="23" t="s">
        <v>144</v>
      </c>
      <c r="F71" s="23" t="s">
        <v>145</v>
      </c>
      <c r="G71" s="24" t="s">
        <v>33</v>
      </c>
      <c r="H71" s="26" t="s">
        <v>34</v>
      </c>
      <c r="I71" s="24" t="s">
        <v>33</v>
      </c>
      <c r="J71" s="26">
        <v>303360</v>
      </c>
      <c r="K71" s="27" t="s">
        <v>33</v>
      </c>
      <c r="L71" s="26" t="s">
        <v>33</v>
      </c>
      <c r="M71" s="38">
        <v>11691078</v>
      </c>
      <c r="N71" s="30">
        <v>0</v>
      </c>
      <c r="O71" s="31">
        <f t="shared" si="5"/>
        <v>0</v>
      </c>
      <c r="P71" s="31">
        <v>0</v>
      </c>
      <c r="Q71" s="32">
        <f t="shared" si="6"/>
        <v>11691078</v>
      </c>
      <c r="R71" s="33">
        <v>0</v>
      </c>
      <c r="S71" s="34">
        <f t="shared" ref="S71:S75" si="7">-Q71*R71</f>
        <v>0</v>
      </c>
      <c r="T71" s="33"/>
      <c r="U71" s="35">
        <f t="shared" ref="U71:U81" si="8">-O71*T71</f>
        <v>0</v>
      </c>
      <c r="V71" s="32">
        <f t="shared" si="4"/>
        <v>11691078</v>
      </c>
      <c r="W71" s="36" t="s">
        <v>35</v>
      </c>
      <c r="X71" s="35" t="s">
        <v>36</v>
      </c>
      <c r="Y71" s="37" t="s">
        <v>821</v>
      </c>
      <c r="Z71" s="37" t="s">
        <v>33</v>
      </c>
      <c r="AA71" s="37"/>
    </row>
    <row r="72" spans="1:28" hidden="1" x14ac:dyDescent="0.2">
      <c r="A72" s="20">
        <v>42</v>
      </c>
      <c r="B72" s="21">
        <v>44614</v>
      </c>
      <c r="C72" s="22">
        <v>44606</v>
      </c>
      <c r="D72" s="246">
        <v>44592</v>
      </c>
      <c r="E72" s="23" t="s">
        <v>146</v>
      </c>
      <c r="F72" s="23" t="s">
        <v>147</v>
      </c>
      <c r="G72" s="24" t="s">
        <v>33</v>
      </c>
      <c r="H72" s="26" t="s">
        <v>34</v>
      </c>
      <c r="I72" s="24" t="s">
        <v>33</v>
      </c>
      <c r="J72" s="26">
        <v>303361</v>
      </c>
      <c r="K72" s="27" t="s">
        <v>33</v>
      </c>
      <c r="L72" s="26" t="s">
        <v>33</v>
      </c>
      <c r="M72" s="38">
        <v>3786</v>
      </c>
      <c r="N72" s="30">
        <v>0</v>
      </c>
      <c r="O72" s="31">
        <f t="shared" si="5"/>
        <v>0</v>
      </c>
      <c r="P72" s="31">
        <v>0</v>
      </c>
      <c r="Q72" s="32">
        <f t="shared" si="6"/>
        <v>3786</v>
      </c>
      <c r="R72" s="33">
        <v>0</v>
      </c>
      <c r="S72" s="34">
        <f t="shared" si="7"/>
        <v>0</v>
      </c>
      <c r="T72" s="33"/>
      <c r="U72" s="35">
        <f t="shared" si="8"/>
        <v>0</v>
      </c>
      <c r="V72" s="32">
        <f t="shared" ref="V72:V102" si="9">Q72+S72+U72</f>
        <v>3786</v>
      </c>
      <c r="W72" s="48" t="s">
        <v>59</v>
      </c>
      <c r="X72" s="181" t="s">
        <v>36</v>
      </c>
      <c r="Y72" s="37" t="s">
        <v>33</v>
      </c>
      <c r="Z72" s="48" t="s">
        <v>33</v>
      </c>
      <c r="AA72" s="48"/>
    </row>
    <row r="73" spans="1:28" hidden="1" x14ac:dyDescent="0.2">
      <c r="A73" s="20">
        <v>22</v>
      </c>
      <c r="B73" s="21">
        <v>44583</v>
      </c>
      <c r="C73" s="22">
        <v>44593</v>
      </c>
      <c r="D73" s="246">
        <v>44594</v>
      </c>
      <c r="E73" s="23" t="s">
        <v>63</v>
      </c>
      <c r="F73" s="23" t="s">
        <v>85</v>
      </c>
      <c r="G73" s="24" t="s">
        <v>33</v>
      </c>
      <c r="H73" s="26" t="s">
        <v>45</v>
      </c>
      <c r="I73" s="24" t="s">
        <v>33</v>
      </c>
      <c r="J73" s="26">
        <v>303339</v>
      </c>
      <c r="K73" s="27">
        <v>44543</v>
      </c>
      <c r="L73" s="44" t="s">
        <v>86</v>
      </c>
      <c r="M73" s="38">
        <v>19877</v>
      </c>
      <c r="N73" s="30">
        <v>0</v>
      </c>
      <c r="O73" s="31">
        <f t="shared" si="5"/>
        <v>0</v>
      </c>
      <c r="P73" s="31">
        <v>0</v>
      </c>
      <c r="Q73" s="32">
        <f t="shared" si="6"/>
        <v>19877</v>
      </c>
      <c r="R73" s="33">
        <v>0</v>
      </c>
      <c r="S73" s="34">
        <f t="shared" si="7"/>
        <v>0</v>
      </c>
      <c r="T73" s="33">
        <v>0</v>
      </c>
      <c r="U73" s="35">
        <f t="shared" si="8"/>
        <v>0</v>
      </c>
      <c r="V73" s="32">
        <f t="shared" si="9"/>
        <v>19877</v>
      </c>
      <c r="W73" s="48" t="s">
        <v>59</v>
      </c>
      <c r="X73" s="35" t="s">
        <v>36</v>
      </c>
      <c r="Y73" s="37" t="s">
        <v>33</v>
      </c>
      <c r="Z73" s="48" t="s">
        <v>33</v>
      </c>
      <c r="AA73" s="51">
        <f>V73+V74</f>
        <v>90830</v>
      </c>
    </row>
    <row r="74" spans="1:28" hidden="1" x14ac:dyDescent="0.2">
      <c r="A74" s="20">
        <v>11</v>
      </c>
      <c r="B74" s="21">
        <v>44583</v>
      </c>
      <c r="C74" s="22">
        <v>44587</v>
      </c>
      <c r="D74" s="246">
        <v>44594</v>
      </c>
      <c r="E74" s="23" t="s">
        <v>63</v>
      </c>
      <c r="F74" s="23" t="s">
        <v>87</v>
      </c>
      <c r="G74" s="24" t="s">
        <v>33</v>
      </c>
      <c r="H74" s="26" t="s">
        <v>45</v>
      </c>
      <c r="I74" s="24" t="s">
        <v>33</v>
      </c>
      <c r="J74" s="26">
        <v>303327</v>
      </c>
      <c r="K74" s="27">
        <v>44561</v>
      </c>
      <c r="L74" s="26" t="s">
        <v>33</v>
      </c>
      <c r="M74" s="38">
        <v>70953</v>
      </c>
      <c r="N74" s="30">
        <v>0</v>
      </c>
      <c r="O74" s="31">
        <f t="shared" si="5"/>
        <v>0</v>
      </c>
      <c r="P74" s="31">
        <v>0</v>
      </c>
      <c r="Q74" s="32">
        <f t="shared" si="6"/>
        <v>70953</v>
      </c>
      <c r="R74" s="33">
        <v>0</v>
      </c>
      <c r="S74" s="34">
        <f t="shared" si="7"/>
        <v>0</v>
      </c>
      <c r="T74" s="33">
        <v>0</v>
      </c>
      <c r="U74" s="35">
        <f t="shared" si="8"/>
        <v>0</v>
      </c>
      <c r="V74" s="32">
        <f t="shared" si="9"/>
        <v>70953</v>
      </c>
      <c r="W74" s="35" t="s">
        <v>59</v>
      </c>
      <c r="X74" s="35" t="s">
        <v>36</v>
      </c>
      <c r="Y74" s="237" t="s">
        <v>33</v>
      </c>
      <c r="Z74" s="37" t="s">
        <v>33</v>
      </c>
      <c r="AA74" s="45"/>
    </row>
    <row r="75" spans="1:28" hidden="1" x14ac:dyDescent="0.2">
      <c r="A75" s="20">
        <v>25</v>
      </c>
      <c r="B75" s="21">
        <v>44583</v>
      </c>
      <c r="C75" s="22">
        <v>44587</v>
      </c>
      <c r="D75" s="246">
        <v>44596</v>
      </c>
      <c r="E75" s="23" t="s">
        <v>92</v>
      </c>
      <c r="F75" s="23" t="s">
        <v>93</v>
      </c>
      <c r="G75" s="24" t="s">
        <v>94</v>
      </c>
      <c r="H75" s="26" t="s">
        <v>34</v>
      </c>
      <c r="I75" s="24" t="s">
        <v>33</v>
      </c>
      <c r="J75" s="26">
        <v>303338</v>
      </c>
      <c r="K75" s="27">
        <v>44561</v>
      </c>
      <c r="L75" s="26" t="s">
        <v>95</v>
      </c>
      <c r="M75" s="38">
        <v>18805</v>
      </c>
      <c r="N75" s="30">
        <v>0</v>
      </c>
      <c r="O75" s="31">
        <f t="shared" si="5"/>
        <v>0</v>
      </c>
      <c r="P75" s="31">
        <v>0</v>
      </c>
      <c r="Q75" s="32">
        <f t="shared" si="6"/>
        <v>18805</v>
      </c>
      <c r="R75" s="33">
        <v>0.03</v>
      </c>
      <c r="S75" s="34">
        <f t="shared" si="7"/>
        <v>-564.15</v>
      </c>
      <c r="T75" s="33">
        <v>0</v>
      </c>
      <c r="U75" s="35">
        <f t="shared" si="8"/>
        <v>0</v>
      </c>
      <c r="V75" s="32">
        <f t="shared" si="9"/>
        <v>18240.849999999999</v>
      </c>
      <c r="W75" s="220" t="s">
        <v>59</v>
      </c>
      <c r="X75" s="35" t="s">
        <v>36</v>
      </c>
      <c r="Y75" s="37" t="s">
        <v>33</v>
      </c>
      <c r="Z75" s="37" t="s">
        <v>96</v>
      </c>
      <c r="AA75" s="148"/>
    </row>
    <row r="76" spans="1:28" hidden="1" x14ac:dyDescent="0.2">
      <c r="A76" s="20">
        <v>35</v>
      </c>
      <c r="B76" s="21">
        <v>44614</v>
      </c>
      <c r="C76" s="22">
        <v>44593</v>
      </c>
      <c r="D76" s="246">
        <v>44596</v>
      </c>
      <c r="E76" s="23" t="s">
        <v>130</v>
      </c>
      <c r="F76" s="23" t="s">
        <v>131</v>
      </c>
      <c r="G76" s="24" t="s">
        <v>132</v>
      </c>
      <c r="H76" s="26" t="s">
        <v>34</v>
      </c>
      <c r="I76" s="24" t="s">
        <v>33</v>
      </c>
      <c r="J76" s="26">
        <v>303352</v>
      </c>
      <c r="K76" s="27">
        <v>44578</v>
      </c>
      <c r="L76" s="26">
        <v>1182</v>
      </c>
      <c r="M76" s="38">
        <v>150700</v>
      </c>
      <c r="N76" s="30">
        <v>0</v>
      </c>
      <c r="O76" s="31">
        <f t="shared" si="5"/>
        <v>0</v>
      </c>
      <c r="P76" s="31">
        <v>0</v>
      </c>
      <c r="Q76" s="32">
        <f t="shared" si="6"/>
        <v>150700</v>
      </c>
      <c r="R76" s="33">
        <v>0.08</v>
      </c>
      <c r="S76" s="34">
        <v>-1920</v>
      </c>
      <c r="T76" s="33"/>
      <c r="U76" s="35">
        <f t="shared" si="8"/>
        <v>0</v>
      </c>
      <c r="V76" s="32">
        <f t="shared" si="9"/>
        <v>148780</v>
      </c>
      <c r="W76" s="220" t="s">
        <v>59</v>
      </c>
      <c r="X76" s="35" t="s">
        <v>36</v>
      </c>
      <c r="Y76" s="37" t="s">
        <v>33</v>
      </c>
      <c r="Z76" s="37" t="s">
        <v>133</v>
      </c>
      <c r="AA76" s="37"/>
    </row>
    <row r="77" spans="1:28" hidden="1" x14ac:dyDescent="0.2">
      <c r="A77" s="20">
        <v>77</v>
      </c>
      <c r="B77" s="21">
        <v>44614</v>
      </c>
      <c r="C77" s="22">
        <v>44594</v>
      </c>
      <c r="D77" s="246">
        <v>44596</v>
      </c>
      <c r="E77" s="23" t="s">
        <v>224</v>
      </c>
      <c r="F77" s="23" t="s">
        <v>225</v>
      </c>
      <c r="G77" s="24" t="s">
        <v>33</v>
      </c>
      <c r="H77" s="26" t="s">
        <v>45</v>
      </c>
      <c r="I77" s="24" t="s">
        <v>33</v>
      </c>
      <c r="J77" s="20">
        <v>303396</v>
      </c>
      <c r="K77" s="27">
        <v>44592</v>
      </c>
      <c r="L77" s="26">
        <v>1334</v>
      </c>
      <c r="M77" s="38">
        <v>44000</v>
      </c>
      <c r="N77" s="30">
        <v>0</v>
      </c>
      <c r="O77" s="31">
        <f t="shared" si="5"/>
        <v>0</v>
      </c>
      <c r="P77" s="31">
        <v>0</v>
      </c>
      <c r="Q77" s="32">
        <f t="shared" si="6"/>
        <v>44000</v>
      </c>
      <c r="R77" s="33">
        <v>0</v>
      </c>
      <c r="S77" s="34">
        <f>-Q77*R77</f>
        <v>0</v>
      </c>
      <c r="T77" s="33"/>
      <c r="U77" s="35">
        <f t="shared" si="8"/>
        <v>0</v>
      </c>
      <c r="V77" s="32">
        <f t="shared" si="9"/>
        <v>44000</v>
      </c>
      <c r="W77" s="36" t="s">
        <v>35</v>
      </c>
      <c r="X77" s="181" t="s">
        <v>36</v>
      </c>
      <c r="Y77" s="37" t="s">
        <v>227</v>
      </c>
      <c r="Z77" s="37" t="s">
        <v>33</v>
      </c>
      <c r="AA77" s="37"/>
    </row>
    <row r="78" spans="1:28" hidden="1" x14ac:dyDescent="0.2">
      <c r="A78" s="20">
        <v>86</v>
      </c>
      <c r="B78" s="21">
        <v>44614</v>
      </c>
      <c r="C78" s="22">
        <v>44593</v>
      </c>
      <c r="D78" s="246">
        <v>44596</v>
      </c>
      <c r="E78" s="23" t="s">
        <v>241</v>
      </c>
      <c r="F78" s="23" t="s">
        <v>242</v>
      </c>
      <c r="G78" s="26" t="s">
        <v>33</v>
      </c>
      <c r="H78" s="26" t="s">
        <v>34</v>
      </c>
      <c r="I78" s="24" t="s">
        <v>33</v>
      </c>
      <c r="J78" s="26">
        <v>303346</v>
      </c>
      <c r="K78" s="27">
        <v>44574</v>
      </c>
      <c r="L78" s="26">
        <v>203882</v>
      </c>
      <c r="M78" s="29">
        <v>129951</v>
      </c>
      <c r="N78" s="30">
        <v>0</v>
      </c>
      <c r="O78" s="31">
        <f t="shared" si="5"/>
        <v>0</v>
      </c>
      <c r="P78" s="31">
        <v>0</v>
      </c>
      <c r="Q78" s="32">
        <f t="shared" si="6"/>
        <v>129951</v>
      </c>
      <c r="R78" s="33">
        <v>4.4999999999999998E-2</v>
      </c>
      <c r="S78" s="34">
        <f>-Q78*R78</f>
        <v>-5847.7950000000001</v>
      </c>
      <c r="T78" s="33"/>
      <c r="U78" s="35">
        <f t="shared" si="8"/>
        <v>0</v>
      </c>
      <c r="V78" s="32">
        <f t="shared" si="9"/>
        <v>124103.205</v>
      </c>
      <c r="W78" s="220" t="s">
        <v>59</v>
      </c>
      <c r="X78" s="35" t="s">
        <v>36</v>
      </c>
      <c r="Y78" s="48" t="s">
        <v>33</v>
      </c>
      <c r="Z78" s="37" t="s">
        <v>245</v>
      </c>
      <c r="AA78" s="48"/>
    </row>
    <row r="79" spans="1:28" hidden="1" x14ac:dyDescent="0.2">
      <c r="A79" s="20">
        <v>87</v>
      </c>
      <c r="B79" s="21">
        <v>44614</v>
      </c>
      <c r="C79" s="22">
        <v>44594</v>
      </c>
      <c r="D79" s="246">
        <v>44596</v>
      </c>
      <c r="E79" s="43" t="s">
        <v>246</v>
      </c>
      <c r="F79" s="43" t="s">
        <v>247</v>
      </c>
      <c r="G79" s="76" t="s">
        <v>248</v>
      </c>
      <c r="H79" s="76" t="s">
        <v>34</v>
      </c>
      <c r="I79" s="76">
        <v>1890</v>
      </c>
      <c r="J79" s="76">
        <v>303355</v>
      </c>
      <c r="K79" s="27">
        <v>44558</v>
      </c>
      <c r="L79" s="78" t="s">
        <v>249</v>
      </c>
      <c r="M79" s="79">
        <v>236685</v>
      </c>
      <c r="N79" s="80">
        <v>0.13</v>
      </c>
      <c r="O79" s="31">
        <f t="shared" si="5"/>
        <v>30769.05</v>
      </c>
      <c r="P79" s="31">
        <v>0</v>
      </c>
      <c r="Q79" s="32">
        <f t="shared" si="6"/>
        <v>267454.05</v>
      </c>
      <c r="R79" s="81">
        <v>0.03</v>
      </c>
      <c r="S79" s="34">
        <f>-Q79*R79</f>
        <v>-8023.6214999999993</v>
      </c>
      <c r="T79" s="81">
        <v>0.2</v>
      </c>
      <c r="U79" s="35">
        <f t="shared" si="8"/>
        <v>-6153.81</v>
      </c>
      <c r="V79" s="32">
        <f t="shared" si="9"/>
        <v>253276.61849999998</v>
      </c>
      <c r="W79" s="36" t="s">
        <v>35</v>
      </c>
      <c r="X79" s="35" t="s">
        <v>36</v>
      </c>
      <c r="Y79" s="48" t="s">
        <v>250</v>
      </c>
      <c r="Z79" s="37"/>
      <c r="AA79" s="37"/>
    </row>
    <row r="80" spans="1:28" hidden="1" x14ac:dyDescent="0.2">
      <c r="A80" s="20">
        <v>89</v>
      </c>
      <c r="B80" s="21">
        <v>44614</v>
      </c>
      <c r="C80" s="22">
        <v>44593</v>
      </c>
      <c r="D80" s="246">
        <v>44596</v>
      </c>
      <c r="E80" s="23" t="s">
        <v>252</v>
      </c>
      <c r="F80" s="23" t="s">
        <v>253</v>
      </c>
      <c r="G80" s="24" t="s">
        <v>254</v>
      </c>
      <c r="H80" s="26" t="s">
        <v>34</v>
      </c>
      <c r="I80" s="24" t="s">
        <v>33</v>
      </c>
      <c r="J80" s="26">
        <v>303354</v>
      </c>
      <c r="K80" s="27">
        <v>44526</v>
      </c>
      <c r="L80" s="50" t="s">
        <v>255</v>
      </c>
      <c r="M80" s="29">
        <v>26470</v>
      </c>
      <c r="N80" s="30">
        <v>0</v>
      </c>
      <c r="O80" s="31">
        <f t="shared" si="5"/>
        <v>0</v>
      </c>
      <c r="P80" s="31">
        <v>0</v>
      </c>
      <c r="Q80" s="32">
        <f t="shared" si="6"/>
        <v>26470</v>
      </c>
      <c r="R80" s="33">
        <v>0</v>
      </c>
      <c r="S80" s="34">
        <f>-Q80*R80</f>
        <v>0</v>
      </c>
      <c r="T80" s="33"/>
      <c r="U80" s="35">
        <f t="shared" si="8"/>
        <v>0</v>
      </c>
      <c r="V80" s="32">
        <f t="shared" si="9"/>
        <v>26470</v>
      </c>
      <c r="W80" s="220" t="s">
        <v>59</v>
      </c>
      <c r="X80" s="35" t="s">
        <v>36</v>
      </c>
      <c r="Y80" s="37" t="s">
        <v>33</v>
      </c>
      <c r="Z80" s="37" t="s">
        <v>256</v>
      </c>
      <c r="AA80" s="37"/>
    </row>
    <row r="81" spans="1:27" hidden="1" x14ac:dyDescent="0.2">
      <c r="A81" s="20">
        <v>90</v>
      </c>
      <c r="B81" s="21">
        <v>44614</v>
      </c>
      <c r="C81" s="22">
        <v>44593</v>
      </c>
      <c r="D81" s="246">
        <v>44596</v>
      </c>
      <c r="E81" s="23" t="s">
        <v>257</v>
      </c>
      <c r="F81" s="23" t="s">
        <v>258</v>
      </c>
      <c r="G81" s="24" t="s">
        <v>132</v>
      </c>
      <c r="H81" s="26" t="s">
        <v>34</v>
      </c>
      <c r="I81" s="24" t="s">
        <v>33</v>
      </c>
      <c r="J81" s="26">
        <v>303351</v>
      </c>
      <c r="K81" s="27">
        <v>44578</v>
      </c>
      <c r="L81" s="26" t="s">
        <v>259</v>
      </c>
      <c r="M81" s="29">
        <v>250000</v>
      </c>
      <c r="N81" s="30">
        <v>0.13</v>
      </c>
      <c r="O81" s="31">
        <f t="shared" si="5"/>
        <v>32500</v>
      </c>
      <c r="P81" s="31">
        <v>0</v>
      </c>
      <c r="Q81" s="32">
        <f t="shared" si="6"/>
        <v>282500</v>
      </c>
      <c r="R81" s="33">
        <v>0.08</v>
      </c>
      <c r="S81" s="34">
        <f>-Q81*R81</f>
        <v>-22600</v>
      </c>
      <c r="T81" s="33">
        <v>0.2</v>
      </c>
      <c r="U81" s="35">
        <f t="shared" si="8"/>
        <v>-6500</v>
      </c>
      <c r="V81" s="32">
        <f t="shared" si="9"/>
        <v>253400</v>
      </c>
      <c r="W81" s="220" t="s">
        <v>59</v>
      </c>
      <c r="X81" s="35" t="s">
        <v>36</v>
      </c>
      <c r="Y81" s="37" t="s">
        <v>260</v>
      </c>
      <c r="Z81" s="96" t="s">
        <v>33</v>
      </c>
      <c r="AA81" s="37"/>
    </row>
    <row r="82" spans="1:27" hidden="1" x14ac:dyDescent="0.2">
      <c r="A82" s="20">
        <v>93</v>
      </c>
      <c r="B82" s="21">
        <v>44614</v>
      </c>
      <c r="C82" s="22">
        <v>44594</v>
      </c>
      <c r="D82" s="246">
        <v>44596</v>
      </c>
      <c r="E82" s="23" t="s">
        <v>167</v>
      </c>
      <c r="F82" s="43" t="s">
        <v>237</v>
      </c>
      <c r="G82" s="24" t="s">
        <v>168</v>
      </c>
      <c r="H82" s="26" t="s">
        <v>34</v>
      </c>
      <c r="I82" s="24" t="s">
        <v>33</v>
      </c>
      <c r="J82" s="26">
        <v>303356</v>
      </c>
      <c r="K82" s="27">
        <v>44917</v>
      </c>
      <c r="L82" s="24" t="s">
        <v>263</v>
      </c>
      <c r="M82" s="29">
        <v>278762</v>
      </c>
      <c r="N82" s="30">
        <v>0</v>
      </c>
      <c r="O82" s="31">
        <f t="shared" si="5"/>
        <v>0</v>
      </c>
      <c r="P82" s="31">
        <v>0</v>
      </c>
      <c r="Q82" s="32">
        <f t="shared" si="6"/>
        <v>278762</v>
      </c>
      <c r="R82" s="33">
        <v>4.4999999999999998E-2</v>
      </c>
      <c r="S82" s="34">
        <v>-16647</v>
      </c>
      <c r="T82" s="33">
        <v>0.2</v>
      </c>
      <c r="U82" s="35">
        <v>-1716</v>
      </c>
      <c r="V82" s="32">
        <f t="shared" si="9"/>
        <v>260399</v>
      </c>
      <c r="W82" s="220" t="s">
        <v>59</v>
      </c>
      <c r="X82" s="35" t="s">
        <v>36</v>
      </c>
      <c r="Y82" s="37" t="s">
        <v>33</v>
      </c>
      <c r="Z82" s="37" t="s">
        <v>264</v>
      </c>
      <c r="AA82" s="37"/>
    </row>
    <row r="83" spans="1:27" hidden="1" x14ac:dyDescent="0.2">
      <c r="A83" s="20">
        <v>69</v>
      </c>
      <c r="B83" s="21">
        <v>44614</v>
      </c>
      <c r="C83" s="22">
        <v>44617</v>
      </c>
      <c r="D83" s="246">
        <v>44600</v>
      </c>
      <c r="E83" s="23" t="s">
        <v>61</v>
      </c>
      <c r="F83" s="23" t="s">
        <v>47</v>
      </c>
      <c r="G83" s="26" t="s">
        <v>62</v>
      </c>
      <c r="H83" s="26" t="s">
        <v>34</v>
      </c>
      <c r="I83" s="24" t="s">
        <v>33</v>
      </c>
      <c r="J83" s="20">
        <v>303388</v>
      </c>
      <c r="K83" s="27">
        <v>44565</v>
      </c>
      <c r="L83" s="26" t="s">
        <v>211</v>
      </c>
      <c r="M83" s="38">
        <v>91995</v>
      </c>
      <c r="N83" s="30">
        <v>0.13</v>
      </c>
      <c r="O83" s="31">
        <v>0</v>
      </c>
      <c r="P83" s="31">
        <v>0</v>
      </c>
      <c r="Q83" s="32">
        <f t="shared" si="6"/>
        <v>91995</v>
      </c>
      <c r="R83" s="33">
        <v>0.03</v>
      </c>
      <c r="S83" s="34">
        <v>-153</v>
      </c>
      <c r="T83" s="33">
        <v>0.2</v>
      </c>
      <c r="U83" s="35">
        <v>-117</v>
      </c>
      <c r="V83" s="32">
        <f t="shared" si="9"/>
        <v>91725</v>
      </c>
      <c r="W83" s="35" t="s">
        <v>35</v>
      </c>
      <c r="X83" s="181" t="s">
        <v>36</v>
      </c>
      <c r="Y83" s="37" t="s">
        <v>212</v>
      </c>
      <c r="Z83" s="37" t="s">
        <v>33</v>
      </c>
      <c r="AA83" s="37"/>
    </row>
    <row r="84" spans="1:27" hidden="1" x14ac:dyDescent="0.2">
      <c r="A84" s="20">
        <v>30</v>
      </c>
      <c r="B84" s="21">
        <v>44614</v>
      </c>
      <c r="C84" s="22">
        <v>44593</v>
      </c>
      <c r="D84" s="246">
        <v>44601</v>
      </c>
      <c r="E84" s="23" t="s">
        <v>114</v>
      </c>
      <c r="F84" s="23" t="s">
        <v>115</v>
      </c>
      <c r="G84" s="24" t="s">
        <v>116</v>
      </c>
      <c r="H84" s="26" t="s">
        <v>34</v>
      </c>
      <c r="I84" s="24" t="s">
        <v>33</v>
      </c>
      <c r="J84" s="26">
        <v>303347</v>
      </c>
      <c r="K84" s="27">
        <v>44557</v>
      </c>
      <c r="L84" s="26" t="s">
        <v>117</v>
      </c>
      <c r="M84" s="38">
        <v>17750</v>
      </c>
      <c r="N84" s="30">
        <v>0.17</v>
      </c>
      <c r="O84" s="31">
        <f t="shared" ref="O84:O120" si="10">M84*N84</f>
        <v>3017.5</v>
      </c>
      <c r="P84" s="31">
        <v>0</v>
      </c>
      <c r="Q84" s="32">
        <f t="shared" si="6"/>
        <v>20767.5</v>
      </c>
      <c r="R84" s="33">
        <v>0.03</v>
      </c>
      <c r="S84" s="34">
        <f>-Q84*R84</f>
        <v>-623.02499999999998</v>
      </c>
      <c r="T84" s="33">
        <v>0</v>
      </c>
      <c r="U84" s="35">
        <f>-O84*T84</f>
        <v>0</v>
      </c>
      <c r="V84" s="32">
        <f t="shared" si="9"/>
        <v>20144.474999999999</v>
      </c>
      <c r="W84" s="36" t="s">
        <v>35</v>
      </c>
      <c r="X84" s="137" t="s">
        <v>102</v>
      </c>
      <c r="Y84" s="47" t="s">
        <v>118</v>
      </c>
      <c r="Z84" s="37" t="s">
        <v>33</v>
      </c>
      <c r="AA84" s="51">
        <f>V84+V85</f>
        <v>25683.474999999999</v>
      </c>
    </row>
    <row r="85" spans="1:27" hidden="1" x14ac:dyDescent="0.2">
      <c r="A85" s="20">
        <v>31</v>
      </c>
      <c r="B85" s="21">
        <v>44614</v>
      </c>
      <c r="C85" s="22">
        <v>44593</v>
      </c>
      <c r="D85" s="246">
        <v>44601</v>
      </c>
      <c r="E85" s="23" t="s">
        <v>114</v>
      </c>
      <c r="F85" s="23" t="s">
        <v>115</v>
      </c>
      <c r="G85" s="24" t="s">
        <v>116</v>
      </c>
      <c r="H85" s="26" t="s">
        <v>34</v>
      </c>
      <c r="I85" s="24" t="s">
        <v>33</v>
      </c>
      <c r="J85" s="26">
        <v>303347</v>
      </c>
      <c r="K85" s="27">
        <v>44557</v>
      </c>
      <c r="L85" s="26" t="s">
        <v>119</v>
      </c>
      <c r="M85" s="38">
        <v>5000</v>
      </c>
      <c r="N85" s="30">
        <v>0.16</v>
      </c>
      <c r="O85" s="31">
        <f t="shared" si="10"/>
        <v>800</v>
      </c>
      <c r="P85" s="31"/>
      <c r="Q85" s="32">
        <f t="shared" si="6"/>
        <v>5800</v>
      </c>
      <c r="R85" s="33">
        <v>4.4999999999999998E-2</v>
      </c>
      <c r="S85" s="34">
        <f>-Q85*R85</f>
        <v>-261</v>
      </c>
      <c r="T85" s="33"/>
      <c r="U85" s="35">
        <f>-O85*T85</f>
        <v>0</v>
      </c>
      <c r="V85" s="32">
        <f t="shared" si="9"/>
        <v>5539</v>
      </c>
      <c r="W85" s="36" t="s">
        <v>35</v>
      </c>
      <c r="X85" s="137" t="s">
        <v>102</v>
      </c>
      <c r="Y85" s="47" t="s">
        <v>118</v>
      </c>
      <c r="Z85" s="37" t="s">
        <v>33</v>
      </c>
      <c r="AA85" s="51"/>
    </row>
    <row r="86" spans="1:27" hidden="1" x14ac:dyDescent="0.2">
      <c r="A86" s="20">
        <v>32</v>
      </c>
      <c r="B86" s="21">
        <v>44614</v>
      </c>
      <c r="C86" s="22">
        <v>44593</v>
      </c>
      <c r="D86" s="246">
        <v>44601</v>
      </c>
      <c r="E86" s="23" t="s">
        <v>120</v>
      </c>
      <c r="F86" s="23" t="s">
        <v>121</v>
      </c>
      <c r="G86" s="52" t="s">
        <v>122</v>
      </c>
      <c r="H86" s="26" t="s">
        <v>34</v>
      </c>
      <c r="I86" s="24" t="s">
        <v>33</v>
      </c>
      <c r="J86" s="26">
        <v>303348</v>
      </c>
      <c r="K86" s="27">
        <v>44562</v>
      </c>
      <c r="L86" s="26" t="s">
        <v>123</v>
      </c>
      <c r="M86" s="38">
        <v>15774</v>
      </c>
      <c r="N86" s="30">
        <v>0</v>
      </c>
      <c r="O86" s="31">
        <f t="shared" si="10"/>
        <v>0</v>
      </c>
      <c r="P86" s="31">
        <v>0</v>
      </c>
      <c r="Q86" s="32">
        <f t="shared" si="6"/>
        <v>15774</v>
      </c>
      <c r="R86" s="33">
        <v>0.03</v>
      </c>
      <c r="S86" s="34">
        <v>-430</v>
      </c>
      <c r="T86" s="33"/>
      <c r="U86" s="35">
        <f>-O86*T86</f>
        <v>0</v>
      </c>
      <c r="V86" s="32">
        <f t="shared" si="9"/>
        <v>15344</v>
      </c>
      <c r="W86" s="36" t="s">
        <v>35</v>
      </c>
      <c r="X86" s="137" t="s">
        <v>102</v>
      </c>
      <c r="Y86" s="37" t="s">
        <v>124</v>
      </c>
      <c r="Z86" s="37" t="s">
        <v>33</v>
      </c>
      <c r="AA86" s="37"/>
    </row>
    <row r="87" spans="1:27" hidden="1" x14ac:dyDescent="0.2">
      <c r="A87" s="20">
        <v>26</v>
      </c>
      <c r="B87" s="21">
        <v>44614</v>
      </c>
      <c r="C87" s="22">
        <v>44593</v>
      </c>
      <c r="D87" s="246">
        <v>44602</v>
      </c>
      <c r="E87" s="23" t="s">
        <v>97</v>
      </c>
      <c r="F87" s="23" t="s">
        <v>98</v>
      </c>
      <c r="G87" s="24" t="s">
        <v>33</v>
      </c>
      <c r="H87" s="26" t="s">
        <v>45</v>
      </c>
      <c r="I87" s="24" t="s">
        <v>33</v>
      </c>
      <c r="J87" s="26">
        <v>303341</v>
      </c>
      <c r="K87" s="27">
        <v>44561</v>
      </c>
      <c r="L87" s="26" t="s">
        <v>33</v>
      </c>
      <c r="M87" s="38">
        <v>148299</v>
      </c>
      <c r="N87" s="30">
        <v>0</v>
      </c>
      <c r="O87" s="31">
        <f t="shared" si="10"/>
        <v>0</v>
      </c>
      <c r="P87" s="31">
        <v>0</v>
      </c>
      <c r="Q87" s="32">
        <f t="shared" si="6"/>
        <v>148299</v>
      </c>
      <c r="R87" s="33">
        <v>0</v>
      </c>
      <c r="S87" s="34">
        <f>-Q87*R87</f>
        <v>0</v>
      </c>
      <c r="T87" s="33">
        <v>0</v>
      </c>
      <c r="U87" s="35">
        <f>-O87*T87</f>
        <v>0</v>
      </c>
      <c r="V87" s="32">
        <f t="shared" si="9"/>
        <v>148299</v>
      </c>
      <c r="W87" s="36" t="s">
        <v>35</v>
      </c>
      <c r="X87" s="181" t="s">
        <v>36</v>
      </c>
      <c r="Y87" s="37" t="s">
        <v>99</v>
      </c>
      <c r="Z87" s="37" t="s">
        <v>33</v>
      </c>
      <c r="AA87" s="37"/>
    </row>
    <row r="88" spans="1:27" hidden="1" x14ac:dyDescent="0.2">
      <c r="A88" s="20">
        <v>29</v>
      </c>
      <c r="B88" s="21">
        <v>44614</v>
      </c>
      <c r="C88" s="22">
        <v>44593</v>
      </c>
      <c r="D88" s="246">
        <v>44602</v>
      </c>
      <c r="E88" s="23" t="s">
        <v>109</v>
      </c>
      <c r="F88" s="23" t="s">
        <v>110</v>
      </c>
      <c r="G88" s="24" t="s">
        <v>111</v>
      </c>
      <c r="H88" s="26" t="s">
        <v>34</v>
      </c>
      <c r="I88" s="26">
        <v>1886</v>
      </c>
      <c r="J88" s="26">
        <v>303345</v>
      </c>
      <c r="K88" s="27">
        <v>44540</v>
      </c>
      <c r="L88" s="50" t="s">
        <v>112</v>
      </c>
      <c r="M88" s="38">
        <v>11250</v>
      </c>
      <c r="N88" s="30">
        <v>0</v>
      </c>
      <c r="O88" s="31">
        <f t="shared" si="10"/>
        <v>0</v>
      </c>
      <c r="P88" s="31">
        <v>0</v>
      </c>
      <c r="Q88" s="32">
        <f t="shared" si="6"/>
        <v>11250</v>
      </c>
      <c r="R88" s="33">
        <v>4.4999999999999998E-2</v>
      </c>
      <c r="S88" s="34">
        <f>-Q88*R88</f>
        <v>-506.25</v>
      </c>
      <c r="T88" s="33">
        <v>0.05</v>
      </c>
      <c r="U88" s="35">
        <v>-562</v>
      </c>
      <c r="V88" s="32">
        <f t="shared" si="9"/>
        <v>10181.75</v>
      </c>
      <c r="W88" s="36" t="s">
        <v>35</v>
      </c>
      <c r="X88" s="35" t="s">
        <v>102</v>
      </c>
      <c r="Y88" s="37" t="s">
        <v>113</v>
      </c>
      <c r="Z88" s="37" t="s">
        <v>33</v>
      </c>
      <c r="AA88" s="37"/>
    </row>
    <row r="89" spans="1:27" hidden="1" x14ac:dyDescent="0.2">
      <c r="A89" s="20">
        <v>27</v>
      </c>
      <c r="B89" s="21">
        <v>44614</v>
      </c>
      <c r="C89" s="22">
        <v>44593</v>
      </c>
      <c r="D89" s="246">
        <v>44603</v>
      </c>
      <c r="E89" s="23" t="s">
        <v>100</v>
      </c>
      <c r="F89" s="23" t="s">
        <v>47</v>
      </c>
      <c r="G89" s="24" t="s">
        <v>101</v>
      </c>
      <c r="H89" s="26" t="s">
        <v>34</v>
      </c>
      <c r="I89" s="26">
        <v>1862</v>
      </c>
      <c r="J89" s="26">
        <v>303343</v>
      </c>
      <c r="K89" s="27">
        <v>44558</v>
      </c>
      <c r="L89" s="26">
        <v>6506904</v>
      </c>
      <c r="M89" s="38">
        <v>38109</v>
      </c>
      <c r="N89" s="30">
        <v>0</v>
      </c>
      <c r="O89" s="31">
        <f t="shared" si="10"/>
        <v>0</v>
      </c>
      <c r="P89" s="31">
        <v>0</v>
      </c>
      <c r="Q89" s="32">
        <f t="shared" si="6"/>
        <v>38109</v>
      </c>
      <c r="R89" s="33">
        <v>0.03</v>
      </c>
      <c r="S89" s="34">
        <v>-1025</v>
      </c>
      <c r="T89" s="33">
        <v>0.2</v>
      </c>
      <c r="U89" s="35">
        <v>-786</v>
      </c>
      <c r="V89" s="32">
        <f t="shared" si="9"/>
        <v>36298</v>
      </c>
      <c r="W89" s="36" t="s">
        <v>35</v>
      </c>
      <c r="X89" s="35" t="s">
        <v>102</v>
      </c>
      <c r="Y89" s="37" t="s">
        <v>103</v>
      </c>
      <c r="Z89" s="37" t="s">
        <v>33</v>
      </c>
      <c r="AA89" s="37"/>
    </row>
    <row r="90" spans="1:27" hidden="1" x14ac:dyDescent="0.2">
      <c r="A90" s="20">
        <v>75</v>
      </c>
      <c r="B90" s="21">
        <v>44614</v>
      </c>
      <c r="C90" s="22">
        <v>44704</v>
      </c>
      <c r="D90" s="246">
        <v>44603</v>
      </c>
      <c r="E90" s="23" t="s">
        <v>156</v>
      </c>
      <c r="F90" s="23" t="s">
        <v>149</v>
      </c>
      <c r="G90" s="24" t="s">
        <v>157</v>
      </c>
      <c r="H90" s="26" t="s">
        <v>34</v>
      </c>
      <c r="I90" s="24" t="s">
        <v>33</v>
      </c>
      <c r="J90" s="20">
        <v>303395</v>
      </c>
      <c r="K90" s="27">
        <v>44592</v>
      </c>
      <c r="L90" s="26">
        <v>33248</v>
      </c>
      <c r="M90" s="38">
        <v>208677</v>
      </c>
      <c r="N90" s="30">
        <v>0</v>
      </c>
      <c r="O90" s="31">
        <f t="shared" si="10"/>
        <v>0</v>
      </c>
      <c r="P90" s="31">
        <v>0</v>
      </c>
      <c r="Q90" s="32">
        <f t="shared" si="6"/>
        <v>208677</v>
      </c>
      <c r="R90" s="33">
        <v>0</v>
      </c>
      <c r="S90" s="34">
        <f>-Q90*R90</f>
        <v>0</v>
      </c>
      <c r="T90" s="33"/>
      <c r="U90" s="35">
        <f t="shared" ref="U90:U119" si="11">-O90*T90</f>
        <v>0</v>
      </c>
      <c r="V90" s="32">
        <f t="shared" si="9"/>
        <v>208677</v>
      </c>
      <c r="W90" s="35" t="s">
        <v>35</v>
      </c>
      <c r="X90" s="46" t="s">
        <v>36</v>
      </c>
      <c r="Y90" s="37" t="s">
        <v>223</v>
      </c>
      <c r="Z90" s="37" t="s">
        <v>33</v>
      </c>
      <c r="AA90" s="37"/>
    </row>
    <row r="91" spans="1:27" hidden="1" x14ac:dyDescent="0.2">
      <c r="A91" s="20">
        <v>79</v>
      </c>
      <c r="B91" s="21">
        <v>44614</v>
      </c>
      <c r="C91" s="22">
        <v>44634</v>
      </c>
      <c r="D91" s="246">
        <v>44606</v>
      </c>
      <c r="E91" s="23" t="s">
        <v>134</v>
      </c>
      <c r="F91" s="23" t="s">
        <v>135</v>
      </c>
      <c r="G91" s="24" t="s">
        <v>231</v>
      </c>
      <c r="H91" s="26" t="s">
        <v>230</v>
      </c>
      <c r="I91" s="24" t="s">
        <v>33</v>
      </c>
      <c r="J91" s="20">
        <v>303399</v>
      </c>
      <c r="K91" s="27">
        <v>44572</v>
      </c>
      <c r="L91" s="26"/>
      <c r="M91" s="38">
        <v>232624</v>
      </c>
      <c r="N91" s="30">
        <v>0</v>
      </c>
      <c r="O91" s="31">
        <f t="shared" si="10"/>
        <v>0</v>
      </c>
      <c r="P91" s="31">
        <v>0</v>
      </c>
      <c r="Q91" s="32">
        <f t="shared" si="6"/>
        <v>232624</v>
      </c>
      <c r="R91" s="33">
        <v>0.03</v>
      </c>
      <c r="S91" s="34">
        <v>-6342</v>
      </c>
      <c r="T91" s="33">
        <v>0</v>
      </c>
      <c r="U91" s="35">
        <f t="shared" si="11"/>
        <v>0</v>
      </c>
      <c r="V91" s="32">
        <f t="shared" si="9"/>
        <v>226282</v>
      </c>
      <c r="W91" s="36" t="s">
        <v>35</v>
      </c>
      <c r="X91" s="46" t="s">
        <v>36</v>
      </c>
      <c r="Y91" s="37" t="s">
        <v>232</v>
      </c>
      <c r="Z91" s="37" t="s">
        <v>33</v>
      </c>
      <c r="AA91" s="37"/>
    </row>
    <row r="92" spans="1:27" hidden="1" x14ac:dyDescent="0.2">
      <c r="A92" s="20">
        <v>1</v>
      </c>
      <c r="B92" s="21">
        <v>44583</v>
      </c>
      <c r="C92" s="22">
        <v>44593</v>
      </c>
      <c r="D92" s="246">
        <v>44607</v>
      </c>
      <c r="E92" s="23" t="s">
        <v>31</v>
      </c>
      <c r="F92" s="23" t="s">
        <v>32</v>
      </c>
      <c r="G92" s="24" t="s">
        <v>33</v>
      </c>
      <c r="H92" s="25" t="s">
        <v>34</v>
      </c>
      <c r="I92" s="24" t="s">
        <v>33</v>
      </c>
      <c r="J92" s="26">
        <v>303400</v>
      </c>
      <c r="K92" s="27">
        <v>44593</v>
      </c>
      <c r="L92" s="28">
        <v>12282353</v>
      </c>
      <c r="M92" s="29">
        <v>441304.68</v>
      </c>
      <c r="N92" s="30">
        <v>0</v>
      </c>
      <c r="O92" s="31">
        <f t="shared" si="10"/>
        <v>0</v>
      </c>
      <c r="P92" s="31">
        <v>0</v>
      </c>
      <c r="Q92" s="32">
        <f t="shared" si="6"/>
        <v>441304.68</v>
      </c>
      <c r="R92" s="33">
        <v>0</v>
      </c>
      <c r="S92" s="34">
        <v>0</v>
      </c>
      <c r="T92" s="33">
        <v>0</v>
      </c>
      <c r="U92" s="35">
        <f t="shared" si="11"/>
        <v>0</v>
      </c>
      <c r="V92" s="32">
        <f t="shared" si="9"/>
        <v>441304.68</v>
      </c>
      <c r="W92" s="36" t="s">
        <v>35</v>
      </c>
      <c r="X92" s="137" t="s">
        <v>36</v>
      </c>
      <c r="Y92" s="37" t="s">
        <v>37</v>
      </c>
      <c r="Z92" s="37" t="s">
        <v>33</v>
      </c>
      <c r="AA92" s="37"/>
    </row>
    <row r="93" spans="1:27" hidden="1" x14ac:dyDescent="0.2">
      <c r="A93" s="20">
        <v>23</v>
      </c>
      <c r="B93" s="21">
        <v>44583</v>
      </c>
      <c r="C93" s="22">
        <v>44593</v>
      </c>
      <c r="D93" s="246">
        <v>44607</v>
      </c>
      <c r="E93" s="23" t="s">
        <v>88</v>
      </c>
      <c r="F93" s="23" t="s">
        <v>89</v>
      </c>
      <c r="G93" s="24" t="s">
        <v>90</v>
      </c>
      <c r="H93" s="26" t="s">
        <v>45</v>
      </c>
      <c r="I93" s="24" t="s">
        <v>33</v>
      </c>
      <c r="J93" s="26">
        <v>303340</v>
      </c>
      <c r="K93" s="27">
        <v>44544</v>
      </c>
      <c r="L93" s="26">
        <v>53</v>
      </c>
      <c r="M93" s="38">
        <v>50526</v>
      </c>
      <c r="N93" s="30">
        <v>0</v>
      </c>
      <c r="O93" s="31">
        <f t="shared" si="10"/>
        <v>0</v>
      </c>
      <c r="P93" s="31">
        <v>0</v>
      </c>
      <c r="Q93" s="32">
        <f t="shared" si="6"/>
        <v>50526</v>
      </c>
      <c r="R93" s="33">
        <v>0</v>
      </c>
      <c r="S93" s="34">
        <f>-Q93*R93</f>
        <v>0</v>
      </c>
      <c r="T93" s="33">
        <v>0</v>
      </c>
      <c r="U93" s="35">
        <f t="shared" si="11"/>
        <v>0</v>
      </c>
      <c r="V93" s="32">
        <f t="shared" si="9"/>
        <v>50526</v>
      </c>
      <c r="W93" s="225" t="s">
        <v>35</v>
      </c>
      <c r="X93" s="137" t="s">
        <v>36</v>
      </c>
      <c r="Y93" s="47" t="s">
        <v>91</v>
      </c>
      <c r="Z93" s="37" t="s">
        <v>33</v>
      </c>
      <c r="AA93" s="51">
        <f>V93+V94</f>
        <v>118026</v>
      </c>
    </row>
    <row r="94" spans="1:27" hidden="1" x14ac:dyDescent="0.2">
      <c r="A94" s="20">
        <v>24</v>
      </c>
      <c r="B94" s="21">
        <v>44583</v>
      </c>
      <c r="C94" s="22">
        <v>44593</v>
      </c>
      <c r="D94" s="246">
        <v>44607</v>
      </c>
      <c r="E94" s="23" t="s">
        <v>88</v>
      </c>
      <c r="F94" s="23" t="s">
        <v>89</v>
      </c>
      <c r="G94" s="24" t="s">
        <v>90</v>
      </c>
      <c r="H94" s="26" t="s">
        <v>45</v>
      </c>
      <c r="I94" s="24" t="s">
        <v>33</v>
      </c>
      <c r="J94" s="26">
        <v>303340</v>
      </c>
      <c r="K94" s="27">
        <v>44544</v>
      </c>
      <c r="L94" s="26">
        <v>74</v>
      </c>
      <c r="M94" s="38">
        <v>75000</v>
      </c>
      <c r="N94" s="30">
        <v>0</v>
      </c>
      <c r="O94" s="31">
        <f t="shared" si="10"/>
        <v>0</v>
      </c>
      <c r="P94" s="31">
        <v>0</v>
      </c>
      <c r="Q94" s="32">
        <f t="shared" si="6"/>
        <v>75000</v>
      </c>
      <c r="R94" s="33">
        <v>0.1</v>
      </c>
      <c r="S94" s="34">
        <f>-Q94*R94</f>
        <v>-7500</v>
      </c>
      <c r="T94" s="33">
        <v>0</v>
      </c>
      <c r="U94" s="35">
        <f t="shared" si="11"/>
        <v>0</v>
      </c>
      <c r="V94" s="32">
        <f t="shared" si="9"/>
        <v>67500</v>
      </c>
      <c r="W94" s="181" t="s">
        <v>35</v>
      </c>
      <c r="X94" s="35" t="s">
        <v>36</v>
      </c>
      <c r="Y94" s="47" t="s">
        <v>91</v>
      </c>
      <c r="Z94" s="37" t="s">
        <v>33</v>
      </c>
      <c r="AA94" s="51"/>
    </row>
    <row r="95" spans="1:27" hidden="1" x14ac:dyDescent="0.2">
      <c r="A95" s="20">
        <v>28</v>
      </c>
      <c r="B95" s="21">
        <v>44614</v>
      </c>
      <c r="C95" s="22">
        <v>44593</v>
      </c>
      <c r="D95" s="246">
        <v>44607</v>
      </c>
      <c r="E95" s="23" t="s">
        <v>104</v>
      </c>
      <c r="F95" s="23" t="s">
        <v>105</v>
      </c>
      <c r="G95" s="24" t="s">
        <v>106</v>
      </c>
      <c r="H95" s="26" t="s">
        <v>34</v>
      </c>
      <c r="I95" s="26">
        <v>1888</v>
      </c>
      <c r="J95" s="26">
        <v>303344</v>
      </c>
      <c r="K95" s="27">
        <v>44551</v>
      </c>
      <c r="L95" s="26" t="s">
        <v>107</v>
      </c>
      <c r="M95" s="38">
        <v>24000</v>
      </c>
      <c r="N95" s="30">
        <v>0.16</v>
      </c>
      <c r="O95" s="31">
        <f t="shared" si="10"/>
        <v>3840</v>
      </c>
      <c r="P95" s="31">
        <v>0</v>
      </c>
      <c r="Q95" s="32">
        <f t="shared" si="6"/>
        <v>27840</v>
      </c>
      <c r="R95" s="33">
        <v>0.03</v>
      </c>
      <c r="S95" s="34">
        <f>-Q95*R95</f>
        <v>-835.19999999999993</v>
      </c>
      <c r="T95" s="33"/>
      <c r="U95" s="35">
        <f t="shared" si="11"/>
        <v>0</v>
      </c>
      <c r="V95" s="32">
        <f t="shared" si="9"/>
        <v>27004.799999999999</v>
      </c>
      <c r="W95" s="36" t="s">
        <v>35</v>
      </c>
      <c r="X95" s="137" t="s">
        <v>102</v>
      </c>
      <c r="Y95" s="37" t="s">
        <v>108</v>
      </c>
      <c r="Z95" s="37" t="s">
        <v>33</v>
      </c>
      <c r="AA95" s="37"/>
    </row>
    <row r="96" spans="1:27" hidden="1" x14ac:dyDescent="0.2">
      <c r="A96" s="20">
        <v>33</v>
      </c>
      <c r="B96" s="21">
        <v>44614</v>
      </c>
      <c r="C96" s="22">
        <v>44593</v>
      </c>
      <c r="D96" s="246">
        <v>44608</v>
      </c>
      <c r="E96" s="23" t="s">
        <v>120</v>
      </c>
      <c r="F96" s="23" t="s">
        <v>47</v>
      </c>
      <c r="G96" s="52" t="s">
        <v>122</v>
      </c>
      <c r="H96" s="26" t="s">
        <v>34</v>
      </c>
      <c r="I96" s="24" t="s">
        <v>33</v>
      </c>
      <c r="J96" s="136">
        <v>303349</v>
      </c>
      <c r="K96" s="27">
        <v>44562</v>
      </c>
      <c r="L96" s="26" t="s">
        <v>125</v>
      </c>
      <c r="M96" s="38">
        <v>266186</v>
      </c>
      <c r="N96" s="30">
        <v>0</v>
      </c>
      <c r="O96" s="31">
        <f t="shared" si="10"/>
        <v>0</v>
      </c>
      <c r="P96" s="31">
        <v>0</v>
      </c>
      <c r="Q96" s="32">
        <f t="shared" si="6"/>
        <v>266186</v>
      </c>
      <c r="R96" s="33">
        <v>0.03</v>
      </c>
      <c r="S96" s="34">
        <v>-7259</v>
      </c>
      <c r="T96" s="33"/>
      <c r="U96" s="35">
        <f t="shared" si="11"/>
        <v>0</v>
      </c>
      <c r="V96" s="32">
        <f t="shared" si="9"/>
        <v>258927</v>
      </c>
      <c r="W96" s="36" t="s">
        <v>35</v>
      </c>
      <c r="X96" s="35" t="s">
        <v>102</v>
      </c>
      <c r="Y96" s="37" t="s">
        <v>126</v>
      </c>
      <c r="Z96" s="37" t="s">
        <v>33</v>
      </c>
      <c r="AA96" s="37"/>
    </row>
    <row r="97" spans="1:27" hidden="1" x14ac:dyDescent="0.2">
      <c r="A97" s="20">
        <v>78</v>
      </c>
      <c r="B97" s="21">
        <v>44614</v>
      </c>
      <c r="C97" s="22">
        <v>44634</v>
      </c>
      <c r="D97" s="246">
        <v>44608</v>
      </c>
      <c r="E97" s="23" t="s">
        <v>228</v>
      </c>
      <c r="F97" s="23" t="s">
        <v>229</v>
      </c>
      <c r="G97" s="24"/>
      <c r="H97" s="26" t="s">
        <v>230</v>
      </c>
      <c r="I97" s="24" t="s">
        <v>33</v>
      </c>
      <c r="J97" s="53">
        <v>303398</v>
      </c>
      <c r="K97" s="27">
        <v>44594</v>
      </c>
      <c r="L97" s="26"/>
      <c r="M97" s="38">
        <v>10072</v>
      </c>
      <c r="N97" s="30">
        <v>0</v>
      </c>
      <c r="O97" s="31">
        <f t="shared" si="10"/>
        <v>0</v>
      </c>
      <c r="P97" s="31">
        <v>0</v>
      </c>
      <c r="Q97" s="32">
        <f t="shared" si="6"/>
        <v>10072</v>
      </c>
      <c r="R97" s="33">
        <v>0.03</v>
      </c>
      <c r="S97" s="34">
        <v>-263</v>
      </c>
      <c r="T97" s="33"/>
      <c r="U97" s="35">
        <f t="shared" si="11"/>
        <v>0</v>
      </c>
      <c r="V97" s="32">
        <f t="shared" si="9"/>
        <v>9809</v>
      </c>
      <c r="W97" s="35" t="s">
        <v>35</v>
      </c>
      <c r="X97" s="35" t="s">
        <v>36</v>
      </c>
      <c r="Y97" s="37" t="s">
        <v>151</v>
      </c>
      <c r="Z97" s="37" t="s">
        <v>33</v>
      </c>
      <c r="AA97" s="37"/>
    </row>
    <row r="98" spans="1:27" hidden="1" x14ac:dyDescent="0.2">
      <c r="A98" s="20">
        <v>57</v>
      </c>
      <c r="B98" s="21">
        <v>44614</v>
      </c>
      <c r="C98" s="22">
        <v>44617</v>
      </c>
      <c r="D98" s="246">
        <v>44609</v>
      </c>
      <c r="E98" s="43" t="s">
        <v>179</v>
      </c>
      <c r="F98" s="23" t="s">
        <v>180</v>
      </c>
      <c r="G98" s="24" t="s">
        <v>33</v>
      </c>
      <c r="H98" s="26" t="s">
        <v>34</v>
      </c>
      <c r="I98" s="24" t="s">
        <v>33</v>
      </c>
      <c r="J98" s="53">
        <v>303377</v>
      </c>
      <c r="K98" s="27" t="s">
        <v>33</v>
      </c>
      <c r="L98" s="26" t="s">
        <v>33</v>
      </c>
      <c r="M98" s="38">
        <v>49140</v>
      </c>
      <c r="N98" s="30">
        <v>0</v>
      </c>
      <c r="O98" s="31">
        <f t="shared" si="10"/>
        <v>0</v>
      </c>
      <c r="P98" s="31">
        <v>0</v>
      </c>
      <c r="Q98" s="32">
        <f t="shared" si="6"/>
        <v>49140</v>
      </c>
      <c r="R98" s="33">
        <v>0</v>
      </c>
      <c r="S98" s="34">
        <f t="shared" ref="S98:S120" si="12">-Q98*R98</f>
        <v>0</v>
      </c>
      <c r="T98" s="33"/>
      <c r="U98" s="35">
        <f t="shared" si="11"/>
        <v>0</v>
      </c>
      <c r="V98" s="32">
        <f t="shared" si="9"/>
        <v>49140</v>
      </c>
      <c r="W98" s="35" t="s">
        <v>35</v>
      </c>
      <c r="X98" s="35" t="s">
        <v>102</v>
      </c>
      <c r="Y98" s="37" t="s">
        <v>181</v>
      </c>
      <c r="Z98" s="37" t="s">
        <v>33</v>
      </c>
      <c r="AA98" s="37"/>
    </row>
    <row r="99" spans="1:27" hidden="1" x14ac:dyDescent="0.2">
      <c r="A99" s="20">
        <v>21</v>
      </c>
      <c r="B99" s="21">
        <v>44583</v>
      </c>
      <c r="C99" s="22">
        <v>44588</v>
      </c>
      <c r="D99" s="246">
        <v>44610</v>
      </c>
      <c r="E99" s="23" t="s">
        <v>82</v>
      </c>
      <c r="F99" s="23" t="s">
        <v>83</v>
      </c>
      <c r="G99" s="24" t="s">
        <v>33</v>
      </c>
      <c r="H99" s="26" t="s">
        <v>45</v>
      </c>
      <c r="I99" s="24" t="s">
        <v>33</v>
      </c>
      <c r="J99" s="136">
        <v>303337</v>
      </c>
      <c r="K99" s="27">
        <v>44562</v>
      </c>
      <c r="L99" s="26" t="s">
        <v>33</v>
      </c>
      <c r="M99" s="38">
        <v>66600</v>
      </c>
      <c r="N99" s="30">
        <v>0</v>
      </c>
      <c r="O99" s="31">
        <f t="shared" si="10"/>
        <v>0</v>
      </c>
      <c r="P99" s="31">
        <v>0</v>
      </c>
      <c r="Q99" s="32">
        <f t="shared" si="6"/>
        <v>66600</v>
      </c>
      <c r="R99" s="33">
        <v>0</v>
      </c>
      <c r="S99" s="34">
        <f t="shared" si="12"/>
        <v>0</v>
      </c>
      <c r="T99" s="33">
        <v>0</v>
      </c>
      <c r="U99" s="35">
        <f t="shared" si="11"/>
        <v>0</v>
      </c>
      <c r="V99" s="32">
        <f t="shared" si="9"/>
        <v>66600</v>
      </c>
      <c r="W99" s="35" t="s">
        <v>35</v>
      </c>
      <c r="X99" s="35" t="s">
        <v>36</v>
      </c>
      <c r="Y99" s="37" t="s">
        <v>84</v>
      </c>
      <c r="Z99" s="37" t="s">
        <v>33</v>
      </c>
      <c r="AA99" s="37"/>
    </row>
    <row r="100" spans="1:27" hidden="1" x14ac:dyDescent="0.2">
      <c r="A100" s="20">
        <v>38</v>
      </c>
      <c r="B100" s="21">
        <v>44614</v>
      </c>
      <c r="C100" s="22">
        <v>44606</v>
      </c>
      <c r="D100" s="246">
        <v>44610</v>
      </c>
      <c r="E100" s="23" t="s">
        <v>63</v>
      </c>
      <c r="F100" s="23" t="s">
        <v>138</v>
      </c>
      <c r="G100" s="24" t="s">
        <v>33</v>
      </c>
      <c r="H100" s="26" t="s">
        <v>34</v>
      </c>
      <c r="I100" s="24" t="s">
        <v>33</v>
      </c>
      <c r="J100" s="136">
        <v>303357</v>
      </c>
      <c r="K100" s="27" t="s">
        <v>33</v>
      </c>
      <c r="L100" s="26" t="s">
        <v>33</v>
      </c>
      <c r="M100" s="38">
        <v>64712</v>
      </c>
      <c r="N100" s="30">
        <v>0</v>
      </c>
      <c r="O100" s="31">
        <f t="shared" si="10"/>
        <v>0</v>
      </c>
      <c r="P100" s="31">
        <v>0</v>
      </c>
      <c r="Q100" s="32">
        <f t="shared" si="6"/>
        <v>64712</v>
      </c>
      <c r="R100" s="33">
        <v>0</v>
      </c>
      <c r="S100" s="34">
        <f t="shared" si="12"/>
        <v>0</v>
      </c>
      <c r="T100" s="33">
        <v>0</v>
      </c>
      <c r="U100" s="35">
        <f t="shared" si="11"/>
        <v>0</v>
      </c>
      <c r="V100" s="32">
        <f t="shared" si="9"/>
        <v>64712</v>
      </c>
      <c r="W100" s="36" t="s">
        <v>35</v>
      </c>
      <c r="X100" s="181" t="s">
        <v>36</v>
      </c>
      <c r="Y100" s="37" t="s">
        <v>139</v>
      </c>
      <c r="Z100" s="37" t="s">
        <v>33</v>
      </c>
      <c r="AA100" s="37"/>
    </row>
    <row r="101" spans="1:27" hidden="1" x14ac:dyDescent="0.2">
      <c r="A101" s="20">
        <v>58</v>
      </c>
      <c r="B101" s="21">
        <v>44614</v>
      </c>
      <c r="C101" s="22">
        <v>44617</v>
      </c>
      <c r="D101" s="246">
        <v>44610</v>
      </c>
      <c r="E101" s="23" t="s">
        <v>63</v>
      </c>
      <c r="F101" s="23" t="s">
        <v>182</v>
      </c>
      <c r="G101" s="24" t="s">
        <v>33</v>
      </c>
      <c r="H101" s="26" t="s">
        <v>34</v>
      </c>
      <c r="I101" s="24" t="s">
        <v>33</v>
      </c>
      <c r="J101" s="53">
        <v>303378</v>
      </c>
      <c r="K101" s="27" t="s">
        <v>33</v>
      </c>
      <c r="L101" s="26" t="s">
        <v>33</v>
      </c>
      <c r="M101" s="38">
        <v>181304</v>
      </c>
      <c r="N101" s="30">
        <v>0</v>
      </c>
      <c r="O101" s="31">
        <f t="shared" si="10"/>
        <v>0</v>
      </c>
      <c r="P101" s="31">
        <v>0</v>
      </c>
      <c r="Q101" s="32">
        <f t="shared" si="6"/>
        <v>181304</v>
      </c>
      <c r="R101" s="33">
        <v>0</v>
      </c>
      <c r="S101" s="34">
        <f t="shared" si="12"/>
        <v>0</v>
      </c>
      <c r="T101" s="33"/>
      <c r="U101" s="35">
        <f t="shared" si="11"/>
        <v>0</v>
      </c>
      <c r="V101" s="32">
        <f t="shared" si="9"/>
        <v>181304</v>
      </c>
      <c r="W101" s="36" t="s">
        <v>35</v>
      </c>
      <c r="X101" s="35" t="s">
        <v>102</v>
      </c>
      <c r="Y101" s="37" t="s">
        <v>183</v>
      </c>
      <c r="Z101" s="37" t="s">
        <v>33</v>
      </c>
      <c r="AA101" s="37"/>
    </row>
    <row r="102" spans="1:27" hidden="1" x14ac:dyDescent="0.2">
      <c r="A102" s="20">
        <v>122</v>
      </c>
      <c r="B102" s="21">
        <v>44621</v>
      </c>
      <c r="C102" s="97">
        <v>44635</v>
      </c>
      <c r="D102" s="246">
        <v>44613</v>
      </c>
      <c r="E102" s="23" t="s">
        <v>144</v>
      </c>
      <c r="F102" s="43" t="s">
        <v>330</v>
      </c>
      <c r="G102" s="76" t="s">
        <v>33</v>
      </c>
      <c r="H102" s="26" t="s">
        <v>34</v>
      </c>
      <c r="I102" s="24" t="s">
        <v>33</v>
      </c>
      <c r="J102" s="77">
        <v>303407</v>
      </c>
      <c r="K102" s="103" t="s">
        <v>33</v>
      </c>
      <c r="L102" s="78" t="s">
        <v>33</v>
      </c>
      <c r="M102" s="79">
        <v>169694</v>
      </c>
      <c r="N102" s="30">
        <v>0</v>
      </c>
      <c r="O102" s="31">
        <f t="shared" si="10"/>
        <v>0</v>
      </c>
      <c r="P102" s="31">
        <v>0</v>
      </c>
      <c r="Q102" s="32">
        <f t="shared" si="6"/>
        <v>169694</v>
      </c>
      <c r="R102" s="81"/>
      <c r="S102" s="34">
        <f t="shared" si="12"/>
        <v>0</v>
      </c>
      <c r="T102" s="81"/>
      <c r="U102" s="35">
        <f t="shared" si="11"/>
        <v>0</v>
      </c>
      <c r="V102" s="32">
        <f t="shared" si="9"/>
        <v>169694</v>
      </c>
      <c r="W102" s="100" t="s">
        <v>35</v>
      </c>
      <c r="X102" s="35" t="s">
        <v>102</v>
      </c>
      <c r="Y102" s="37" t="s">
        <v>331</v>
      </c>
      <c r="Z102" s="37" t="s">
        <v>33</v>
      </c>
      <c r="AA102" s="37"/>
    </row>
    <row r="103" spans="1:27" hidden="1" x14ac:dyDescent="0.2">
      <c r="A103" s="20">
        <v>47</v>
      </c>
      <c r="B103" s="21">
        <v>44614</v>
      </c>
      <c r="C103" s="22">
        <v>44614</v>
      </c>
      <c r="D103" s="246">
        <v>44614</v>
      </c>
      <c r="E103" s="43" t="s">
        <v>160</v>
      </c>
      <c r="F103" s="23" t="s">
        <v>161</v>
      </c>
      <c r="G103" s="24" t="s">
        <v>33</v>
      </c>
      <c r="H103" s="26" t="s">
        <v>34</v>
      </c>
      <c r="I103" s="24" t="s">
        <v>33</v>
      </c>
      <c r="J103" s="136">
        <v>303366</v>
      </c>
      <c r="K103" s="27" t="s">
        <v>33</v>
      </c>
      <c r="L103" s="26" t="s">
        <v>33</v>
      </c>
      <c r="M103" s="38">
        <v>308298</v>
      </c>
      <c r="N103" s="30">
        <v>0</v>
      </c>
      <c r="O103" s="31">
        <f t="shared" si="10"/>
        <v>0</v>
      </c>
      <c r="P103" s="31">
        <v>0</v>
      </c>
      <c r="Q103" s="32">
        <v>265553</v>
      </c>
      <c r="R103" s="33">
        <v>0</v>
      </c>
      <c r="S103" s="34">
        <f t="shared" si="12"/>
        <v>0</v>
      </c>
      <c r="T103" s="33">
        <v>0</v>
      </c>
      <c r="U103" s="35">
        <f t="shared" si="11"/>
        <v>0</v>
      </c>
      <c r="V103" s="32">
        <v>265553</v>
      </c>
      <c r="W103" s="36" t="s">
        <v>35</v>
      </c>
      <c r="X103" s="181" t="s">
        <v>36</v>
      </c>
      <c r="Y103" s="37" t="s">
        <v>33</v>
      </c>
      <c r="Z103" s="37" t="s">
        <v>33</v>
      </c>
      <c r="AA103" s="37"/>
    </row>
    <row r="104" spans="1:27" hidden="1" x14ac:dyDescent="0.2">
      <c r="A104" s="20">
        <v>49</v>
      </c>
      <c r="B104" s="21">
        <v>44614</v>
      </c>
      <c r="C104" s="22">
        <v>44614</v>
      </c>
      <c r="D104" s="246">
        <v>44614</v>
      </c>
      <c r="E104" s="23" t="s">
        <v>38</v>
      </c>
      <c r="F104" s="23" t="s">
        <v>165</v>
      </c>
      <c r="G104" s="24" t="s">
        <v>40</v>
      </c>
      <c r="H104" s="26" t="s">
        <v>34</v>
      </c>
      <c r="I104" s="24" t="s">
        <v>33</v>
      </c>
      <c r="J104" s="53">
        <v>303368</v>
      </c>
      <c r="K104" s="27">
        <v>44606</v>
      </c>
      <c r="L104" s="26">
        <v>226651</v>
      </c>
      <c r="M104" s="38">
        <v>83002</v>
      </c>
      <c r="N104" s="30">
        <v>0</v>
      </c>
      <c r="O104" s="31">
        <f t="shared" si="10"/>
        <v>0</v>
      </c>
      <c r="P104" s="31">
        <v>0</v>
      </c>
      <c r="Q104" s="32">
        <f t="shared" ref="Q104:Q120" si="13">M104+O104+P104</f>
        <v>83002</v>
      </c>
      <c r="R104" s="33">
        <v>0</v>
      </c>
      <c r="S104" s="34">
        <f t="shared" si="12"/>
        <v>0</v>
      </c>
      <c r="T104" s="33">
        <v>0</v>
      </c>
      <c r="U104" s="35">
        <f t="shared" si="11"/>
        <v>0</v>
      </c>
      <c r="V104" s="32">
        <f t="shared" ref="V104:V143" si="14">Q104+S104+U104</f>
        <v>83002</v>
      </c>
      <c r="W104" s="220" t="s">
        <v>59</v>
      </c>
      <c r="X104" s="35" t="s">
        <v>36</v>
      </c>
      <c r="Y104" s="37" t="s">
        <v>33</v>
      </c>
      <c r="Z104" s="37" t="s">
        <v>166</v>
      </c>
      <c r="AA104" s="37"/>
    </row>
    <row r="105" spans="1:27" hidden="1" x14ac:dyDescent="0.2">
      <c r="A105" s="20">
        <v>52</v>
      </c>
      <c r="B105" s="21">
        <v>44614</v>
      </c>
      <c r="C105" s="22">
        <v>44616</v>
      </c>
      <c r="D105" s="246">
        <v>44614</v>
      </c>
      <c r="E105" s="23" t="s">
        <v>169</v>
      </c>
      <c r="F105" s="23" t="s">
        <v>47</v>
      </c>
      <c r="G105" s="24" t="s">
        <v>170</v>
      </c>
      <c r="H105" s="26" t="s">
        <v>34</v>
      </c>
      <c r="I105" s="24" t="s">
        <v>33</v>
      </c>
      <c r="J105" s="53">
        <v>303372</v>
      </c>
      <c r="K105" s="27">
        <v>44514</v>
      </c>
      <c r="L105" s="26" t="s">
        <v>171</v>
      </c>
      <c r="M105" s="38">
        <v>739050</v>
      </c>
      <c r="N105" s="30">
        <v>0.13</v>
      </c>
      <c r="O105" s="31">
        <f t="shared" si="10"/>
        <v>96076.5</v>
      </c>
      <c r="P105" s="31">
        <v>0</v>
      </c>
      <c r="Q105" s="32">
        <f t="shared" si="13"/>
        <v>835126.5</v>
      </c>
      <c r="R105" s="33">
        <v>0.08</v>
      </c>
      <c r="S105" s="34">
        <f t="shared" si="12"/>
        <v>-66810.12</v>
      </c>
      <c r="T105" s="33">
        <v>0.2</v>
      </c>
      <c r="U105" s="35">
        <f t="shared" si="11"/>
        <v>-19215.3</v>
      </c>
      <c r="V105" s="32">
        <f t="shared" si="14"/>
        <v>749101.08</v>
      </c>
      <c r="W105" s="220" t="s">
        <v>59</v>
      </c>
      <c r="X105" s="35" t="s">
        <v>36</v>
      </c>
      <c r="Y105" s="37" t="s">
        <v>33</v>
      </c>
      <c r="Z105" s="37" t="s">
        <v>33</v>
      </c>
      <c r="AA105" s="37"/>
    </row>
    <row r="106" spans="1:27" hidden="1" x14ac:dyDescent="0.2">
      <c r="A106" s="20">
        <v>60</v>
      </c>
      <c r="B106" s="21">
        <v>44614</v>
      </c>
      <c r="C106" s="22">
        <v>44617</v>
      </c>
      <c r="D106" s="246">
        <v>44614</v>
      </c>
      <c r="E106" s="23" t="s">
        <v>48</v>
      </c>
      <c r="F106" s="23" t="s">
        <v>49</v>
      </c>
      <c r="G106" s="24" t="s">
        <v>50</v>
      </c>
      <c r="H106" s="26" t="s">
        <v>34</v>
      </c>
      <c r="I106" s="24" t="s">
        <v>33</v>
      </c>
      <c r="J106" s="53">
        <v>303380</v>
      </c>
      <c r="K106" s="27">
        <v>44562</v>
      </c>
      <c r="L106" s="26">
        <v>60473</v>
      </c>
      <c r="M106" s="38">
        <v>50290</v>
      </c>
      <c r="N106" s="30">
        <v>0</v>
      </c>
      <c r="O106" s="31">
        <f t="shared" si="10"/>
        <v>0</v>
      </c>
      <c r="P106" s="31">
        <v>0</v>
      </c>
      <c r="Q106" s="32">
        <f t="shared" si="13"/>
        <v>50290</v>
      </c>
      <c r="R106" s="33">
        <v>0</v>
      </c>
      <c r="S106" s="34">
        <f t="shared" si="12"/>
        <v>0</v>
      </c>
      <c r="T106" s="33"/>
      <c r="U106" s="35">
        <f t="shared" si="11"/>
        <v>0</v>
      </c>
      <c r="V106" s="32">
        <f t="shared" si="14"/>
        <v>50290</v>
      </c>
      <c r="W106" s="36" t="s">
        <v>35</v>
      </c>
      <c r="X106" s="35" t="s">
        <v>102</v>
      </c>
      <c r="Y106" s="37" t="s">
        <v>186</v>
      </c>
      <c r="Z106" s="37" t="s">
        <v>33</v>
      </c>
      <c r="AA106" s="37"/>
    </row>
    <row r="107" spans="1:27" hidden="1" x14ac:dyDescent="0.2">
      <c r="A107" s="20">
        <v>63</v>
      </c>
      <c r="B107" s="21">
        <v>44614</v>
      </c>
      <c r="C107" s="22">
        <v>44617</v>
      </c>
      <c r="D107" s="246">
        <v>44614</v>
      </c>
      <c r="E107" s="43" t="s">
        <v>52</v>
      </c>
      <c r="F107" s="23" t="s">
        <v>53</v>
      </c>
      <c r="G107" s="24" t="s">
        <v>33</v>
      </c>
      <c r="H107" s="26" t="s">
        <v>34</v>
      </c>
      <c r="I107" s="24" t="s">
        <v>33</v>
      </c>
      <c r="J107" s="53">
        <v>303383</v>
      </c>
      <c r="K107" s="27">
        <v>44571</v>
      </c>
      <c r="L107" s="26">
        <v>58313</v>
      </c>
      <c r="M107" s="38">
        <v>9524</v>
      </c>
      <c r="N107" s="30">
        <v>0</v>
      </c>
      <c r="O107" s="31">
        <f t="shared" si="10"/>
        <v>0</v>
      </c>
      <c r="P107" s="31">
        <v>0</v>
      </c>
      <c r="Q107" s="32">
        <f t="shared" si="13"/>
        <v>9524</v>
      </c>
      <c r="R107" s="33">
        <v>0</v>
      </c>
      <c r="S107" s="34">
        <f t="shared" si="12"/>
        <v>0</v>
      </c>
      <c r="T107" s="33"/>
      <c r="U107" s="35">
        <f t="shared" si="11"/>
        <v>0</v>
      </c>
      <c r="V107" s="32">
        <f t="shared" si="14"/>
        <v>9524</v>
      </c>
      <c r="W107" s="36" t="s">
        <v>35</v>
      </c>
      <c r="X107" s="35" t="s">
        <v>102</v>
      </c>
      <c r="Y107" s="37" t="s">
        <v>196</v>
      </c>
      <c r="Z107" s="37" t="s">
        <v>33</v>
      </c>
      <c r="AA107" s="37"/>
    </row>
    <row r="108" spans="1:27" hidden="1" x14ac:dyDescent="0.2">
      <c r="A108" s="20">
        <v>84</v>
      </c>
      <c r="B108" s="21">
        <v>44614</v>
      </c>
      <c r="C108" s="22">
        <v>44614</v>
      </c>
      <c r="D108" s="246">
        <v>44614</v>
      </c>
      <c r="E108" s="23" t="s">
        <v>241</v>
      </c>
      <c r="F108" s="23" t="s">
        <v>242</v>
      </c>
      <c r="G108" s="26" t="s">
        <v>33</v>
      </c>
      <c r="H108" s="26" t="s">
        <v>34</v>
      </c>
      <c r="I108" s="24" t="s">
        <v>33</v>
      </c>
      <c r="J108" s="136">
        <v>303371</v>
      </c>
      <c r="K108" s="27">
        <v>44580</v>
      </c>
      <c r="L108" s="74">
        <v>248028</v>
      </c>
      <c r="M108" s="29">
        <v>47493</v>
      </c>
      <c r="N108" s="75">
        <v>0</v>
      </c>
      <c r="O108" s="31">
        <f t="shared" si="10"/>
        <v>0</v>
      </c>
      <c r="P108" s="31">
        <v>0</v>
      </c>
      <c r="Q108" s="32">
        <f t="shared" si="13"/>
        <v>47493</v>
      </c>
      <c r="R108" s="33">
        <v>4.4999999999999998E-2</v>
      </c>
      <c r="S108" s="34">
        <f t="shared" si="12"/>
        <v>-2137.1849999999999</v>
      </c>
      <c r="T108" s="33">
        <v>0</v>
      </c>
      <c r="U108" s="35">
        <f t="shared" si="11"/>
        <v>0</v>
      </c>
      <c r="V108" s="32">
        <f t="shared" si="14"/>
        <v>45355.815000000002</v>
      </c>
      <c r="W108" s="220" t="s">
        <v>59</v>
      </c>
      <c r="X108" s="35" t="s">
        <v>36</v>
      </c>
      <c r="Y108" s="37" t="s">
        <v>33</v>
      </c>
      <c r="Z108" s="37" t="s">
        <v>243</v>
      </c>
      <c r="AA108" s="37"/>
    </row>
    <row r="109" spans="1:27" hidden="1" x14ac:dyDescent="0.2">
      <c r="A109" s="20">
        <v>85</v>
      </c>
      <c r="B109" s="21">
        <v>44614</v>
      </c>
      <c r="C109" s="22">
        <v>44609</v>
      </c>
      <c r="D109" s="246">
        <v>44614</v>
      </c>
      <c r="E109" s="23" t="s">
        <v>241</v>
      </c>
      <c r="F109" s="23" t="s">
        <v>242</v>
      </c>
      <c r="G109" s="26" t="s">
        <v>33</v>
      </c>
      <c r="H109" s="26" t="s">
        <v>34</v>
      </c>
      <c r="I109" s="24" t="s">
        <v>33</v>
      </c>
      <c r="J109" s="136">
        <v>303404</v>
      </c>
      <c r="K109" s="27">
        <v>44596</v>
      </c>
      <c r="L109" s="26">
        <v>376736</v>
      </c>
      <c r="M109" s="29">
        <f>71123+73978</f>
        <v>145101</v>
      </c>
      <c r="N109" s="30">
        <v>0</v>
      </c>
      <c r="O109" s="31">
        <f t="shared" si="10"/>
        <v>0</v>
      </c>
      <c r="P109" s="31">
        <v>0</v>
      </c>
      <c r="Q109" s="32">
        <f t="shared" si="13"/>
        <v>145101</v>
      </c>
      <c r="R109" s="33">
        <v>4.4999999999999998E-2</v>
      </c>
      <c r="S109" s="34">
        <f t="shared" si="12"/>
        <v>-6529.5450000000001</v>
      </c>
      <c r="T109" s="33"/>
      <c r="U109" s="35">
        <f t="shared" si="11"/>
        <v>0</v>
      </c>
      <c r="V109" s="32">
        <f t="shared" si="14"/>
        <v>138571.45499999999</v>
      </c>
      <c r="W109" s="220" t="s">
        <v>59</v>
      </c>
      <c r="X109" s="35" t="s">
        <v>36</v>
      </c>
      <c r="Y109" s="37" t="s">
        <v>33</v>
      </c>
      <c r="Z109" s="37" t="s">
        <v>244</v>
      </c>
      <c r="AA109" s="37"/>
    </row>
    <row r="110" spans="1:27" hidden="1" x14ac:dyDescent="0.2">
      <c r="A110" s="20">
        <v>88</v>
      </c>
      <c r="B110" s="82">
        <v>44614</v>
      </c>
      <c r="C110" s="83">
        <v>44567</v>
      </c>
      <c r="D110" s="247">
        <v>44614</v>
      </c>
      <c r="E110" s="84" t="s">
        <v>160</v>
      </c>
      <c r="F110" s="85" t="s">
        <v>251</v>
      </c>
      <c r="G110" s="86" t="s">
        <v>33</v>
      </c>
      <c r="H110" s="76" t="s">
        <v>34</v>
      </c>
      <c r="I110" s="86" t="s">
        <v>33</v>
      </c>
      <c r="J110" s="216">
        <v>303405</v>
      </c>
      <c r="K110" s="88">
        <v>44567</v>
      </c>
      <c r="L110" s="87" t="s">
        <v>33</v>
      </c>
      <c r="M110" s="89">
        <v>19700</v>
      </c>
      <c r="N110" s="90">
        <v>0</v>
      </c>
      <c r="O110" s="91">
        <f t="shared" si="10"/>
        <v>0</v>
      </c>
      <c r="P110" s="91">
        <v>0</v>
      </c>
      <c r="Q110" s="92">
        <f t="shared" si="13"/>
        <v>19700</v>
      </c>
      <c r="R110" s="93"/>
      <c r="S110" s="94">
        <f t="shared" si="12"/>
        <v>0</v>
      </c>
      <c r="T110" s="93"/>
      <c r="U110" s="95">
        <f t="shared" si="11"/>
        <v>0</v>
      </c>
      <c r="V110" s="92">
        <f t="shared" si="14"/>
        <v>19700</v>
      </c>
      <c r="W110" s="48" t="s">
        <v>59</v>
      </c>
      <c r="X110" s="137" t="s">
        <v>36</v>
      </c>
      <c r="Y110" s="96" t="s">
        <v>33</v>
      </c>
      <c r="Z110" s="96" t="s">
        <v>33</v>
      </c>
      <c r="AA110" s="96"/>
    </row>
    <row r="111" spans="1:27" hidden="1" x14ac:dyDescent="0.2">
      <c r="A111" s="20">
        <v>91</v>
      </c>
      <c r="B111" s="21">
        <v>44614</v>
      </c>
      <c r="C111" s="22">
        <v>44609</v>
      </c>
      <c r="D111" s="246">
        <v>44614</v>
      </c>
      <c r="E111" s="23" t="s">
        <v>167</v>
      </c>
      <c r="F111" s="23" t="s">
        <v>242</v>
      </c>
      <c r="G111" s="24" t="s">
        <v>168</v>
      </c>
      <c r="H111" s="26" t="s">
        <v>34</v>
      </c>
      <c r="I111" s="24" t="s">
        <v>33</v>
      </c>
      <c r="J111" s="136" t="s">
        <v>239</v>
      </c>
      <c r="K111" s="27">
        <v>44582</v>
      </c>
      <c r="L111" s="26" t="s">
        <v>261</v>
      </c>
      <c r="M111" s="29">
        <v>21389</v>
      </c>
      <c r="N111" s="30">
        <v>0.17</v>
      </c>
      <c r="O111" s="31">
        <f t="shared" si="10"/>
        <v>3636.13</v>
      </c>
      <c r="P111" s="31"/>
      <c r="Q111" s="32">
        <f t="shared" si="13"/>
        <v>25025.13</v>
      </c>
      <c r="R111" s="33">
        <v>4.4999999999999998E-2</v>
      </c>
      <c r="S111" s="34">
        <f t="shared" si="12"/>
        <v>-1126.13085</v>
      </c>
      <c r="T111" s="33">
        <v>0</v>
      </c>
      <c r="U111" s="35">
        <f t="shared" si="11"/>
        <v>0</v>
      </c>
      <c r="V111" s="32">
        <f t="shared" si="14"/>
        <v>23898.99915</v>
      </c>
      <c r="W111" s="137" t="s">
        <v>33</v>
      </c>
      <c r="X111" s="46" t="s">
        <v>36</v>
      </c>
      <c r="Y111" s="37" t="s">
        <v>33</v>
      </c>
      <c r="Z111" s="37" t="s">
        <v>33</v>
      </c>
      <c r="AA111" s="40">
        <f>V111+V112</f>
        <v>31192.759149999998</v>
      </c>
    </row>
    <row r="112" spans="1:27" hidden="1" x14ac:dyDescent="0.2">
      <c r="A112" s="20">
        <v>92</v>
      </c>
      <c r="B112" s="21">
        <v>44614</v>
      </c>
      <c r="C112" s="22">
        <v>44609</v>
      </c>
      <c r="D112" s="246">
        <v>44614</v>
      </c>
      <c r="E112" s="23" t="s">
        <v>167</v>
      </c>
      <c r="F112" s="23" t="s">
        <v>262</v>
      </c>
      <c r="G112" s="24" t="s">
        <v>168</v>
      </c>
      <c r="H112" s="26" t="s">
        <v>34</v>
      </c>
      <c r="I112" s="24" t="s">
        <v>33</v>
      </c>
      <c r="J112" s="136" t="s">
        <v>239</v>
      </c>
      <c r="K112" s="27">
        <v>44582</v>
      </c>
      <c r="L112" s="26" t="s">
        <v>261</v>
      </c>
      <c r="M112" s="29">
        <v>7360</v>
      </c>
      <c r="N112" s="30">
        <v>0.13</v>
      </c>
      <c r="O112" s="31">
        <f t="shared" si="10"/>
        <v>956.80000000000007</v>
      </c>
      <c r="P112" s="31"/>
      <c r="Q112" s="32">
        <f t="shared" si="13"/>
        <v>8316.7999999999993</v>
      </c>
      <c r="R112" s="33">
        <v>0.1</v>
      </c>
      <c r="S112" s="34">
        <f t="shared" si="12"/>
        <v>-831.68</v>
      </c>
      <c r="T112" s="33">
        <v>0.2</v>
      </c>
      <c r="U112" s="35">
        <f t="shared" si="11"/>
        <v>-191.36</v>
      </c>
      <c r="V112" s="32">
        <f t="shared" si="14"/>
        <v>7293.7599999999993</v>
      </c>
      <c r="W112" s="36" t="s">
        <v>33</v>
      </c>
      <c r="X112" s="181" t="s">
        <v>36</v>
      </c>
      <c r="Y112" s="37" t="s">
        <v>33</v>
      </c>
      <c r="Z112" s="37" t="s">
        <v>33</v>
      </c>
      <c r="AA112" s="40"/>
    </row>
    <row r="113" spans="1:28" hidden="1" x14ac:dyDescent="0.2">
      <c r="A113" s="20">
        <v>55</v>
      </c>
      <c r="B113" s="21">
        <v>44614</v>
      </c>
      <c r="C113" s="22">
        <v>44617</v>
      </c>
      <c r="D113" s="246">
        <v>44615</v>
      </c>
      <c r="E113" s="23" t="s">
        <v>148</v>
      </c>
      <c r="F113" s="23" t="s">
        <v>176</v>
      </c>
      <c r="G113" s="24" t="s">
        <v>150</v>
      </c>
      <c r="H113" s="26" t="s">
        <v>34</v>
      </c>
      <c r="I113" s="24" t="s">
        <v>33</v>
      </c>
      <c r="J113" s="53">
        <v>303375</v>
      </c>
      <c r="K113" s="27">
        <v>44582</v>
      </c>
      <c r="L113" s="26">
        <v>19756</v>
      </c>
      <c r="M113" s="38">
        <v>5448618</v>
      </c>
      <c r="N113" s="30">
        <v>0</v>
      </c>
      <c r="O113" s="31">
        <f t="shared" si="10"/>
        <v>0</v>
      </c>
      <c r="P113" s="31">
        <v>0</v>
      </c>
      <c r="Q113" s="32">
        <f t="shared" si="13"/>
        <v>5448618</v>
      </c>
      <c r="R113" s="33">
        <v>0</v>
      </c>
      <c r="S113" s="34">
        <f t="shared" si="12"/>
        <v>0</v>
      </c>
      <c r="T113" s="33"/>
      <c r="U113" s="35">
        <f t="shared" si="11"/>
        <v>0</v>
      </c>
      <c r="V113" s="32">
        <f t="shared" si="14"/>
        <v>5448618</v>
      </c>
      <c r="W113" s="36" t="s">
        <v>35</v>
      </c>
      <c r="X113" s="137" t="s">
        <v>36</v>
      </c>
      <c r="Y113" s="37" t="s">
        <v>177</v>
      </c>
      <c r="Z113" s="37" t="s">
        <v>33</v>
      </c>
      <c r="AA113" s="37"/>
    </row>
    <row r="114" spans="1:28" hidden="1" x14ac:dyDescent="0.2">
      <c r="A114" s="20">
        <v>59</v>
      </c>
      <c r="B114" s="21">
        <v>44614</v>
      </c>
      <c r="C114" s="22">
        <v>44617</v>
      </c>
      <c r="D114" s="246">
        <v>44615</v>
      </c>
      <c r="E114" s="23" t="s">
        <v>184</v>
      </c>
      <c r="F114" s="23" t="s">
        <v>185</v>
      </c>
      <c r="G114" s="24" t="s">
        <v>33</v>
      </c>
      <c r="H114" s="26" t="s">
        <v>34</v>
      </c>
      <c r="I114" s="24" t="s">
        <v>33</v>
      </c>
      <c r="J114" s="53">
        <v>303379</v>
      </c>
      <c r="K114" s="27">
        <v>44615</v>
      </c>
      <c r="L114" s="26" t="s">
        <v>33</v>
      </c>
      <c r="M114" s="38">
        <v>100000</v>
      </c>
      <c r="N114" s="30">
        <v>0</v>
      </c>
      <c r="O114" s="31">
        <f t="shared" si="10"/>
        <v>0</v>
      </c>
      <c r="P114" s="31">
        <v>0</v>
      </c>
      <c r="Q114" s="32">
        <f t="shared" si="13"/>
        <v>100000</v>
      </c>
      <c r="R114" s="33">
        <v>0</v>
      </c>
      <c r="S114" s="34">
        <f t="shared" si="12"/>
        <v>0</v>
      </c>
      <c r="T114" s="33"/>
      <c r="U114" s="35">
        <f t="shared" si="11"/>
        <v>0</v>
      </c>
      <c r="V114" s="32">
        <f t="shared" si="14"/>
        <v>100000</v>
      </c>
      <c r="W114" s="220" t="s">
        <v>59</v>
      </c>
      <c r="X114" s="137" t="s">
        <v>36</v>
      </c>
      <c r="Y114" s="37" t="s">
        <v>33</v>
      </c>
      <c r="Z114" s="37" t="s">
        <v>33</v>
      </c>
      <c r="AA114" s="37"/>
    </row>
    <row r="115" spans="1:28" hidden="1" x14ac:dyDescent="0.2">
      <c r="A115" s="20">
        <v>61</v>
      </c>
      <c r="B115" s="21">
        <v>44614</v>
      </c>
      <c r="C115" s="22">
        <v>44617</v>
      </c>
      <c r="D115" s="246">
        <v>44616</v>
      </c>
      <c r="E115" s="23" t="s">
        <v>187</v>
      </c>
      <c r="F115" s="23" t="s">
        <v>47</v>
      </c>
      <c r="G115" s="24" t="s">
        <v>188</v>
      </c>
      <c r="H115" s="26" t="s">
        <v>34</v>
      </c>
      <c r="I115" s="24" t="s">
        <v>33</v>
      </c>
      <c r="J115" s="53">
        <v>303381</v>
      </c>
      <c r="K115" s="27">
        <v>44562</v>
      </c>
      <c r="L115" s="26" t="s">
        <v>189</v>
      </c>
      <c r="M115" s="38">
        <v>60000</v>
      </c>
      <c r="N115" s="30">
        <v>0.08</v>
      </c>
      <c r="O115" s="31">
        <f t="shared" si="10"/>
        <v>4800</v>
      </c>
      <c r="P115" s="31">
        <v>0</v>
      </c>
      <c r="Q115" s="32">
        <f t="shared" si="13"/>
        <v>64800</v>
      </c>
      <c r="R115" s="33">
        <v>0.1</v>
      </c>
      <c r="S115" s="34">
        <f t="shared" si="12"/>
        <v>-6480</v>
      </c>
      <c r="T115" s="33">
        <v>0.2</v>
      </c>
      <c r="U115" s="35">
        <f t="shared" si="11"/>
        <v>-960</v>
      </c>
      <c r="V115" s="32">
        <f t="shared" si="14"/>
        <v>57360</v>
      </c>
      <c r="W115" s="36" t="s">
        <v>35</v>
      </c>
      <c r="X115" s="137" t="s">
        <v>102</v>
      </c>
      <c r="Y115" s="37" t="s">
        <v>190</v>
      </c>
      <c r="Z115" s="37" t="s">
        <v>33</v>
      </c>
      <c r="AA115" s="37"/>
    </row>
    <row r="116" spans="1:28" hidden="1" x14ac:dyDescent="0.2">
      <c r="A116" s="20">
        <v>62</v>
      </c>
      <c r="B116" s="21">
        <v>44614</v>
      </c>
      <c r="C116" s="22">
        <v>44617</v>
      </c>
      <c r="D116" s="246">
        <v>44616</v>
      </c>
      <c r="E116" s="23" t="s">
        <v>191</v>
      </c>
      <c r="F116" s="23" t="s">
        <v>192</v>
      </c>
      <c r="G116" s="24" t="s">
        <v>193</v>
      </c>
      <c r="H116" s="26" t="s">
        <v>34</v>
      </c>
      <c r="I116" s="24" t="s">
        <v>33</v>
      </c>
      <c r="J116" s="53">
        <v>303382</v>
      </c>
      <c r="K116" s="27">
        <v>44550</v>
      </c>
      <c r="L116" s="26" t="s">
        <v>194</v>
      </c>
      <c r="M116" s="38">
        <v>48000</v>
      </c>
      <c r="N116" s="30">
        <v>0.13</v>
      </c>
      <c r="O116" s="31">
        <f t="shared" si="10"/>
        <v>6240</v>
      </c>
      <c r="P116" s="31">
        <v>4810</v>
      </c>
      <c r="Q116" s="32">
        <f t="shared" si="13"/>
        <v>59050</v>
      </c>
      <c r="R116" s="33">
        <v>0.03</v>
      </c>
      <c r="S116" s="34">
        <f t="shared" si="12"/>
        <v>-1771.5</v>
      </c>
      <c r="T116" s="33">
        <v>0.2</v>
      </c>
      <c r="U116" s="35">
        <f t="shared" si="11"/>
        <v>-1248</v>
      </c>
      <c r="V116" s="32">
        <f t="shared" si="14"/>
        <v>56030.5</v>
      </c>
      <c r="W116" s="36" t="s">
        <v>35</v>
      </c>
      <c r="X116" s="137" t="s">
        <v>102</v>
      </c>
      <c r="Y116" s="37" t="s">
        <v>195</v>
      </c>
      <c r="Z116" s="37" t="s">
        <v>33</v>
      </c>
      <c r="AA116" s="37"/>
    </row>
    <row r="117" spans="1:28" hidden="1" x14ac:dyDescent="0.2">
      <c r="A117" s="20">
        <v>120</v>
      </c>
      <c r="B117" s="21">
        <v>44621</v>
      </c>
      <c r="C117" s="97">
        <v>44635</v>
      </c>
      <c r="D117" s="246">
        <v>44616</v>
      </c>
      <c r="E117" s="43" t="s">
        <v>326</v>
      </c>
      <c r="F117" s="43" t="s">
        <v>326</v>
      </c>
      <c r="G117" s="76" t="s">
        <v>33</v>
      </c>
      <c r="H117" s="26" t="s">
        <v>34</v>
      </c>
      <c r="I117" s="24" t="s">
        <v>33</v>
      </c>
      <c r="J117" s="77">
        <v>303403</v>
      </c>
      <c r="K117" s="103">
        <v>44620</v>
      </c>
      <c r="L117" s="78" t="s">
        <v>33</v>
      </c>
      <c r="M117" s="79">
        <v>51303</v>
      </c>
      <c r="N117" s="80">
        <v>0</v>
      </c>
      <c r="O117" s="31">
        <f t="shared" si="10"/>
        <v>0</v>
      </c>
      <c r="P117" s="31">
        <v>0</v>
      </c>
      <c r="Q117" s="32">
        <f t="shared" si="13"/>
        <v>51303</v>
      </c>
      <c r="R117" s="81"/>
      <c r="S117" s="34">
        <f t="shared" si="12"/>
        <v>0</v>
      </c>
      <c r="T117" s="81"/>
      <c r="U117" s="35">
        <f t="shared" si="11"/>
        <v>0</v>
      </c>
      <c r="V117" s="32">
        <f t="shared" si="14"/>
        <v>51303</v>
      </c>
      <c r="W117" s="221" t="s">
        <v>35</v>
      </c>
      <c r="X117" s="35" t="s">
        <v>102</v>
      </c>
      <c r="Y117" s="37" t="s">
        <v>327</v>
      </c>
      <c r="Z117" s="37" t="s">
        <v>33</v>
      </c>
      <c r="AA117" s="37"/>
    </row>
    <row r="118" spans="1:28" hidden="1" x14ac:dyDescent="0.2">
      <c r="A118" s="20">
        <v>121</v>
      </c>
      <c r="B118" s="21">
        <v>44621</v>
      </c>
      <c r="C118" s="97">
        <v>44635</v>
      </c>
      <c r="D118" s="246">
        <v>44616</v>
      </c>
      <c r="E118" s="23" t="s">
        <v>144</v>
      </c>
      <c r="F118" s="43" t="s">
        <v>328</v>
      </c>
      <c r="G118" s="76" t="s">
        <v>33</v>
      </c>
      <c r="H118" s="26" t="s">
        <v>34</v>
      </c>
      <c r="I118" s="24" t="s">
        <v>33</v>
      </c>
      <c r="J118" s="77">
        <v>303406</v>
      </c>
      <c r="K118" s="103" t="s">
        <v>33</v>
      </c>
      <c r="L118" s="78" t="s">
        <v>33</v>
      </c>
      <c r="M118" s="79">
        <v>236707</v>
      </c>
      <c r="N118" s="30">
        <v>0</v>
      </c>
      <c r="O118" s="31">
        <f t="shared" si="10"/>
        <v>0</v>
      </c>
      <c r="P118" s="31"/>
      <c r="Q118" s="32">
        <f t="shared" si="13"/>
        <v>236707</v>
      </c>
      <c r="R118" s="81"/>
      <c r="S118" s="34">
        <f t="shared" si="12"/>
        <v>0</v>
      </c>
      <c r="T118" s="81"/>
      <c r="U118" s="35">
        <f t="shared" si="11"/>
        <v>0</v>
      </c>
      <c r="V118" s="32">
        <f t="shared" si="14"/>
        <v>236707</v>
      </c>
      <c r="W118" s="221" t="s">
        <v>35</v>
      </c>
      <c r="X118" s="100" t="s">
        <v>102</v>
      </c>
      <c r="Y118" s="37" t="s">
        <v>329</v>
      </c>
      <c r="Z118" s="37" t="s">
        <v>33</v>
      </c>
      <c r="AA118" s="37"/>
    </row>
    <row r="119" spans="1:28" hidden="1" x14ac:dyDescent="0.2">
      <c r="A119" s="20">
        <v>54</v>
      </c>
      <c r="B119" s="21">
        <v>44614</v>
      </c>
      <c r="C119" s="22">
        <v>44614</v>
      </c>
      <c r="D119" s="246">
        <v>44617</v>
      </c>
      <c r="E119" s="23" t="s">
        <v>173</v>
      </c>
      <c r="F119" s="23" t="s">
        <v>98</v>
      </c>
      <c r="G119" s="24" t="s">
        <v>174</v>
      </c>
      <c r="H119" s="26" t="s">
        <v>34</v>
      </c>
      <c r="I119" s="24" t="s">
        <v>33</v>
      </c>
      <c r="J119" s="53">
        <v>303374</v>
      </c>
      <c r="K119" s="27">
        <v>44552</v>
      </c>
      <c r="L119" s="26">
        <v>25780</v>
      </c>
      <c r="M119" s="38">
        <v>7500</v>
      </c>
      <c r="N119" s="30">
        <v>0.19500000000000001</v>
      </c>
      <c r="O119" s="31">
        <f t="shared" si="10"/>
        <v>1462.5</v>
      </c>
      <c r="P119" s="31">
        <v>0</v>
      </c>
      <c r="Q119" s="32">
        <f t="shared" si="13"/>
        <v>8962.5</v>
      </c>
      <c r="R119" s="33">
        <v>0.03</v>
      </c>
      <c r="S119" s="34">
        <f t="shared" si="12"/>
        <v>-268.875</v>
      </c>
      <c r="T119" s="33"/>
      <c r="U119" s="35">
        <f t="shared" si="11"/>
        <v>0</v>
      </c>
      <c r="V119" s="32">
        <f t="shared" si="14"/>
        <v>8693.625</v>
      </c>
      <c r="W119" s="36" t="s">
        <v>35</v>
      </c>
      <c r="X119" s="36" t="s">
        <v>102</v>
      </c>
      <c r="Y119" s="37" t="s">
        <v>175</v>
      </c>
      <c r="Z119" s="37" t="s">
        <v>33</v>
      </c>
      <c r="AA119" s="37"/>
    </row>
    <row r="120" spans="1:28" hidden="1" x14ac:dyDescent="0.2">
      <c r="A120" s="20">
        <v>67</v>
      </c>
      <c r="B120" s="21">
        <v>44614</v>
      </c>
      <c r="C120" s="22">
        <v>44617</v>
      </c>
      <c r="D120" s="246">
        <v>44617</v>
      </c>
      <c r="E120" s="23" t="s">
        <v>204</v>
      </c>
      <c r="F120" s="23" t="s">
        <v>205</v>
      </c>
      <c r="G120" s="24" t="s">
        <v>206</v>
      </c>
      <c r="H120" s="26" t="s">
        <v>34</v>
      </c>
      <c r="I120" s="24" t="s">
        <v>33</v>
      </c>
      <c r="J120" s="53">
        <v>303386</v>
      </c>
      <c r="K120" s="27">
        <v>44558</v>
      </c>
      <c r="L120" s="26">
        <v>2076</v>
      </c>
      <c r="M120" s="38">
        <v>71000</v>
      </c>
      <c r="N120" s="30">
        <v>0</v>
      </c>
      <c r="O120" s="31">
        <f t="shared" si="10"/>
        <v>0</v>
      </c>
      <c r="P120" s="31">
        <v>0</v>
      </c>
      <c r="Q120" s="32">
        <f t="shared" si="13"/>
        <v>71000</v>
      </c>
      <c r="R120" s="33">
        <v>4.4999999999999998E-2</v>
      </c>
      <c r="S120" s="34">
        <f t="shared" si="12"/>
        <v>-3195</v>
      </c>
      <c r="T120" s="33">
        <v>0.05</v>
      </c>
      <c r="U120" s="35">
        <v>-3550</v>
      </c>
      <c r="V120" s="32">
        <f t="shared" si="14"/>
        <v>64255</v>
      </c>
      <c r="W120" s="36" t="s">
        <v>35</v>
      </c>
      <c r="X120" s="137" t="s">
        <v>102</v>
      </c>
      <c r="Y120" s="37" t="s">
        <v>207</v>
      </c>
      <c r="Z120" s="37" t="s">
        <v>33</v>
      </c>
      <c r="AA120" s="37"/>
    </row>
    <row r="121" spans="1:28" hidden="1" x14ac:dyDescent="0.2">
      <c r="A121" s="20"/>
      <c r="B121" s="21">
        <v>44614</v>
      </c>
      <c r="C121" s="22">
        <v>44617</v>
      </c>
      <c r="D121" s="246">
        <v>44594</v>
      </c>
      <c r="E121" s="23" t="s">
        <v>144</v>
      </c>
      <c r="F121" s="23" t="s">
        <v>220</v>
      </c>
      <c r="G121" s="24"/>
      <c r="H121" s="26"/>
      <c r="I121" s="24"/>
      <c r="J121" s="53"/>
      <c r="K121" s="27"/>
      <c r="L121" s="26"/>
      <c r="M121" s="38">
        <v>500000</v>
      </c>
      <c r="N121" s="30"/>
      <c r="O121" s="31"/>
      <c r="P121" s="31"/>
      <c r="Q121" s="38">
        <v>500000</v>
      </c>
      <c r="R121" s="33"/>
      <c r="S121" s="34"/>
      <c r="T121" s="33"/>
      <c r="U121" s="35"/>
      <c r="V121" s="32">
        <f t="shared" si="14"/>
        <v>500000</v>
      </c>
      <c r="W121" s="36" t="s">
        <v>35</v>
      </c>
      <c r="X121" s="137" t="s">
        <v>36</v>
      </c>
      <c r="Y121" s="37" t="s">
        <v>822</v>
      </c>
      <c r="Z121" s="37"/>
      <c r="AA121" s="37"/>
    </row>
    <row r="122" spans="1:28" hidden="1" x14ac:dyDescent="0.2">
      <c r="A122" s="20"/>
      <c r="B122" s="21">
        <v>44614</v>
      </c>
      <c r="C122" s="22">
        <v>44617</v>
      </c>
      <c r="D122" s="246">
        <v>44594</v>
      </c>
      <c r="E122" s="23" t="s">
        <v>144</v>
      </c>
      <c r="F122" s="23" t="s">
        <v>220</v>
      </c>
      <c r="G122" s="24"/>
      <c r="H122" s="26"/>
      <c r="I122" s="24"/>
      <c r="J122" s="53"/>
      <c r="K122" s="27"/>
      <c r="L122" s="26"/>
      <c r="M122" s="38">
        <v>727368</v>
      </c>
      <c r="N122" s="30"/>
      <c r="O122" s="31"/>
      <c r="P122" s="31"/>
      <c r="Q122" s="38">
        <v>727368</v>
      </c>
      <c r="R122" s="33"/>
      <c r="S122" s="34"/>
      <c r="T122" s="33"/>
      <c r="U122" s="35"/>
      <c r="V122" s="32">
        <f t="shared" si="14"/>
        <v>727368</v>
      </c>
      <c r="W122" s="36" t="s">
        <v>35</v>
      </c>
      <c r="X122" s="137" t="s">
        <v>36</v>
      </c>
      <c r="Y122" s="37" t="s">
        <v>823</v>
      </c>
      <c r="Z122" s="37"/>
      <c r="AA122" s="37"/>
    </row>
    <row r="123" spans="1:28" hidden="1" x14ac:dyDescent="0.2">
      <c r="A123" s="20"/>
      <c r="B123" s="21">
        <v>44614</v>
      </c>
      <c r="C123" s="22">
        <v>44617</v>
      </c>
      <c r="D123" s="246">
        <v>44599</v>
      </c>
      <c r="E123" s="23" t="s">
        <v>144</v>
      </c>
      <c r="F123" s="23" t="s">
        <v>220</v>
      </c>
      <c r="G123" s="24"/>
      <c r="H123" s="26"/>
      <c r="I123" s="24"/>
      <c r="J123" s="53"/>
      <c r="K123" s="27"/>
      <c r="L123" s="26"/>
      <c r="M123" s="38">
        <v>1312192</v>
      </c>
      <c r="N123" s="30"/>
      <c r="O123" s="31"/>
      <c r="P123" s="31"/>
      <c r="Q123" s="38">
        <v>1312192</v>
      </c>
      <c r="R123" s="33"/>
      <c r="S123" s="34"/>
      <c r="T123" s="33"/>
      <c r="U123" s="35"/>
      <c r="V123" s="32">
        <f t="shared" si="14"/>
        <v>1312192</v>
      </c>
      <c r="W123" s="36" t="s">
        <v>35</v>
      </c>
      <c r="X123" s="137" t="s">
        <v>36</v>
      </c>
      <c r="Y123" s="37" t="s">
        <v>824</v>
      </c>
      <c r="Z123" s="37"/>
      <c r="AA123" s="37"/>
    </row>
    <row r="124" spans="1:28" hidden="1" x14ac:dyDescent="0.2">
      <c r="A124" s="20">
        <v>73</v>
      </c>
      <c r="B124" s="21">
        <v>44614</v>
      </c>
      <c r="C124" s="22">
        <v>44634</v>
      </c>
      <c r="D124" s="246">
        <v>44620</v>
      </c>
      <c r="E124" s="23" t="s">
        <v>144</v>
      </c>
      <c r="F124" s="23" t="s">
        <v>220</v>
      </c>
      <c r="G124" s="24" t="s">
        <v>33</v>
      </c>
      <c r="H124" s="26" t="s">
        <v>34</v>
      </c>
      <c r="I124" s="24" t="s">
        <v>33</v>
      </c>
      <c r="J124" s="53">
        <v>303393</v>
      </c>
      <c r="K124" s="27" t="s">
        <v>33</v>
      </c>
      <c r="L124" s="26" t="s">
        <v>33</v>
      </c>
      <c r="M124" s="38">
        <v>9365253</v>
      </c>
      <c r="N124" s="30">
        <v>0</v>
      </c>
      <c r="O124" s="31">
        <f>M124*N124</f>
        <v>0</v>
      </c>
      <c r="P124" s="31">
        <v>0</v>
      </c>
      <c r="Q124" s="32">
        <f>M124+O124+P124</f>
        <v>9365253</v>
      </c>
      <c r="R124" s="33">
        <v>0</v>
      </c>
      <c r="S124" s="34">
        <f>-Q124*R124</f>
        <v>0</v>
      </c>
      <c r="T124" s="33"/>
      <c r="U124" s="35">
        <f>-O124*T124</f>
        <v>0</v>
      </c>
      <c r="V124" s="32">
        <f t="shared" si="14"/>
        <v>9365253</v>
      </c>
      <c r="W124" s="36" t="s">
        <v>35</v>
      </c>
      <c r="X124" s="35" t="s">
        <v>36</v>
      </c>
      <c r="Y124" s="37" t="s">
        <v>825</v>
      </c>
      <c r="Z124" s="37" t="s">
        <v>33</v>
      </c>
      <c r="AA124" s="37"/>
    </row>
    <row r="125" spans="1:28" ht="15" hidden="1" x14ac:dyDescent="0.2">
      <c r="A125" s="320"/>
      <c r="B125" s="321">
        <v>44614</v>
      </c>
      <c r="C125" s="323"/>
      <c r="D125" s="443">
        <v>44620</v>
      </c>
      <c r="E125" s="444" t="s">
        <v>1189</v>
      </c>
      <c r="F125" s="444" t="s">
        <v>1189</v>
      </c>
      <c r="G125" s="326"/>
      <c r="H125" s="26"/>
      <c r="I125" s="326"/>
      <c r="J125" s="451"/>
      <c r="K125" s="445"/>
      <c r="L125" s="325"/>
      <c r="M125" s="446"/>
      <c r="N125" s="447"/>
      <c r="O125" s="333"/>
      <c r="P125" s="333"/>
      <c r="Q125" s="448">
        <v>305083.67</v>
      </c>
      <c r="R125" s="449"/>
      <c r="S125" s="336"/>
      <c r="T125" s="449"/>
      <c r="U125" s="337"/>
      <c r="V125" s="338">
        <f t="shared" si="14"/>
        <v>305083.67</v>
      </c>
      <c r="W125" s="450"/>
      <c r="X125" s="452" t="s">
        <v>102</v>
      </c>
      <c r="Y125" s="340"/>
      <c r="Z125" s="340"/>
      <c r="AA125" s="340"/>
      <c r="AB125" s="1" t="s">
        <v>867</v>
      </c>
    </row>
    <row r="126" spans="1:28" hidden="1" x14ac:dyDescent="0.2">
      <c r="A126" s="20">
        <v>123</v>
      </c>
      <c r="B126" s="21">
        <v>44621</v>
      </c>
      <c r="C126" s="97">
        <v>44635</v>
      </c>
      <c r="D126" s="246">
        <v>44630</v>
      </c>
      <c r="E126" s="43" t="s">
        <v>302</v>
      </c>
      <c r="F126" s="43" t="s">
        <v>302</v>
      </c>
      <c r="G126" s="76" t="s">
        <v>33</v>
      </c>
      <c r="H126" s="26" t="s">
        <v>34</v>
      </c>
      <c r="I126" s="24" t="s">
        <v>33</v>
      </c>
      <c r="J126" s="77">
        <v>303408</v>
      </c>
      <c r="K126" s="103">
        <v>44601</v>
      </c>
      <c r="L126" s="78">
        <v>78206</v>
      </c>
      <c r="M126" s="79">
        <v>494700</v>
      </c>
      <c r="N126" s="30">
        <v>0</v>
      </c>
      <c r="O126" s="31">
        <f>M126*N126</f>
        <v>0</v>
      </c>
      <c r="P126" s="31"/>
      <c r="Q126" s="32">
        <f>M126+O126+P126</f>
        <v>494700</v>
      </c>
      <c r="R126" s="81"/>
      <c r="S126" s="34">
        <f>-Q126*R126</f>
        <v>0</v>
      </c>
      <c r="T126" s="81"/>
      <c r="U126" s="35">
        <f>-O126*T126</f>
        <v>0</v>
      </c>
      <c r="V126" s="32">
        <f t="shared" si="14"/>
        <v>494700</v>
      </c>
      <c r="W126" s="221" t="s">
        <v>35</v>
      </c>
      <c r="X126" s="137" t="s">
        <v>102</v>
      </c>
      <c r="Y126" s="37" t="s">
        <v>304</v>
      </c>
      <c r="Z126" s="37" t="s">
        <v>33</v>
      </c>
      <c r="AA126" s="37"/>
    </row>
    <row r="127" spans="1:28" hidden="1" x14ac:dyDescent="0.2">
      <c r="A127" s="20">
        <v>125</v>
      </c>
      <c r="B127" s="21">
        <v>44621</v>
      </c>
      <c r="C127" s="97">
        <v>44638</v>
      </c>
      <c r="D127" s="246">
        <v>44621</v>
      </c>
      <c r="E127" s="43" t="s">
        <v>335</v>
      </c>
      <c r="F127" s="43" t="s">
        <v>336</v>
      </c>
      <c r="G127" s="76" t="s">
        <v>337</v>
      </c>
      <c r="H127" s="26" t="s">
        <v>34</v>
      </c>
      <c r="I127" s="24" t="s">
        <v>33</v>
      </c>
      <c r="J127" s="77">
        <v>303412</v>
      </c>
      <c r="K127" s="103">
        <v>44590</v>
      </c>
      <c r="L127" s="78" t="s">
        <v>338</v>
      </c>
      <c r="M127" s="79">
        <v>20000</v>
      </c>
      <c r="N127" s="80">
        <v>0.16</v>
      </c>
      <c r="O127" s="31">
        <f>M127*N127</f>
        <v>3200</v>
      </c>
      <c r="P127" s="31">
        <v>0</v>
      </c>
      <c r="Q127" s="32">
        <f>M127+O127+P127</f>
        <v>23200</v>
      </c>
      <c r="R127" s="81">
        <v>0.03</v>
      </c>
      <c r="S127" s="34">
        <f>-Q127*R127</f>
        <v>-696</v>
      </c>
      <c r="T127" s="81">
        <v>0</v>
      </c>
      <c r="U127" s="35">
        <f>-O127*T127</f>
        <v>0</v>
      </c>
      <c r="V127" s="32">
        <f t="shared" si="14"/>
        <v>22504</v>
      </c>
      <c r="W127" s="221" t="s">
        <v>35</v>
      </c>
      <c r="X127" s="35" t="s">
        <v>102</v>
      </c>
      <c r="Y127" s="37" t="s">
        <v>339</v>
      </c>
      <c r="Z127" s="37" t="s">
        <v>33</v>
      </c>
      <c r="AA127" s="37"/>
    </row>
    <row r="128" spans="1:28" ht="15" hidden="1" x14ac:dyDescent="0.25">
      <c r="A128" s="320"/>
      <c r="B128" s="321">
        <v>44614</v>
      </c>
      <c r="C128" s="322"/>
      <c r="D128" s="316">
        <v>44594</v>
      </c>
      <c r="E128" s="317" t="s">
        <v>868</v>
      </c>
      <c r="F128" s="317" t="s">
        <v>868</v>
      </c>
      <c r="G128" s="267"/>
      <c r="H128" s="26"/>
      <c r="I128" s="268"/>
      <c r="J128" s="311"/>
      <c r="K128" s="269"/>
      <c r="L128" s="270"/>
      <c r="M128" s="271"/>
      <c r="N128" s="272"/>
      <c r="O128" s="273"/>
      <c r="P128" s="273"/>
      <c r="Q128" s="318">
        <v>289.79000000000002</v>
      </c>
      <c r="R128" s="274"/>
      <c r="S128" s="275"/>
      <c r="T128" s="274"/>
      <c r="U128" s="276"/>
      <c r="V128" s="277">
        <f t="shared" si="14"/>
        <v>289.79000000000002</v>
      </c>
      <c r="W128" s="278"/>
      <c r="X128" s="358" t="s">
        <v>36</v>
      </c>
      <c r="Y128" s="360" t="s">
        <v>872</v>
      </c>
      <c r="Z128" s="280"/>
      <c r="AA128" s="280"/>
      <c r="AB128" s="312" t="s">
        <v>867</v>
      </c>
    </row>
    <row r="129" spans="1:28" ht="15" hidden="1" x14ac:dyDescent="0.25">
      <c r="A129" s="320"/>
      <c r="B129" s="321">
        <v>44614</v>
      </c>
      <c r="C129" s="322"/>
      <c r="D129" s="316">
        <v>44594</v>
      </c>
      <c r="E129" s="317" t="s">
        <v>869</v>
      </c>
      <c r="F129" s="317" t="s">
        <v>869</v>
      </c>
      <c r="G129" s="267"/>
      <c r="H129" s="26"/>
      <c r="I129" s="268"/>
      <c r="J129" s="311"/>
      <c r="K129" s="269"/>
      <c r="L129" s="270"/>
      <c r="M129" s="271"/>
      <c r="N129" s="272"/>
      <c r="O129" s="273"/>
      <c r="P129" s="273"/>
      <c r="Q129" s="319">
        <v>2229.16</v>
      </c>
      <c r="R129" s="274"/>
      <c r="S129" s="275"/>
      <c r="T129" s="274"/>
      <c r="U129" s="276"/>
      <c r="V129" s="277">
        <f t="shared" si="14"/>
        <v>2229.16</v>
      </c>
      <c r="W129" s="278"/>
      <c r="X129" s="358" t="s">
        <v>36</v>
      </c>
      <c r="Y129" s="360" t="s">
        <v>872</v>
      </c>
      <c r="Z129" s="280"/>
      <c r="AA129" s="280"/>
      <c r="AB129" s="312" t="s">
        <v>867</v>
      </c>
    </row>
    <row r="130" spans="1:28" ht="23.25" hidden="1" x14ac:dyDescent="0.25">
      <c r="A130" s="320"/>
      <c r="B130" s="321">
        <v>44614</v>
      </c>
      <c r="C130" s="322"/>
      <c r="D130" s="316">
        <v>44596</v>
      </c>
      <c r="E130" s="317" t="s">
        <v>870</v>
      </c>
      <c r="F130" s="317" t="s">
        <v>870</v>
      </c>
      <c r="G130" s="267"/>
      <c r="H130" s="26"/>
      <c r="I130" s="268"/>
      <c r="J130" s="311"/>
      <c r="K130" s="269"/>
      <c r="L130" s="270"/>
      <c r="M130" s="271"/>
      <c r="N130" s="272"/>
      <c r="O130" s="273"/>
      <c r="P130" s="273"/>
      <c r="Q130" s="319">
        <v>67857</v>
      </c>
      <c r="R130" s="274"/>
      <c r="S130" s="275"/>
      <c r="T130" s="274"/>
      <c r="U130" s="276"/>
      <c r="V130" s="277">
        <f t="shared" si="14"/>
        <v>67857</v>
      </c>
      <c r="W130" s="278"/>
      <c r="X130" s="358" t="s">
        <v>36</v>
      </c>
      <c r="Y130" s="360" t="s">
        <v>866</v>
      </c>
      <c r="Z130" s="280"/>
      <c r="AA130" s="280"/>
      <c r="AB130" s="312" t="s">
        <v>867</v>
      </c>
    </row>
    <row r="131" spans="1:28" ht="15" hidden="1" x14ac:dyDescent="0.25">
      <c r="A131" s="320"/>
      <c r="B131" s="321">
        <v>44614</v>
      </c>
      <c r="C131" s="322"/>
      <c r="D131" s="316">
        <v>44599</v>
      </c>
      <c r="E131" s="317" t="s">
        <v>840</v>
      </c>
      <c r="F131" s="317" t="s">
        <v>840</v>
      </c>
      <c r="G131" s="267"/>
      <c r="H131" s="26"/>
      <c r="I131" s="268"/>
      <c r="J131" s="311"/>
      <c r="K131" s="269"/>
      <c r="L131" s="270"/>
      <c r="M131" s="271"/>
      <c r="N131" s="272"/>
      <c r="O131" s="273"/>
      <c r="P131" s="273"/>
      <c r="Q131" s="319">
        <v>143396</v>
      </c>
      <c r="R131" s="274"/>
      <c r="S131" s="275"/>
      <c r="T131" s="274"/>
      <c r="U131" s="276"/>
      <c r="V131" s="277">
        <f t="shared" si="14"/>
        <v>143396</v>
      </c>
      <c r="W131" s="278"/>
      <c r="X131" s="358" t="s">
        <v>36</v>
      </c>
      <c r="Y131" s="360">
        <v>53540980</v>
      </c>
      <c r="Z131" s="280"/>
      <c r="AA131" s="280"/>
      <c r="AB131" s="312" t="s">
        <v>867</v>
      </c>
    </row>
    <row r="132" spans="1:28" ht="15" hidden="1" x14ac:dyDescent="0.25">
      <c r="A132" s="320"/>
      <c r="B132" s="321">
        <v>44614</v>
      </c>
      <c r="C132" s="322"/>
      <c r="D132" s="316">
        <v>44600</v>
      </c>
      <c r="E132" s="317" t="s">
        <v>871</v>
      </c>
      <c r="F132" s="317" t="s">
        <v>871</v>
      </c>
      <c r="G132" s="267"/>
      <c r="H132" s="26"/>
      <c r="I132" s="268"/>
      <c r="J132" s="311"/>
      <c r="K132" s="269"/>
      <c r="L132" s="270"/>
      <c r="M132" s="271"/>
      <c r="N132" s="272"/>
      <c r="O132" s="273"/>
      <c r="P132" s="273"/>
      <c r="Q132" s="319">
        <v>65000</v>
      </c>
      <c r="R132" s="274"/>
      <c r="S132" s="275"/>
      <c r="T132" s="274"/>
      <c r="U132" s="276"/>
      <c r="V132" s="277">
        <f t="shared" si="14"/>
        <v>65000</v>
      </c>
      <c r="W132" s="278"/>
      <c r="X132" s="358" t="s">
        <v>36</v>
      </c>
      <c r="Y132" s="360">
        <v>54302636</v>
      </c>
      <c r="Z132" s="280"/>
      <c r="AA132" s="280"/>
      <c r="AB132" s="312" t="s">
        <v>867</v>
      </c>
    </row>
    <row r="133" spans="1:28" ht="15" hidden="1" x14ac:dyDescent="0.25">
      <c r="A133" s="320"/>
      <c r="B133" s="321">
        <v>44614</v>
      </c>
      <c r="C133" s="322"/>
      <c r="D133" s="316">
        <v>44600</v>
      </c>
      <c r="E133" s="317" t="s">
        <v>838</v>
      </c>
      <c r="F133" s="317" t="s">
        <v>838</v>
      </c>
      <c r="G133" s="267"/>
      <c r="H133" s="26"/>
      <c r="I133" s="268"/>
      <c r="J133" s="311"/>
      <c r="K133" s="269"/>
      <c r="L133" s="270"/>
      <c r="M133" s="271"/>
      <c r="N133" s="272"/>
      <c r="O133" s="273"/>
      <c r="P133" s="273"/>
      <c r="Q133" s="319">
        <v>163284</v>
      </c>
      <c r="R133" s="274"/>
      <c r="S133" s="275"/>
      <c r="T133" s="274"/>
      <c r="U133" s="276"/>
      <c r="V133" s="277">
        <f t="shared" si="14"/>
        <v>163284</v>
      </c>
      <c r="W133" s="278"/>
      <c r="X133" s="358" t="s">
        <v>36</v>
      </c>
      <c r="Y133" s="360">
        <v>54302653</v>
      </c>
      <c r="Z133" s="280"/>
      <c r="AA133" s="280"/>
      <c r="AB133" s="312" t="s">
        <v>867</v>
      </c>
    </row>
    <row r="134" spans="1:28" ht="15" hidden="1" x14ac:dyDescent="0.25">
      <c r="A134" s="320"/>
      <c r="B134" s="321">
        <v>44614</v>
      </c>
      <c r="C134" s="322"/>
      <c r="D134" s="316">
        <v>44600</v>
      </c>
      <c r="E134" s="317" t="s">
        <v>838</v>
      </c>
      <c r="F134" s="317" t="s">
        <v>838</v>
      </c>
      <c r="G134" s="267"/>
      <c r="H134" s="26"/>
      <c r="I134" s="268"/>
      <c r="J134" s="311"/>
      <c r="K134" s="269"/>
      <c r="L134" s="270"/>
      <c r="M134" s="271"/>
      <c r="N134" s="272"/>
      <c r="O134" s="273"/>
      <c r="P134" s="273"/>
      <c r="Q134" s="319">
        <v>857545</v>
      </c>
      <c r="R134" s="274"/>
      <c r="S134" s="275"/>
      <c r="T134" s="274"/>
      <c r="U134" s="276"/>
      <c r="V134" s="277">
        <f t="shared" si="14"/>
        <v>857545</v>
      </c>
      <c r="W134" s="278"/>
      <c r="X134" s="358" t="s">
        <v>36</v>
      </c>
      <c r="Y134" s="360">
        <v>54302647</v>
      </c>
      <c r="Z134" s="280"/>
      <c r="AA134" s="280"/>
      <c r="AB134" s="312" t="s">
        <v>867</v>
      </c>
    </row>
    <row r="135" spans="1:28" ht="15" hidden="1" x14ac:dyDescent="0.25">
      <c r="A135" s="320"/>
      <c r="B135" s="321">
        <v>44614</v>
      </c>
      <c r="C135" s="322"/>
      <c r="D135" s="316">
        <v>44602</v>
      </c>
      <c r="E135" s="317" t="s">
        <v>840</v>
      </c>
      <c r="F135" s="317" t="s">
        <v>840</v>
      </c>
      <c r="G135" s="267"/>
      <c r="H135" s="26"/>
      <c r="I135" s="268"/>
      <c r="J135" s="311"/>
      <c r="K135" s="269"/>
      <c r="L135" s="270"/>
      <c r="M135" s="271"/>
      <c r="N135" s="272"/>
      <c r="O135" s="273"/>
      <c r="P135" s="273"/>
      <c r="Q135" s="319">
        <v>64176</v>
      </c>
      <c r="R135" s="274"/>
      <c r="S135" s="275"/>
      <c r="T135" s="274"/>
      <c r="U135" s="276"/>
      <c r="V135" s="277">
        <f t="shared" si="14"/>
        <v>64176</v>
      </c>
      <c r="W135" s="278"/>
      <c r="X135" s="358" t="s">
        <v>36</v>
      </c>
      <c r="Y135" s="360">
        <v>54302634</v>
      </c>
      <c r="Z135" s="280"/>
      <c r="AA135" s="280"/>
      <c r="AB135" s="312" t="s">
        <v>867</v>
      </c>
    </row>
    <row r="136" spans="1:28" ht="15" hidden="1" x14ac:dyDescent="0.25">
      <c r="A136" s="320"/>
      <c r="B136" s="321">
        <v>44614</v>
      </c>
      <c r="C136" s="322"/>
      <c r="D136" s="316">
        <v>44610</v>
      </c>
      <c r="E136" s="317" t="s">
        <v>840</v>
      </c>
      <c r="F136" s="317" t="s">
        <v>840</v>
      </c>
      <c r="G136" s="267"/>
      <c r="H136" s="26"/>
      <c r="I136" s="268"/>
      <c r="J136" s="311"/>
      <c r="K136" s="269"/>
      <c r="L136" s="270"/>
      <c r="M136" s="271"/>
      <c r="N136" s="272"/>
      <c r="O136" s="273"/>
      <c r="P136" s="273"/>
      <c r="Q136" s="319">
        <v>220711</v>
      </c>
      <c r="R136" s="274"/>
      <c r="S136" s="275"/>
      <c r="T136" s="274"/>
      <c r="U136" s="276"/>
      <c r="V136" s="277">
        <f t="shared" si="14"/>
        <v>220711</v>
      </c>
      <c r="W136" s="278"/>
      <c r="X136" s="358" t="s">
        <v>36</v>
      </c>
      <c r="Y136" s="360">
        <v>54302589</v>
      </c>
      <c r="Z136" s="280"/>
      <c r="AA136" s="280"/>
      <c r="AB136" s="312" t="s">
        <v>867</v>
      </c>
    </row>
    <row r="137" spans="1:28" hidden="1" x14ac:dyDescent="0.2">
      <c r="A137" s="20">
        <v>118</v>
      </c>
      <c r="B137" s="21">
        <v>44642</v>
      </c>
      <c r="C137" s="97">
        <v>44656</v>
      </c>
      <c r="D137" s="246">
        <v>44623</v>
      </c>
      <c r="E137" s="43" t="s">
        <v>63</v>
      </c>
      <c r="F137" s="43" t="s">
        <v>322</v>
      </c>
      <c r="G137" s="76" t="s">
        <v>33</v>
      </c>
      <c r="H137" s="26" t="s">
        <v>34</v>
      </c>
      <c r="I137" s="24" t="s">
        <v>33</v>
      </c>
      <c r="J137" s="77">
        <v>303463</v>
      </c>
      <c r="K137" s="27">
        <v>44654</v>
      </c>
      <c r="L137" s="78">
        <v>9140815</v>
      </c>
      <c r="M137" s="79">
        <v>111284</v>
      </c>
      <c r="N137" s="80">
        <v>0</v>
      </c>
      <c r="O137" s="31">
        <f>M137*N137</f>
        <v>0</v>
      </c>
      <c r="P137" s="31">
        <v>0</v>
      </c>
      <c r="Q137" s="32">
        <f t="shared" ref="Q137:Q191" si="15">M137+O137+P137</f>
        <v>111284</v>
      </c>
      <c r="R137" s="81">
        <v>0</v>
      </c>
      <c r="S137" s="34">
        <f>-Q137*R137</f>
        <v>0</v>
      </c>
      <c r="T137" s="81">
        <v>0</v>
      </c>
      <c r="U137" s="35">
        <v>0</v>
      </c>
      <c r="V137" s="32">
        <f t="shared" si="14"/>
        <v>111284</v>
      </c>
      <c r="W137" s="221" t="s">
        <v>35</v>
      </c>
      <c r="X137" s="137" t="s">
        <v>36</v>
      </c>
      <c r="Y137" s="37" t="s">
        <v>323</v>
      </c>
      <c r="Z137" s="37" t="s">
        <v>33</v>
      </c>
      <c r="AA137" s="37"/>
    </row>
    <row r="138" spans="1:28" hidden="1" x14ac:dyDescent="0.2">
      <c r="A138" s="20">
        <v>131</v>
      </c>
      <c r="B138" s="21">
        <v>44621</v>
      </c>
      <c r="C138" s="97">
        <v>44638</v>
      </c>
      <c r="D138" s="246">
        <v>44624</v>
      </c>
      <c r="E138" s="23" t="s">
        <v>236</v>
      </c>
      <c r="F138" s="43" t="s">
        <v>355</v>
      </c>
      <c r="G138" s="76" t="s">
        <v>238</v>
      </c>
      <c r="H138" s="26" t="s">
        <v>34</v>
      </c>
      <c r="I138" s="24" t="s">
        <v>33</v>
      </c>
      <c r="J138" s="76">
        <v>303421</v>
      </c>
      <c r="K138" s="103">
        <v>44615</v>
      </c>
      <c r="L138" s="78" t="s">
        <v>356</v>
      </c>
      <c r="M138" s="79">
        <v>128939</v>
      </c>
      <c r="N138" s="80">
        <v>0.13</v>
      </c>
      <c r="O138" s="31">
        <v>20584</v>
      </c>
      <c r="P138" s="31">
        <v>13796</v>
      </c>
      <c r="Q138" s="32">
        <f t="shared" si="15"/>
        <v>163319</v>
      </c>
      <c r="R138" s="81">
        <v>0.08</v>
      </c>
      <c r="S138" s="34">
        <v>-7472</v>
      </c>
      <c r="T138" s="81">
        <v>0.2</v>
      </c>
      <c r="U138" s="35">
        <v>-860</v>
      </c>
      <c r="V138" s="32">
        <f t="shared" si="14"/>
        <v>154987</v>
      </c>
      <c r="W138" s="221" t="s">
        <v>35</v>
      </c>
      <c r="X138" s="35" t="s">
        <v>36</v>
      </c>
      <c r="Y138" s="37" t="s">
        <v>357</v>
      </c>
      <c r="Z138" s="37" t="s">
        <v>33</v>
      </c>
      <c r="AA138" s="37"/>
    </row>
    <row r="139" spans="1:28" hidden="1" x14ac:dyDescent="0.2">
      <c r="A139" s="20">
        <v>119</v>
      </c>
      <c r="B139" s="21">
        <v>44621</v>
      </c>
      <c r="C139" s="97">
        <v>44634</v>
      </c>
      <c r="D139" s="246">
        <v>44627</v>
      </c>
      <c r="E139" s="43" t="s">
        <v>130</v>
      </c>
      <c r="F139" s="43" t="s">
        <v>324</v>
      </c>
      <c r="G139" s="76" t="s">
        <v>33</v>
      </c>
      <c r="H139" s="26" t="s">
        <v>34</v>
      </c>
      <c r="I139" s="24" t="s">
        <v>33</v>
      </c>
      <c r="J139" s="76">
        <v>303401</v>
      </c>
      <c r="K139" s="103">
        <v>44608</v>
      </c>
      <c r="L139" s="78">
        <v>1398</v>
      </c>
      <c r="M139" s="79">
        <v>179995</v>
      </c>
      <c r="N139" s="80">
        <v>0</v>
      </c>
      <c r="O139" s="31">
        <f t="shared" ref="O139:O146" si="16">M139*N139</f>
        <v>0</v>
      </c>
      <c r="P139" s="31">
        <v>0</v>
      </c>
      <c r="Q139" s="32">
        <f t="shared" si="15"/>
        <v>179995</v>
      </c>
      <c r="R139" s="81"/>
      <c r="S139" s="34">
        <f t="shared" ref="S139:S147" si="17">-Q139*R139</f>
        <v>0</v>
      </c>
      <c r="T139" s="81"/>
      <c r="U139" s="35">
        <f>-O139*T139</f>
        <v>0</v>
      </c>
      <c r="V139" s="32">
        <f t="shared" si="14"/>
        <v>179995</v>
      </c>
      <c r="W139" s="100" t="s">
        <v>35</v>
      </c>
      <c r="X139" s="35" t="s">
        <v>36</v>
      </c>
      <c r="Y139" s="37" t="s">
        <v>325</v>
      </c>
      <c r="Z139" s="49" t="s">
        <v>33</v>
      </c>
      <c r="AA139" s="49"/>
    </row>
    <row r="140" spans="1:28" hidden="1" x14ac:dyDescent="0.2">
      <c r="A140" s="20">
        <v>64</v>
      </c>
      <c r="B140" s="21">
        <v>44614</v>
      </c>
      <c r="C140" s="22">
        <v>44617</v>
      </c>
      <c r="D140" s="246">
        <v>44628</v>
      </c>
      <c r="E140" s="23" t="s">
        <v>197</v>
      </c>
      <c r="F140" s="23" t="s">
        <v>198</v>
      </c>
      <c r="G140" s="24" t="s">
        <v>33</v>
      </c>
      <c r="H140" s="26" t="s">
        <v>34</v>
      </c>
      <c r="I140" s="26">
        <v>1889</v>
      </c>
      <c r="J140" s="20">
        <v>303384</v>
      </c>
      <c r="K140" s="27">
        <v>44586</v>
      </c>
      <c r="L140" s="26">
        <v>54</v>
      </c>
      <c r="M140" s="38">
        <v>97000</v>
      </c>
      <c r="N140" s="30">
        <v>0</v>
      </c>
      <c r="O140" s="31">
        <f t="shared" si="16"/>
        <v>0</v>
      </c>
      <c r="P140" s="31">
        <v>0</v>
      </c>
      <c r="Q140" s="32">
        <f t="shared" si="15"/>
        <v>97000</v>
      </c>
      <c r="R140" s="33">
        <v>0</v>
      </c>
      <c r="S140" s="34">
        <f t="shared" si="17"/>
        <v>0</v>
      </c>
      <c r="T140" s="33"/>
      <c r="U140" s="35">
        <f>-O140*T140</f>
        <v>0</v>
      </c>
      <c r="V140" s="32">
        <f t="shared" si="14"/>
        <v>97000</v>
      </c>
      <c r="W140" s="36" t="s">
        <v>35</v>
      </c>
      <c r="X140" s="35" t="s">
        <v>102</v>
      </c>
      <c r="Y140" s="37" t="s">
        <v>199</v>
      </c>
      <c r="Z140" s="48" t="s">
        <v>33</v>
      </c>
      <c r="AA140" s="37"/>
    </row>
    <row r="141" spans="1:28" hidden="1" x14ac:dyDescent="0.2">
      <c r="A141" s="20">
        <v>68</v>
      </c>
      <c r="B141" s="21">
        <v>44614</v>
      </c>
      <c r="C141" s="22">
        <v>44620</v>
      </c>
      <c r="D141" s="246">
        <v>44628</v>
      </c>
      <c r="E141" s="23" t="s">
        <v>38</v>
      </c>
      <c r="F141" s="23" t="s">
        <v>208</v>
      </c>
      <c r="G141" s="24" t="s">
        <v>33</v>
      </c>
      <c r="H141" s="26" t="s">
        <v>34</v>
      </c>
      <c r="I141" s="24" t="s">
        <v>33</v>
      </c>
      <c r="J141" s="20">
        <v>303387</v>
      </c>
      <c r="K141" s="27">
        <v>44613</v>
      </c>
      <c r="L141" s="26" t="s">
        <v>209</v>
      </c>
      <c r="M141" s="38">
        <v>3205465</v>
      </c>
      <c r="N141" s="30">
        <v>0</v>
      </c>
      <c r="O141" s="31">
        <f t="shared" si="16"/>
        <v>0</v>
      </c>
      <c r="P141" s="31">
        <v>0</v>
      </c>
      <c r="Q141" s="32">
        <f t="shared" si="15"/>
        <v>3205465</v>
      </c>
      <c r="R141" s="33">
        <v>0</v>
      </c>
      <c r="S141" s="34">
        <f t="shared" si="17"/>
        <v>0</v>
      </c>
      <c r="T141" s="33"/>
      <c r="U141" s="35">
        <f>-O141*T141</f>
        <v>0</v>
      </c>
      <c r="V141" s="32">
        <f t="shared" si="14"/>
        <v>3205465</v>
      </c>
      <c r="W141" s="36" t="s">
        <v>35</v>
      </c>
      <c r="X141" s="181" t="s">
        <v>36</v>
      </c>
      <c r="Y141" s="37" t="s">
        <v>210</v>
      </c>
      <c r="Z141" s="37" t="s">
        <v>33</v>
      </c>
      <c r="AA141" s="37"/>
    </row>
    <row r="142" spans="1:28" hidden="1" x14ac:dyDescent="0.2">
      <c r="A142" s="20">
        <v>117</v>
      </c>
      <c r="B142" s="21">
        <v>44621</v>
      </c>
      <c r="C142" s="97" t="s">
        <v>311</v>
      </c>
      <c r="D142" s="246">
        <v>44628</v>
      </c>
      <c r="E142" s="43" t="s">
        <v>317</v>
      </c>
      <c r="F142" s="43" t="s">
        <v>318</v>
      </c>
      <c r="G142" s="76" t="s">
        <v>319</v>
      </c>
      <c r="H142" s="26" t="s">
        <v>34</v>
      </c>
      <c r="I142" s="24" t="s">
        <v>33</v>
      </c>
      <c r="J142" s="76">
        <v>303462</v>
      </c>
      <c r="K142" s="27">
        <v>44651</v>
      </c>
      <c r="L142" s="78" t="s">
        <v>320</v>
      </c>
      <c r="M142" s="79">
        <v>125000</v>
      </c>
      <c r="N142" s="80">
        <v>0.13</v>
      </c>
      <c r="O142" s="31">
        <f t="shared" si="16"/>
        <v>16250</v>
      </c>
      <c r="P142" s="31">
        <v>0</v>
      </c>
      <c r="Q142" s="32">
        <f t="shared" si="15"/>
        <v>141250</v>
      </c>
      <c r="R142" s="81">
        <v>0.1</v>
      </c>
      <c r="S142" s="34">
        <f t="shared" si="17"/>
        <v>-14125</v>
      </c>
      <c r="T142" s="81">
        <v>0.2</v>
      </c>
      <c r="U142" s="35">
        <v>-3250</v>
      </c>
      <c r="V142" s="32">
        <f t="shared" si="14"/>
        <v>123875</v>
      </c>
      <c r="W142" s="100" t="s">
        <v>35</v>
      </c>
      <c r="X142" s="35" t="s">
        <v>36</v>
      </c>
      <c r="Y142" s="37" t="s">
        <v>321</v>
      </c>
      <c r="Z142" s="37" t="s">
        <v>33</v>
      </c>
      <c r="AA142" s="37"/>
    </row>
    <row r="143" spans="1:28" hidden="1" x14ac:dyDescent="0.2">
      <c r="A143" s="20">
        <v>53</v>
      </c>
      <c r="B143" s="21">
        <v>44614</v>
      </c>
      <c r="C143" s="22">
        <v>44614</v>
      </c>
      <c r="D143" s="246">
        <v>44630</v>
      </c>
      <c r="E143" s="23" t="s">
        <v>97</v>
      </c>
      <c r="F143" s="23" t="s">
        <v>98</v>
      </c>
      <c r="G143" s="24" t="s">
        <v>33</v>
      </c>
      <c r="H143" s="26" t="s">
        <v>45</v>
      </c>
      <c r="I143" s="24" t="s">
        <v>33</v>
      </c>
      <c r="J143" s="20">
        <v>303373</v>
      </c>
      <c r="K143" s="27">
        <v>44561</v>
      </c>
      <c r="L143" s="26" t="s">
        <v>33</v>
      </c>
      <c r="M143" s="38">
        <v>180637</v>
      </c>
      <c r="N143" s="30">
        <v>0</v>
      </c>
      <c r="O143" s="31">
        <f t="shared" si="16"/>
        <v>0</v>
      </c>
      <c r="P143" s="31">
        <v>0</v>
      </c>
      <c r="Q143" s="32">
        <f t="shared" si="15"/>
        <v>180637</v>
      </c>
      <c r="R143" s="33">
        <v>0</v>
      </c>
      <c r="S143" s="34">
        <f t="shared" si="17"/>
        <v>0</v>
      </c>
      <c r="T143" s="33"/>
      <c r="U143" s="35">
        <f>-O143*T143</f>
        <v>0</v>
      </c>
      <c r="V143" s="32">
        <f t="shared" si="14"/>
        <v>180637</v>
      </c>
      <c r="W143" s="35" t="s">
        <v>35</v>
      </c>
      <c r="X143" s="35" t="s">
        <v>102</v>
      </c>
      <c r="Y143" s="37" t="s">
        <v>172</v>
      </c>
      <c r="Z143" s="37" t="s">
        <v>33</v>
      </c>
      <c r="AA143" s="37"/>
    </row>
    <row r="144" spans="1:28" hidden="1" x14ac:dyDescent="0.2">
      <c r="A144" s="20">
        <v>132</v>
      </c>
      <c r="B144" s="21">
        <v>44621</v>
      </c>
      <c r="C144" s="97">
        <v>44638</v>
      </c>
      <c r="D144" s="246">
        <v>44630</v>
      </c>
      <c r="E144" s="23" t="s">
        <v>156</v>
      </c>
      <c r="F144" s="43" t="s">
        <v>358</v>
      </c>
      <c r="G144" s="76" t="s">
        <v>33</v>
      </c>
      <c r="H144" s="26" t="s">
        <v>34</v>
      </c>
      <c r="I144" s="24" t="s">
        <v>33</v>
      </c>
      <c r="J144" s="77">
        <v>303422</v>
      </c>
      <c r="K144" s="103">
        <v>44593</v>
      </c>
      <c r="L144" s="78">
        <v>9786</v>
      </c>
      <c r="M144" s="79">
        <v>200790.11</v>
      </c>
      <c r="N144" s="80">
        <v>0</v>
      </c>
      <c r="O144" s="31">
        <f t="shared" si="16"/>
        <v>0</v>
      </c>
      <c r="P144" s="31">
        <v>0</v>
      </c>
      <c r="Q144" s="32">
        <f t="shared" si="15"/>
        <v>200790.11</v>
      </c>
      <c r="R144" s="81">
        <v>0</v>
      </c>
      <c r="S144" s="34">
        <f t="shared" si="17"/>
        <v>0</v>
      </c>
      <c r="T144" s="81">
        <v>0</v>
      </c>
      <c r="U144" s="35">
        <f>-O144*T144</f>
        <v>0</v>
      </c>
      <c r="V144" s="32">
        <f>Q144+S144+U144</f>
        <v>200790.11</v>
      </c>
      <c r="W144" s="221" t="s">
        <v>35</v>
      </c>
      <c r="X144" s="35" t="s">
        <v>102</v>
      </c>
      <c r="Y144" s="37" t="s">
        <v>359</v>
      </c>
      <c r="Z144" s="37" t="s">
        <v>33</v>
      </c>
      <c r="AA144" s="37"/>
    </row>
    <row r="145" spans="1:27" hidden="1" x14ac:dyDescent="0.2">
      <c r="A145" s="20">
        <v>80</v>
      </c>
      <c r="B145" s="21">
        <v>44621</v>
      </c>
      <c r="C145" s="22">
        <v>44635</v>
      </c>
      <c r="D145" s="246">
        <v>44631</v>
      </c>
      <c r="E145" s="23" t="s">
        <v>31</v>
      </c>
      <c r="F145" s="23" t="s">
        <v>32</v>
      </c>
      <c r="G145" s="24" t="s">
        <v>33</v>
      </c>
      <c r="H145" s="26" t="s">
        <v>45</v>
      </c>
      <c r="I145" s="24" t="s">
        <v>33</v>
      </c>
      <c r="J145" s="26">
        <v>303413</v>
      </c>
      <c r="K145" s="27">
        <v>44621</v>
      </c>
      <c r="L145" s="26">
        <v>82353</v>
      </c>
      <c r="M145" s="54">
        <v>328965</v>
      </c>
      <c r="N145" s="30">
        <v>0</v>
      </c>
      <c r="O145" s="31">
        <f t="shared" si="16"/>
        <v>0</v>
      </c>
      <c r="P145" s="31">
        <v>0</v>
      </c>
      <c r="Q145" s="32">
        <f t="shared" si="15"/>
        <v>328965</v>
      </c>
      <c r="R145" s="33"/>
      <c r="S145" s="34">
        <f t="shared" si="17"/>
        <v>0</v>
      </c>
      <c r="T145" s="33"/>
      <c r="U145" s="35">
        <f>-O145*T145</f>
        <v>0</v>
      </c>
      <c r="V145" s="32">
        <f>Q145+S145+U145</f>
        <v>328965</v>
      </c>
      <c r="W145" s="35" t="s">
        <v>35</v>
      </c>
      <c r="X145" s="35" t="s">
        <v>102</v>
      </c>
      <c r="Y145" s="37" t="s">
        <v>233</v>
      </c>
      <c r="Z145" s="37" t="s">
        <v>33</v>
      </c>
      <c r="AA145" s="37"/>
    </row>
    <row r="146" spans="1:27" hidden="1" x14ac:dyDescent="0.2">
      <c r="A146" s="20">
        <v>95</v>
      </c>
      <c r="B146" s="21">
        <v>44621</v>
      </c>
      <c r="C146" s="97">
        <v>44638</v>
      </c>
      <c r="D146" s="246">
        <v>44631</v>
      </c>
      <c r="E146" s="23" t="s">
        <v>61</v>
      </c>
      <c r="F146" s="43" t="s">
        <v>269</v>
      </c>
      <c r="G146" s="26" t="s">
        <v>62</v>
      </c>
      <c r="H146" s="26"/>
      <c r="I146" s="24" t="s">
        <v>33</v>
      </c>
      <c r="J146" s="76">
        <v>303417</v>
      </c>
      <c r="K146" s="27">
        <v>44620</v>
      </c>
      <c r="L146" s="78" t="s">
        <v>270</v>
      </c>
      <c r="M146" s="79">
        <v>790000</v>
      </c>
      <c r="N146" s="80">
        <v>0.15</v>
      </c>
      <c r="O146" s="31">
        <f t="shared" si="16"/>
        <v>118500</v>
      </c>
      <c r="P146" s="31">
        <v>0</v>
      </c>
      <c r="Q146" s="32">
        <f t="shared" si="15"/>
        <v>908500</v>
      </c>
      <c r="R146" s="81">
        <v>0.03</v>
      </c>
      <c r="S146" s="34">
        <f t="shared" si="17"/>
        <v>-27255</v>
      </c>
      <c r="T146" s="33">
        <v>0.2</v>
      </c>
      <c r="U146" s="35">
        <f>-O146*T146</f>
        <v>-23700</v>
      </c>
      <c r="V146" s="32">
        <f>Q146+S146+U146</f>
        <v>857545</v>
      </c>
      <c r="W146" s="35" t="s">
        <v>35</v>
      </c>
      <c r="X146" s="35" t="s">
        <v>102</v>
      </c>
      <c r="Y146" s="37" t="s">
        <v>271</v>
      </c>
      <c r="Z146" s="96" t="s">
        <v>33</v>
      </c>
      <c r="AA146" s="37"/>
    </row>
    <row r="147" spans="1:27" hidden="1" x14ac:dyDescent="0.2">
      <c r="A147" s="20">
        <v>96</v>
      </c>
      <c r="B147" s="21">
        <v>44621</v>
      </c>
      <c r="C147" s="97">
        <v>44638</v>
      </c>
      <c r="D147" s="246">
        <v>44631</v>
      </c>
      <c r="E147" s="23" t="s">
        <v>61</v>
      </c>
      <c r="F147" s="23" t="s">
        <v>47</v>
      </c>
      <c r="G147" s="26" t="s">
        <v>62</v>
      </c>
      <c r="H147" s="26"/>
      <c r="I147" s="101" t="s">
        <v>33</v>
      </c>
      <c r="J147" s="76">
        <v>303417</v>
      </c>
      <c r="K147" s="27">
        <v>44620</v>
      </c>
      <c r="L147" s="78" t="s">
        <v>272</v>
      </c>
      <c r="M147" s="79">
        <v>110000</v>
      </c>
      <c r="N147" s="80">
        <v>0.1</v>
      </c>
      <c r="O147" s="31">
        <v>2800</v>
      </c>
      <c r="P147" s="31">
        <v>0</v>
      </c>
      <c r="Q147" s="32">
        <f t="shared" si="15"/>
        <v>112800</v>
      </c>
      <c r="R147" s="81">
        <v>0.03</v>
      </c>
      <c r="S147" s="34">
        <f t="shared" si="17"/>
        <v>-3384</v>
      </c>
      <c r="T147" s="33">
        <v>0.2</v>
      </c>
      <c r="U147" s="35">
        <f>-O147*T147</f>
        <v>-560</v>
      </c>
      <c r="V147" s="32">
        <f>Q147+S147+U147</f>
        <v>108856</v>
      </c>
      <c r="W147" s="35" t="s">
        <v>35</v>
      </c>
      <c r="X147" s="35" t="s">
        <v>102</v>
      </c>
      <c r="Y147" s="37" t="s">
        <v>271</v>
      </c>
      <c r="Z147" s="96" t="s">
        <v>33</v>
      </c>
      <c r="AA147" s="37"/>
    </row>
    <row r="148" spans="1:27" hidden="1" x14ac:dyDescent="0.2">
      <c r="A148" s="20">
        <v>113</v>
      </c>
      <c r="B148" s="21">
        <v>44621</v>
      </c>
      <c r="C148" s="97">
        <v>44655</v>
      </c>
      <c r="D148" s="246">
        <v>44635</v>
      </c>
      <c r="E148" s="23" t="s">
        <v>100</v>
      </c>
      <c r="F148" s="43" t="s">
        <v>47</v>
      </c>
      <c r="G148" s="76" t="s">
        <v>101</v>
      </c>
      <c r="H148" s="26" t="s">
        <v>34</v>
      </c>
      <c r="I148" s="24" t="s">
        <v>33</v>
      </c>
      <c r="J148" s="76">
        <v>303458</v>
      </c>
      <c r="K148" s="27">
        <v>44620</v>
      </c>
      <c r="L148" s="78">
        <v>6507117</v>
      </c>
      <c r="M148" s="79">
        <v>28517</v>
      </c>
      <c r="N148" s="80">
        <v>0</v>
      </c>
      <c r="O148" s="31">
        <f t="shared" ref="O148:O153" si="18">M148*N148</f>
        <v>0</v>
      </c>
      <c r="P148" s="31">
        <v>0</v>
      </c>
      <c r="Q148" s="32">
        <f t="shared" si="15"/>
        <v>28517</v>
      </c>
      <c r="R148" s="81">
        <v>0.03</v>
      </c>
      <c r="S148" s="34">
        <f>-Q148*R148</f>
        <v>-855.51</v>
      </c>
      <c r="T148" s="81">
        <v>0.2</v>
      </c>
      <c r="U148" s="35">
        <v>-656</v>
      </c>
      <c r="V148" s="32">
        <f t="shared" ref="V148:V153" si="19">Q148+S148+U148</f>
        <v>27005.49</v>
      </c>
      <c r="W148" s="221" t="s">
        <v>35</v>
      </c>
      <c r="X148" s="137" t="s">
        <v>102</v>
      </c>
      <c r="Y148" s="37" t="s">
        <v>310</v>
      </c>
      <c r="Z148" s="37" t="s">
        <v>33</v>
      </c>
      <c r="AA148" s="37"/>
    </row>
    <row r="149" spans="1:27" hidden="1" x14ac:dyDescent="0.2">
      <c r="A149" s="20">
        <v>72</v>
      </c>
      <c r="B149" s="21">
        <v>44614</v>
      </c>
      <c r="C149" s="22">
        <v>44634</v>
      </c>
      <c r="D149" s="246">
        <v>44637</v>
      </c>
      <c r="E149" s="23" t="s">
        <v>134</v>
      </c>
      <c r="F149" s="23" t="s">
        <v>135</v>
      </c>
      <c r="G149" s="24" t="s">
        <v>218</v>
      </c>
      <c r="H149" s="26" t="s">
        <v>34</v>
      </c>
      <c r="I149" s="24" t="s">
        <v>33</v>
      </c>
      <c r="J149" s="20">
        <v>303392</v>
      </c>
      <c r="K149" s="27">
        <v>44562</v>
      </c>
      <c r="L149" s="26">
        <v>2100551481</v>
      </c>
      <c r="M149" s="38">
        <v>20030</v>
      </c>
      <c r="N149" s="30">
        <v>0</v>
      </c>
      <c r="O149" s="31">
        <f t="shared" si="18"/>
        <v>0</v>
      </c>
      <c r="P149" s="31">
        <v>0</v>
      </c>
      <c r="Q149" s="32">
        <f t="shared" si="15"/>
        <v>20030</v>
      </c>
      <c r="R149" s="33">
        <v>0</v>
      </c>
      <c r="S149" s="34">
        <f>-Q149*R149</f>
        <v>0</v>
      </c>
      <c r="T149" s="33"/>
      <c r="U149" s="35">
        <f>-O149*T149</f>
        <v>0</v>
      </c>
      <c r="V149" s="32">
        <f t="shared" si="19"/>
        <v>20030</v>
      </c>
      <c r="W149" s="35" t="s">
        <v>35</v>
      </c>
      <c r="X149" s="35" t="s">
        <v>102</v>
      </c>
      <c r="Y149" s="37" t="s">
        <v>219</v>
      </c>
      <c r="Z149" s="37" t="s">
        <v>33</v>
      </c>
      <c r="AA149" s="37"/>
    </row>
    <row r="150" spans="1:27" hidden="1" x14ac:dyDescent="0.2">
      <c r="A150" s="20">
        <v>111</v>
      </c>
      <c r="B150" s="21">
        <v>44621</v>
      </c>
      <c r="C150" s="97" t="s">
        <v>298</v>
      </c>
      <c r="D150" s="246">
        <v>44637</v>
      </c>
      <c r="E150" s="43" t="s">
        <v>305</v>
      </c>
      <c r="F150" s="98" t="s">
        <v>306</v>
      </c>
      <c r="G150" s="76" t="s">
        <v>307</v>
      </c>
      <c r="H150" s="26" t="s">
        <v>34</v>
      </c>
      <c r="I150" s="24" t="s">
        <v>33</v>
      </c>
      <c r="J150" s="76">
        <v>303456</v>
      </c>
      <c r="K150" s="99">
        <v>44565</v>
      </c>
      <c r="L150" s="78">
        <v>1627</v>
      </c>
      <c r="M150" s="79">
        <v>3790071</v>
      </c>
      <c r="N150" s="80">
        <v>0.13</v>
      </c>
      <c r="O150" s="31">
        <f t="shared" si="18"/>
        <v>492709.23000000004</v>
      </c>
      <c r="P150" s="31">
        <v>0</v>
      </c>
      <c r="Q150" s="32">
        <f t="shared" si="15"/>
        <v>4282780.2300000004</v>
      </c>
      <c r="R150" s="81">
        <v>0.1</v>
      </c>
      <c r="S150" s="34">
        <f>-Q150*R150</f>
        <v>-428278.02300000004</v>
      </c>
      <c r="T150" s="81">
        <v>0.2</v>
      </c>
      <c r="U150" s="35">
        <v>-98542</v>
      </c>
      <c r="V150" s="32">
        <f t="shared" si="19"/>
        <v>3755960.2070000004</v>
      </c>
      <c r="W150" s="100" t="s">
        <v>35</v>
      </c>
      <c r="X150" s="35" t="s">
        <v>36</v>
      </c>
      <c r="Y150" s="37" t="s">
        <v>308</v>
      </c>
      <c r="Z150" s="37" t="s">
        <v>33</v>
      </c>
      <c r="AA150" s="37"/>
    </row>
    <row r="151" spans="1:27" hidden="1" x14ac:dyDescent="0.2">
      <c r="A151" s="20">
        <v>133</v>
      </c>
      <c r="B151" s="21">
        <v>44621</v>
      </c>
      <c r="C151" s="97">
        <v>44638</v>
      </c>
      <c r="D151" s="246">
        <v>44637</v>
      </c>
      <c r="E151" s="23" t="s">
        <v>152</v>
      </c>
      <c r="F151" s="98" t="s">
        <v>360</v>
      </c>
      <c r="G151" s="76" t="s">
        <v>154</v>
      </c>
      <c r="H151" s="26" t="s">
        <v>34</v>
      </c>
      <c r="I151" s="24" t="s">
        <v>33</v>
      </c>
      <c r="J151" s="76">
        <v>303423</v>
      </c>
      <c r="K151" s="140">
        <v>44621</v>
      </c>
      <c r="L151" s="78" t="s">
        <v>361</v>
      </c>
      <c r="M151" s="79">
        <v>10541</v>
      </c>
      <c r="N151" s="80">
        <v>0</v>
      </c>
      <c r="O151" s="31">
        <f t="shared" si="18"/>
        <v>0</v>
      </c>
      <c r="P151" s="31">
        <v>0</v>
      </c>
      <c r="Q151" s="32">
        <f t="shared" si="15"/>
        <v>10541</v>
      </c>
      <c r="R151" s="81">
        <v>0.03</v>
      </c>
      <c r="S151" s="34">
        <v>-273.99</v>
      </c>
      <c r="T151" s="81">
        <v>0</v>
      </c>
      <c r="U151" s="35">
        <f>-O151*T151</f>
        <v>0</v>
      </c>
      <c r="V151" s="32">
        <f t="shared" si="19"/>
        <v>10267.01</v>
      </c>
      <c r="W151" s="221" t="s">
        <v>35</v>
      </c>
      <c r="X151" s="35" t="s">
        <v>102</v>
      </c>
      <c r="Y151" s="37" t="s">
        <v>362</v>
      </c>
      <c r="Z151" s="37" t="s">
        <v>33</v>
      </c>
      <c r="AA151" s="37"/>
    </row>
    <row r="152" spans="1:27" hidden="1" x14ac:dyDescent="0.2">
      <c r="A152" s="20">
        <v>70</v>
      </c>
      <c r="B152" s="21">
        <v>44614</v>
      </c>
      <c r="C152" s="22">
        <v>44634</v>
      </c>
      <c r="D152" s="246">
        <v>44638</v>
      </c>
      <c r="E152" s="23" t="s">
        <v>88</v>
      </c>
      <c r="F152" s="23" t="s">
        <v>213</v>
      </c>
      <c r="G152" s="24" t="s">
        <v>90</v>
      </c>
      <c r="H152" s="26" t="s">
        <v>34</v>
      </c>
      <c r="I152" s="24" t="s">
        <v>33</v>
      </c>
      <c r="J152" s="20">
        <v>303389</v>
      </c>
      <c r="K152" s="99">
        <v>44600</v>
      </c>
      <c r="L152" s="26">
        <v>9117422</v>
      </c>
      <c r="M152" s="38">
        <v>41589</v>
      </c>
      <c r="N152" s="30">
        <v>0</v>
      </c>
      <c r="O152" s="31">
        <f t="shared" si="18"/>
        <v>0</v>
      </c>
      <c r="P152" s="31">
        <v>0</v>
      </c>
      <c r="Q152" s="32">
        <f t="shared" si="15"/>
        <v>41589</v>
      </c>
      <c r="R152" s="33">
        <v>0</v>
      </c>
      <c r="S152" s="34">
        <f>-Q152*R152</f>
        <v>0</v>
      </c>
      <c r="T152" s="33"/>
      <c r="U152" s="35">
        <f>-O152*T152</f>
        <v>0</v>
      </c>
      <c r="V152" s="32">
        <f t="shared" si="19"/>
        <v>41589</v>
      </c>
      <c r="W152" s="36" t="s">
        <v>35</v>
      </c>
      <c r="X152" s="181" t="s">
        <v>36</v>
      </c>
      <c r="Y152" s="37" t="s">
        <v>214</v>
      </c>
      <c r="Z152" s="37" t="s">
        <v>33</v>
      </c>
      <c r="AA152" s="37"/>
    </row>
    <row r="153" spans="1:27" hidden="1" x14ac:dyDescent="0.2">
      <c r="A153" s="20">
        <v>114</v>
      </c>
      <c r="B153" s="21">
        <v>44621</v>
      </c>
      <c r="C153" s="97" t="s">
        <v>311</v>
      </c>
      <c r="D153" s="246">
        <v>44638</v>
      </c>
      <c r="E153" s="43" t="s">
        <v>312</v>
      </c>
      <c r="F153" s="43" t="s">
        <v>313</v>
      </c>
      <c r="G153" s="76" t="s">
        <v>33</v>
      </c>
      <c r="H153" s="26" t="s">
        <v>34</v>
      </c>
      <c r="I153" s="24" t="s">
        <v>33</v>
      </c>
      <c r="J153" s="76">
        <v>303459</v>
      </c>
      <c r="K153" s="99" t="s">
        <v>33</v>
      </c>
      <c r="L153" s="78" t="s">
        <v>33</v>
      </c>
      <c r="M153" s="79">
        <v>30164</v>
      </c>
      <c r="N153" s="80">
        <v>0</v>
      </c>
      <c r="O153" s="31">
        <f t="shared" si="18"/>
        <v>0</v>
      </c>
      <c r="P153" s="31">
        <v>0</v>
      </c>
      <c r="Q153" s="32">
        <f t="shared" si="15"/>
        <v>30164</v>
      </c>
      <c r="R153" s="81">
        <v>0</v>
      </c>
      <c r="S153" s="34"/>
      <c r="T153" s="81">
        <v>0</v>
      </c>
      <c r="U153" s="35"/>
      <c r="V153" s="32">
        <f t="shared" si="19"/>
        <v>30164</v>
      </c>
      <c r="W153" s="221" t="s">
        <v>35</v>
      </c>
      <c r="X153" s="35" t="s">
        <v>36</v>
      </c>
      <c r="Y153" s="37" t="s">
        <v>314</v>
      </c>
      <c r="Z153" s="37" t="s">
        <v>33</v>
      </c>
      <c r="AA153" s="37"/>
    </row>
    <row r="154" spans="1:27" hidden="1" x14ac:dyDescent="0.2">
      <c r="A154" s="20">
        <v>115</v>
      </c>
      <c r="B154" s="21">
        <v>44621</v>
      </c>
      <c r="C154" s="97" t="s">
        <v>311</v>
      </c>
      <c r="D154" s="246">
        <v>44638</v>
      </c>
      <c r="E154" s="43" t="s">
        <v>305</v>
      </c>
      <c r="F154" s="98" t="s">
        <v>315</v>
      </c>
      <c r="G154" s="76" t="s">
        <v>307</v>
      </c>
      <c r="H154" s="26" t="s">
        <v>34</v>
      </c>
      <c r="I154" s="24" t="s">
        <v>33</v>
      </c>
      <c r="J154" s="76">
        <v>303460</v>
      </c>
      <c r="K154" s="99" t="s">
        <v>33</v>
      </c>
      <c r="L154" s="78" t="s">
        <v>33</v>
      </c>
      <c r="M154" s="79">
        <v>755960</v>
      </c>
      <c r="N154" s="80">
        <v>0</v>
      </c>
      <c r="O154" s="31">
        <v>0</v>
      </c>
      <c r="P154" s="31">
        <v>0</v>
      </c>
      <c r="Q154" s="32">
        <f t="shared" si="15"/>
        <v>755960</v>
      </c>
      <c r="R154" s="81">
        <v>0</v>
      </c>
      <c r="S154" s="34">
        <v>0</v>
      </c>
      <c r="T154" s="81">
        <v>0</v>
      </c>
      <c r="U154" s="35"/>
      <c r="V154" s="32">
        <v>755960</v>
      </c>
      <c r="W154" s="37" t="s">
        <v>59</v>
      </c>
      <c r="X154" s="35" t="s">
        <v>36</v>
      </c>
      <c r="Y154" s="37" t="s">
        <v>33</v>
      </c>
      <c r="Z154" s="37" t="s">
        <v>33</v>
      </c>
      <c r="AA154" s="37"/>
    </row>
    <row r="155" spans="1:27" hidden="1" x14ac:dyDescent="0.2">
      <c r="A155" s="20">
        <v>124</v>
      </c>
      <c r="B155" s="21">
        <v>44621</v>
      </c>
      <c r="C155" s="97">
        <v>44636</v>
      </c>
      <c r="D155" s="246">
        <v>44638</v>
      </c>
      <c r="E155" s="43" t="s">
        <v>332</v>
      </c>
      <c r="F155" s="98" t="s">
        <v>333</v>
      </c>
      <c r="G155" s="76" t="s">
        <v>33</v>
      </c>
      <c r="H155" s="26" t="s">
        <v>34</v>
      </c>
      <c r="I155" s="24" t="s">
        <v>33</v>
      </c>
      <c r="J155" s="76">
        <v>303409</v>
      </c>
      <c r="K155" s="140" t="s">
        <v>33</v>
      </c>
      <c r="L155" s="78" t="s">
        <v>33</v>
      </c>
      <c r="M155" s="79">
        <v>6171000</v>
      </c>
      <c r="N155" s="30">
        <v>0</v>
      </c>
      <c r="O155" s="31">
        <f t="shared" ref="O155:O174" si="20">M155*N155</f>
        <v>0</v>
      </c>
      <c r="P155" s="31"/>
      <c r="Q155" s="32">
        <f t="shared" si="15"/>
        <v>6171000</v>
      </c>
      <c r="R155" s="81"/>
      <c r="S155" s="34">
        <f t="shared" ref="S155:S164" si="21">-Q155*R155</f>
        <v>0</v>
      </c>
      <c r="T155" s="81"/>
      <c r="U155" s="35">
        <f t="shared" ref="U155:U162" si="22">-O155*T155</f>
        <v>0</v>
      </c>
      <c r="V155" s="32">
        <f t="shared" ref="V155:V162" si="23">Q155+S155+U155</f>
        <v>6171000</v>
      </c>
      <c r="W155" s="100" t="s">
        <v>35</v>
      </c>
      <c r="X155" s="36" t="s">
        <v>36</v>
      </c>
      <c r="Y155" s="37" t="s">
        <v>334</v>
      </c>
      <c r="Z155" s="37" t="s">
        <v>33</v>
      </c>
      <c r="AA155" s="37"/>
    </row>
    <row r="156" spans="1:27" hidden="1" x14ac:dyDescent="0.2">
      <c r="A156" s="20">
        <v>158</v>
      </c>
      <c r="B156" s="21">
        <v>44642</v>
      </c>
      <c r="C156" s="22">
        <v>44638</v>
      </c>
      <c r="D156" s="246">
        <v>44638</v>
      </c>
      <c r="E156" s="23" t="s">
        <v>92</v>
      </c>
      <c r="F156" s="209" t="s">
        <v>388</v>
      </c>
      <c r="G156" s="24" t="s">
        <v>94</v>
      </c>
      <c r="H156" s="26" t="s">
        <v>34</v>
      </c>
      <c r="I156" s="24" t="s">
        <v>33</v>
      </c>
      <c r="J156" s="24">
        <v>303414</v>
      </c>
      <c r="K156" s="99">
        <v>44593</v>
      </c>
      <c r="L156" s="26" t="s">
        <v>405</v>
      </c>
      <c r="M156" s="29">
        <v>12656</v>
      </c>
      <c r="N156" s="30">
        <v>0</v>
      </c>
      <c r="O156" s="31">
        <f t="shared" si="20"/>
        <v>0</v>
      </c>
      <c r="P156" s="31">
        <v>0</v>
      </c>
      <c r="Q156" s="32">
        <f t="shared" si="15"/>
        <v>12656</v>
      </c>
      <c r="R156" s="33">
        <v>0.03</v>
      </c>
      <c r="S156" s="34">
        <f t="shared" si="21"/>
        <v>-379.68</v>
      </c>
      <c r="T156" s="33">
        <v>0</v>
      </c>
      <c r="U156" s="35">
        <f t="shared" si="22"/>
        <v>0</v>
      </c>
      <c r="V156" s="32">
        <f t="shared" si="23"/>
        <v>12276.32</v>
      </c>
      <c r="W156" s="37" t="s">
        <v>59</v>
      </c>
      <c r="X156" s="35" t="s">
        <v>36</v>
      </c>
      <c r="Y156" s="37" t="s">
        <v>33</v>
      </c>
      <c r="Z156" s="37" t="s">
        <v>406</v>
      </c>
      <c r="AA156" s="37"/>
    </row>
    <row r="157" spans="1:27" hidden="1" x14ac:dyDescent="0.2">
      <c r="A157" s="20">
        <v>159</v>
      </c>
      <c r="B157" s="21">
        <v>44642</v>
      </c>
      <c r="C157" s="22">
        <v>44638</v>
      </c>
      <c r="D157" s="246">
        <v>44638</v>
      </c>
      <c r="E157" s="23" t="s">
        <v>42</v>
      </c>
      <c r="F157" s="209" t="s">
        <v>407</v>
      </c>
      <c r="G157" s="24" t="s">
        <v>44</v>
      </c>
      <c r="H157" s="26" t="s">
        <v>34</v>
      </c>
      <c r="I157" s="24" t="s">
        <v>33</v>
      </c>
      <c r="J157" s="78">
        <v>303410</v>
      </c>
      <c r="K157" s="99">
        <v>44592</v>
      </c>
      <c r="L157" s="26" t="s">
        <v>408</v>
      </c>
      <c r="M157" s="29">
        <v>145300</v>
      </c>
      <c r="N157" s="30">
        <v>0</v>
      </c>
      <c r="O157" s="31">
        <f t="shared" si="20"/>
        <v>0</v>
      </c>
      <c r="P157" s="31">
        <v>0</v>
      </c>
      <c r="Q157" s="32">
        <f t="shared" si="15"/>
        <v>145300</v>
      </c>
      <c r="R157" s="33">
        <v>0</v>
      </c>
      <c r="S157" s="34">
        <f t="shared" si="21"/>
        <v>0</v>
      </c>
      <c r="T157" s="33">
        <v>0</v>
      </c>
      <c r="U157" s="35">
        <f t="shared" si="22"/>
        <v>0</v>
      </c>
      <c r="V157" s="32">
        <f t="shared" si="23"/>
        <v>145300</v>
      </c>
      <c r="W157" s="37" t="s">
        <v>59</v>
      </c>
      <c r="X157" s="35" t="s">
        <v>36</v>
      </c>
      <c r="Y157" s="37" t="s">
        <v>33</v>
      </c>
      <c r="Z157" s="37" t="s">
        <v>33</v>
      </c>
      <c r="AA157" s="40">
        <f>V157+V158+V159+V160</f>
        <v>341071.40800000005</v>
      </c>
    </row>
    <row r="158" spans="1:27" hidden="1" x14ac:dyDescent="0.2">
      <c r="A158" s="20">
        <v>160</v>
      </c>
      <c r="B158" s="21">
        <v>44642</v>
      </c>
      <c r="C158" s="22">
        <v>44638</v>
      </c>
      <c r="D158" s="246">
        <v>44638</v>
      </c>
      <c r="E158" s="23" t="s">
        <v>42</v>
      </c>
      <c r="F158" s="209" t="s">
        <v>47</v>
      </c>
      <c r="G158" s="24" t="s">
        <v>44</v>
      </c>
      <c r="H158" s="26" t="s">
        <v>34</v>
      </c>
      <c r="I158" s="24" t="s">
        <v>33</v>
      </c>
      <c r="J158" s="78">
        <v>303410</v>
      </c>
      <c r="K158" s="99">
        <v>44592</v>
      </c>
      <c r="L158" s="26" t="s">
        <v>408</v>
      </c>
      <c r="M158" s="29">
        <v>23248</v>
      </c>
      <c r="N158" s="30">
        <v>0.15</v>
      </c>
      <c r="O158" s="31">
        <f t="shared" si="20"/>
        <v>3487.2</v>
      </c>
      <c r="P158" s="31">
        <v>0</v>
      </c>
      <c r="Q158" s="32">
        <f t="shared" si="15"/>
        <v>26735.200000000001</v>
      </c>
      <c r="R158" s="33">
        <v>0.03</v>
      </c>
      <c r="S158" s="34">
        <f t="shared" si="21"/>
        <v>-802.05600000000004</v>
      </c>
      <c r="T158" s="33">
        <v>0.2</v>
      </c>
      <c r="U158" s="35">
        <f t="shared" si="22"/>
        <v>-697.44</v>
      </c>
      <c r="V158" s="32">
        <f t="shared" si="23"/>
        <v>25235.704000000002</v>
      </c>
      <c r="W158" s="37" t="s">
        <v>59</v>
      </c>
      <c r="X158" s="35" t="s">
        <v>36</v>
      </c>
      <c r="Y158" s="37" t="s">
        <v>33</v>
      </c>
      <c r="Z158" s="37" t="s">
        <v>33</v>
      </c>
      <c r="AA158" s="40"/>
    </row>
    <row r="159" spans="1:27" hidden="1" x14ac:dyDescent="0.2">
      <c r="A159" s="20">
        <v>161</v>
      </c>
      <c r="B159" s="21">
        <v>44642</v>
      </c>
      <c r="C159" s="22">
        <v>44638</v>
      </c>
      <c r="D159" s="246">
        <v>44638</v>
      </c>
      <c r="E159" s="23" t="s">
        <v>42</v>
      </c>
      <c r="F159" s="209" t="s">
        <v>407</v>
      </c>
      <c r="G159" s="24" t="s">
        <v>44</v>
      </c>
      <c r="H159" s="26" t="s">
        <v>34</v>
      </c>
      <c r="I159" s="24" t="s">
        <v>33</v>
      </c>
      <c r="J159" s="78">
        <v>303410</v>
      </c>
      <c r="K159" s="99">
        <v>44620</v>
      </c>
      <c r="L159" s="26" t="s">
        <v>409</v>
      </c>
      <c r="M159" s="79">
        <v>145300</v>
      </c>
      <c r="N159" s="80">
        <v>0</v>
      </c>
      <c r="O159" s="31">
        <f t="shared" si="20"/>
        <v>0</v>
      </c>
      <c r="P159" s="31">
        <v>0</v>
      </c>
      <c r="Q159" s="32">
        <f t="shared" si="15"/>
        <v>145300</v>
      </c>
      <c r="R159" s="81">
        <v>0</v>
      </c>
      <c r="S159" s="34">
        <f t="shared" si="21"/>
        <v>0</v>
      </c>
      <c r="T159" s="81">
        <v>0</v>
      </c>
      <c r="U159" s="35">
        <f t="shared" si="22"/>
        <v>0</v>
      </c>
      <c r="V159" s="32">
        <f t="shared" si="23"/>
        <v>145300</v>
      </c>
      <c r="W159" s="37" t="s">
        <v>59</v>
      </c>
      <c r="X159" s="35" t="s">
        <v>36</v>
      </c>
      <c r="Y159" s="37" t="s">
        <v>33</v>
      </c>
      <c r="Z159" s="37" t="s">
        <v>33</v>
      </c>
      <c r="AA159" s="40"/>
    </row>
    <row r="160" spans="1:27" hidden="1" x14ac:dyDescent="0.2">
      <c r="A160" s="20">
        <v>162</v>
      </c>
      <c r="B160" s="21">
        <v>44642</v>
      </c>
      <c r="C160" s="22">
        <v>44638</v>
      </c>
      <c r="D160" s="246">
        <v>44638</v>
      </c>
      <c r="E160" s="23" t="s">
        <v>42</v>
      </c>
      <c r="F160" s="209" t="s">
        <v>47</v>
      </c>
      <c r="G160" s="24" t="s">
        <v>44</v>
      </c>
      <c r="H160" s="26" t="s">
        <v>34</v>
      </c>
      <c r="I160" s="24" t="s">
        <v>33</v>
      </c>
      <c r="J160" s="78">
        <v>303410</v>
      </c>
      <c r="K160" s="99">
        <v>44620</v>
      </c>
      <c r="L160" s="26" t="s">
        <v>409</v>
      </c>
      <c r="M160" s="79">
        <v>23248</v>
      </c>
      <c r="N160" s="80">
        <v>0.15</v>
      </c>
      <c r="O160" s="31">
        <f t="shared" si="20"/>
        <v>3487.2</v>
      </c>
      <c r="P160" s="31">
        <v>0</v>
      </c>
      <c r="Q160" s="32">
        <f t="shared" si="15"/>
        <v>26735.200000000001</v>
      </c>
      <c r="R160" s="81">
        <v>0.03</v>
      </c>
      <c r="S160" s="34">
        <f t="shared" si="21"/>
        <v>-802.05600000000004</v>
      </c>
      <c r="T160" s="81">
        <v>0.2</v>
      </c>
      <c r="U160" s="35">
        <f t="shared" si="22"/>
        <v>-697.44</v>
      </c>
      <c r="V160" s="32">
        <f t="shared" si="23"/>
        <v>25235.704000000002</v>
      </c>
      <c r="W160" s="37" t="s">
        <v>59</v>
      </c>
      <c r="X160" s="35" t="s">
        <v>36</v>
      </c>
      <c r="Y160" s="37" t="s">
        <v>33</v>
      </c>
      <c r="Z160" s="37" t="s">
        <v>33</v>
      </c>
      <c r="AA160" s="40"/>
    </row>
    <row r="161" spans="1:27" hidden="1" x14ac:dyDescent="0.2">
      <c r="A161" s="20">
        <v>163</v>
      </c>
      <c r="B161" s="21">
        <v>44642</v>
      </c>
      <c r="C161" s="22">
        <v>44638</v>
      </c>
      <c r="D161" s="246">
        <v>44638</v>
      </c>
      <c r="E161" s="23" t="s">
        <v>130</v>
      </c>
      <c r="F161" s="98" t="s">
        <v>410</v>
      </c>
      <c r="G161" s="76" t="s">
        <v>33</v>
      </c>
      <c r="H161" s="26" t="s">
        <v>34</v>
      </c>
      <c r="I161" s="24" t="s">
        <v>33</v>
      </c>
      <c r="J161" s="76">
        <v>303411</v>
      </c>
      <c r="K161" s="99">
        <v>44599</v>
      </c>
      <c r="L161" s="78" t="s">
        <v>411</v>
      </c>
      <c r="M161" s="79">
        <v>74200</v>
      </c>
      <c r="N161" s="80">
        <v>0</v>
      </c>
      <c r="O161" s="31">
        <f t="shared" si="20"/>
        <v>0</v>
      </c>
      <c r="P161" s="31">
        <v>0</v>
      </c>
      <c r="Q161" s="32">
        <f t="shared" si="15"/>
        <v>74200</v>
      </c>
      <c r="R161" s="81"/>
      <c r="S161" s="34">
        <f t="shared" si="21"/>
        <v>0</v>
      </c>
      <c r="T161" s="81"/>
      <c r="U161" s="35">
        <f t="shared" si="22"/>
        <v>0</v>
      </c>
      <c r="V161" s="102">
        <f t="shared" si="23"/>
        <v>74200</v>
      </c>
      <c r="W161" s="37" t="s">
        <v>59</v>
      </c>
      <c r="X161" s="35" t="s">
        <v>36</v>
      </c>
      <c r="Y161" s="37" t="s">
        <v>33</v>
      </c>
      <c r="Z161" s="37" t="s">
        <v>412</v>
      </c>
      <c r="AA161" s="37"/>
    </row>
    <row r="162" spans="1:27" hidden="1" x14ac:dyDescent="0.2">
      <c r="A162" s="20">
        <v>164</v>
      </c>
      <c r="B162" s="21">
        <v>44642</v>
      </c>
      <c r="C162" s="22">
        <v>44638</v>
      </c>
      <c r="D162" s="246">
        <v>44638</v>
      </c>
      <c r="E162" s="23" t="s">
        <v>413</v>
      </c>
      <c r="F162" s="43" t="s">
        <v>414</v>
      </c>
      <c r="G162" s="76" t="s">
        <v>33</v>
      </c>
      <c r="H162" s="26" t="s">
        <v>34</v>
      </c>
      <c r="I162" s="24" t="s">
        <v>33</v>
      </c>
      <c r="J162" s="76">
        <v>303425</v>
      </c>
      <c r="K162" s="99">
        <v>44605</v>
      </c>
      <c r="L162" s="78">
        <v>2001</v>
      </c>
      <c r="M162" s="79">
        <v>26190</v>
      </c>
      <c r="N162" s="80">
        <v>0.16</v>
      </c>
      <c r="O162" s="31">
        <f t="shared" si="20"/>
        <v>4190.3999999999996</v>
      </c>
      <c r="P162" s="31">
        <v>0</v>
      </c>
      <c r="Q162" s="32">
        <f t="shared" si="15"/>
        <v>30380.400000000001</v>
      </c>
      <c r="R162" s="81">
        <v>0.03</v>
      </c>
      <c r="S162" s="34">
        <f t="shared" si="21"/>
        <v>-911.41200000000003</v>
      </c>
      <c r="T162" s="81">
        <v>0</v>
      </c>
      <c r="U162" s="35">
        <f t="shared" si="22"/>
        <v>0</v>
      </c>
      <c r="V162" s="102">
        <f t="shared" si="23"/>
        <v>29468.988000000001</v>
      </c>
      <c r="W162" s="37" t="s">
        <v>59</v>
      </c>
      <c r="X162" s="36" t="s">
        <v>36</v>
      </c>
      <c r="Y162" s="37" t="s">
        <v>33</v>
      </c>
      <c r="Z162" s="37" t="s">
        <v>415</v>
      </c>
      <c r="AA162" s="37"/>
    </row>
    <row r="163" spans="1:27" hidden="1" x14ac:dyDescent="0.2">
      <c r="A163" s="20">
        <v>165</v>
      </c>
      <c r="B163" s="21">
        <v>44642</v>
      </c>
      <c r="C163" s="22">
        <v>44638</v>
      </c>
      <c r="D163" s="246">
        <v>44638</v>
      </c>
      <c r="E163" s="98" t="s">
        <v>416</v>
      </c>
      <c r="F163" s="98" t="s">
        <v>417</v>
      </c>
      <c r="G163" s="76" t="s">
        <v>418</v>
      </c>
      <c r="H163" s="26" t="s">
        <v>34</v>
      </c>
      <c r="I163" s="24" t="s">
        <v>33</v>
      </c>
      <c r="J163" s="76">
        <v>303424</v>
      </c>
      <c r="K163" s="99">
        <v>44637</v>
      </c>
      <c r="L163" s="78" t="s">
        <v>419</v>
      </c>
      <c r="M163" s="79">
        <v>325524</v>
      </c>
      <c r="N163" s="80">
        <v>0</v>
      </c>
      <c r="O163" s="31">
        <f t="shared" si="20"/>
        <v>0</v>
      </c>
      <c r="P163" s="31">
        <v>0</v>
      </c>
      <c r="Q163" s="32">
        <f t="shared" si="15"/>
        <v>325524</v>
      </c>
      <c r="R163" s="81">
        <v>4.4999999999999998E-2</v>
      </c>
      <c r="S163" s="34">
        <f t="shared" si="21"/>
        <v>-14648.58</v>
      </c>
      <c r="T163" s="81">
        <v>0.05</v>
      </c>
      <c r="U163" s="35">
        <v>-16272</v>
      </c>
      <c r="V163" s="102">
        <f>Q163+S163+U163-3</f>
        <v>294600.42</v>
      </c>
      <c r="W163" s="37" t="s">
        <v>59</v>
      </c>
      <c r="X163" s="35" t="s">
        <v>36</v>
      </c>
      <c r="Y163" s="37" t="s">
        <v>33</v>
      </c>
      <c r="Z163" s="37" t="s">
        <v>420</v>
      </c>
      <c r="AA163" s="37"/>
    </row>
    <row r="164" spans="1:27" hidden="1" x14ac:dyDescent="0.2">
      <c r="A164" s="20">
        <v>103</v>
      </c>
      <c r="B164" s="21">
        <v>44621</v>
      </c>
      <c r="C164" s="97">
        <v>44651</v>
      </c>
      <c r="D164" s="246">
        <v>44644</v>
      </c>
      <c r="E164" s="43" t="s">
        <v>284</v>
      </c>
      <c r="F164" s="98" t="s">
        <v>285</v>
      </c>
      <c r="G164" s="24" t="s">
        <v>286</v>
      </c>
      <c r="H164" s="26" t="s">
        <v>34</v>
      </c>
      <c r="I164" s="24" t="s">
        <v>33</v>
      </c>
      <c r="J164" s="76">
        <v>303447</v>
      </c>
      <c r="K164" s="99">
        <v>44448</v>
      </c>
      <c r="L164" s="78">
        <v>50</v>
      </c>
      <c r="M164" s="79">
        <v>210000</v>
      </c>
      <c r="N164" s="80">
        <v>0.15</v>
      </c>
      <c r="O164" s="31">
        <f t="shared" si="20"/>
        <v>31500</v>
      </c>
      <c r="P164" s="31">
        <v>0</v>
      </c>
      <c r="Q164" s="32">
        <f t="shared" si="15"/>
        <v>241500</v>
      </c>
      <c r="R164" s="81">
        <v>0.06</v>
      </c>
      <c r="S164" s="34">
        <f t="shared" si="21"/>
        <v>-14490</v>
      </c>
      <c r="T164" s="81">
        <v>1</v>
      </c>
      <c r="U164" s="35">
        <f>-O164*T164</f>
        <v>-31500</v>
      </c>
      <c r="V164" s="102">
        <f>Q164+S164+U164-31500</f>
        <v>164010</v>
      </c>
      <c r="W164" s="100" t="s">
        <v>35</v>
      </c>
      <c r="X164" s="35" t="s">
        <v>102</v>
      </c>
      <c r="Y164" s="37" t="s">
        <v>287</v>
      </c>
      <c r="Z164" s="96" t="s">
        <v>33</v>
      </c>
      <c r="AA164" s="37"/>
    </row>
    <row r="165" spans="1:27" hidden="1" x14ac:dyDescent="0.2">
      <c r="A165" s="20">
        <v>109</v>
      </c>
      <c r="B165" s="21">
        <v>44621</v>
      </c>
      <c r="C165" s="97" t="s">
        <v>298</v>
      </c>
      <c r="D165" s="246">
        <v>44644</v>
      </c>
      <c r="E165" s="23" t="s">
        <v>144</v>
      </c>
      <c r="F165" s="98" t="s">
        <v>301</v>
      </c>
      <c r="G165" s="76" t="s">
        <v>33</v>
      </c>
      <c r="H165" s="26" t="s">
        <v>34</v>
      </c>
      <c r="I165" s="24" t="s">
        <v>33</v>
      </c>
      <c r="J165" s="76">
        <v>303454</v>
      </c>
      <c r="K165" s="99">
        <v>44651</v>
      </c>
      <c r="L165" s="78" t="s">
        <v>33</v>
      </c>
      <c r="M165" s="79">
        <v>1546199</v>
      </c>
      <c r="N165" s="80">
        <v>0</v>
      </c>
      <c r="O165" s="31">
        <f t="shared" si="20"/>
        <v>0</v>
      </c>
      <c r="P165" s="31">
        <v>0</v>
      </c>
      <c r="Q165" s="32">
        <f t="shared" si="15"/>
        <v>1546199</v>
      </c>
      <c r="R165" s="81">
        <v>0</v>
      </c>
      <c r="S165" s="34"/>
      <c r="T165" s="81">
        <v>0</v>
      </c>
      <c r="U165" s="35"/>
      <c r="V165" s="102">
        <v>1546199</v>
      </c>
      <c r="W165" s="37" t="s">
        <v>59</v>
      </c>
      <c r="X165" s="35" t="s">
        <v>36</v>
      </c>
      <c r="Y165" s="37" t="s">
        <v>33</v>
      </c>
      <c r="Z165" s="37" t="s">
        <v>33</v>
      </c>
      <c r="AA165" s="37"/>
    </row>
    <row r="166" spans="1:27" hidden="1" x14ac:dyDescent="0.2">
      <c r="A166" s="20">
        <v>112</v>
      </c>
      <c r="B166" s="21">
        <v>44621</v>
      </c>
      <c r="C166" s="97" t="s">
        <v>298</v>
      </c>
      <c r="D166" s="246">
        <v>44644</v>
      </c>
      <c r="E166" s="23" t="s">
        <v>75</v>
      </c>
      <c r="F166" s="98" t="s">
        <v>309</v>
      </c>
      <c r="G166" s="76" t="s">
        <v>33</v>
      </c>
      <c r="H166" s="26" t="s">
        <v>34</v>
      </c>
      <c r="I166" s="24" t="s">
        <v>33</v>
      </c>
      <c r="J166" s="76">
        <v>303457</v>
      </c>
      <c r="K166" s="99" t="s">
        <v>33</v>
      </c>
      <c r="L166" s="78" t="s">
        <v>33</v>
      </c>
      <c r="M166" s="79">
        <v>395342</v>
      </c>
      <c r="N166" s="80">
        <v>0</v>
      </c>
      <c r="O166" s="31">
        <f t="shared" si="20"/>
        <v>0</v>
      </c>
      <c r="P166" s="31">
        <v>0</v>
      </c>
      <c r="Q166" s="32">
        <f t="shared" si="15"/>
        <v>395342</v>
      </c>
      <c r="R166" s="81">
        <v>0</v>
      </c>
      <c r="S166" s="34"/>
      <c r="T166" s="81">
        <v>0</v>
      </c>
      <c r="U166" s="35"/>
      <c r="V166" s="102">
        <f t="shared" ref="V166:V173" si="24">Q166+S166+U166</f>
        <v>395342</v>
      </c>
      <c r="W166" s="37" t="s">
        <v>59</v>
      </c>
      <c r="X166" s="35" t="s">
        <v>36</v>
      </c>
      <c r="Y166" s="37" t="s">
        <v>33</v>
      </c>
      <c r="Z166" s="37" t="s">
        <v>33</v>
      </c>
      <c r="AA166" s="37"/>
    </row>
    <row r="167" spans="1:27" hidden="1" x14ac:dyDescent="0.2">
      <c r="A167" s="20">
        <v>134</v>
      </c>
      <c r="B167" s="21">
        <v>44621</v>
      </c>
      <c r="C167" s="97">
        <v>44642</v>
      </c>
      <c r="D167" s="246">
        <v>44644</v>
      </c>
      <c r="E167" s="43" t="s">
        <v>363</v>
      </c>
      <c r="F167" s="98" t="s">
        <v>364</v>
      </c>
      <c r="G167" s="76" t="s">
        <v>33</v>
      </c>
      <c r="H167" s="26" t="s">
        <v>34</v>
      </c>
      <c r="I167" s="24" t="s">
        <v>33</v>
      </c>
      <c r="J167" s="76">
        <v>303426</v>
      </c>
      <c r="K167" s="140">
        <v>44642</v>
      </c>
      <c r="L167" s="78" t="s">
        <v>33</v>
      </c>
      <c r="M167" s="79">
        <v>3734795</v>
      </c>
      <c r="N167" s="80">
        <v>0</v>
      </c>
      <c r="O167" s="31">
        <f t="shared" si="20"/>
        <v>0</v>
      </c>
      <c r="P167" s="31">
        <v>0</v>
      </c>
      <c r="Q167" s="32">
        <f t="shared" si="15"/>
        <v>3734795</v>
      </c>
      <c r="R167" s="81">
        <v>0</v>
      </c>
      <c r="S167" s="34">
        <v>0</v>
      </c>
      <c r="T167" s="81">
        <v>0</v>
      </c>
      <c r="U167" s="35">
        <f t="shared" ref="U167:U173" si="25">-O167*T167</f>
        <v>0</v>
      </c>
      <c r="V167" s="102">
        <f t="shared" si="24"/>
        <v>3734795</v>
      </c>
      <c r="W167" s="100" t="s">
        <v>35</v>
      </c>
      <c r="X167" s="35" t="s">
        <v>36</v>
      </c>
      <c r="Y167" s="37" t="s">
        <v>365</v>
      </c>
      <c r="Z167" s="37" t="s">
        <v>33</v>
      </c>
      <c r="AA167" s="37"/>
    </row>
    <row r="168" spans="1:27" hidden="1" x14ac:dyDescent="0.2">
      <c r="A168" s="20">
        <v>138</v>
      </c>
      <c r="B168" s="21">
        <v>44621</v>
      </c>
      <c r="C168" s="97">
        <v>44649</v>
      </c>
      <c r="D168" s="246">
        <v>44644</v>
      </c>
      <c r="E168" s="23" t="s">
        <v>148</v>
      </c>
      <c r="F168" s="98" t="s">
        <v>373</v>
      </c>
      <c r="G168" s="76" t="s">
        <v>150</v>
      </c>
      <c r="H168" s="26" t="s">
        <v>34</v>
      </c>
      <c r="I168" s="24" t="s">
        <v>33</v>
      </c>
      <c r="J168" s="76">
        <v>303435</v>
      </c>
      <c r="K168" s="140">
        <v>44629</v>
      </c>
      <c r="L168" s="78">
        <v>20111</v>
      </c>
      <c r="M168" s="79">
        <v>3700739.25</v>
      </c>
      <c r="N168" s="80">
        <v>0</v>
      </c>
      <c r="O168" s="31">
        <f t="shared" si="20"/>
        <v>0</v>
      </c>
      <c r="P168" s="31">
        <v>0</v>
      </c>
      <c r="Q168" s="32">
        <f t="shared" si="15"/>
        <v>3700739.25</v>
      </c>
      <c r="R168" s="81"/>
      <c r="S168" s="34">
        <f t="shared" ref="S168:S176" si="26">-Q168*R168</f>
        <v>0</v>
      </c>
      <c r="T168" s="81"/>
      <c r="U168" s="35">
        <f t="shared" si="25"/>
        <v>0</v>
      </c>
      <c r="V168" s="102">
        <f t="shared" si="24"/>
        <v>3700739.25</v>
      </c>
      <c r="W168" s="100" t="s">
        <v>35</v>
      </c>
      <c r="X168" s="35" t="s">
        <v>36</v>
      </c>
      <c r="Y168" s="37" t="s">
        <v>374</v>
      </c>
      <c r="Z168" s="37" t="s">
        <v>33</v>
      </c>
      <c r="AA168" s="37"/>
    </row>
    <row r="169" spans="1:27" hidden="1" x14ac:dyDescent="0.2">
      <c r="A169" s="20">
        <v>135</v>
      </c>
      <c r="B169" s="21">
        <v>44621</v>
      </c>
      <c r="C169" s="97">
        <v>44644</v>
      </c>
      <c r="D169" s="246">
        <v>44645</v>
      </c>
      <c r="E169" s="43" t="s">
        <v>179</v>
      </c>
      <c r="F169" s="98" t="s">
        <v>179</v>
      </c>
      <c r="G169" s="76" t="s">
        <v>33</v>
      </c>
      <c r="H169" s="26" t="s">
        <v>34</v>
      </c>
      <c r="I169" s="24" t="s">
        <v>33</v>
      </c>
      <c r="J169" s="76">
        <v>303427</v>
      </c>
      <c r="K169" s="140">
        <v>44593</v>
      </c>
      <c r="L169" s="78" t="s">
        <v>366</v>
      </c>
      <c r="M169" s="79">
        <v>46800</v>
      </c>
      <c r="N169" s="80">
        <v>0</v>
      </c>
      <c r="O169" s="31">
        <f t="shared" si="20"/>
        <v>0</v>
      </c>
      <c r="P169" s="31">
        <v>0</v>
      </c>
      <c r="Q169" s="32">
        <f t="shared" si="15"/>
        <v>46800</v>
      </c>
      <c r="R169" s="81">
        <v>0</v>
      </c>
      <c r="S169" s="34">
        <f t="shared" si="26"/>
        <v>0</v>
      </c>
      <c r="T169" s="81">
        <v>0</v>
      </c>
      <c r="U169" s="35">
        <f t="shared" si="25"/>
        <v>0</v>
      </c>
      <c r="V169" s="102">
        <f t="shared" si="24"/>
        <v>46800</v>
      </c>
      <c r="W169" s="100" t="s">
        <v>35</v>
      </c>
      <c r="X169" s="35" t="s">
        <v>102</v>
      </c>
      <c r="Y169" s="37" t="s">
        <v>367</v>
      </c>
      <c r="Z169" s="37" t="s">
        <v>33</v>
      </c>
      <c r="AA169" s="37"/>
    </row>
    <row r="170" spans="1:27" hidden="1" x14ac:dyDescent="0.2">
      <c r="A170" s="20">
        <v>136</v>
      </c>
      <c r="B170" s="21">
        <v>44621</v>
      </c>
      <c r="C170" s="97">
        <v>44649</v>
      </c>
      <c r="D170" s="246">
        <v>44645</v>
      </c>
      <c r="E170" s="43" t="s">
        <v>160</v>
      </c>
      <c r="F170" s="43" t="s">
        <v>160</v>
      </c>
      <c r="G170" s="76" t="s">
        <v>33</v>
      </c>
      <c r="H170" s="26" t="s">
        <v>34</v>
      </c>
      <c r="I170" s="24" t="s">
        <v>33</v>
      </c>
      <c r="J170" s="76">
        <v>303431</v>
      </c>
      <c r="K170" s="103">
        <v>44649</v>
      </c>
      <c r="L170" s="78" t="s">
        <v>33</v>
      </c>
      <c r="M170" s="79">
        <v>134677</v>
      </c>
      <c r="N170" s="80">
        <v>0</v>
      </c>
      <c r="O170" s="31">
        <f t="shared" si="20"/>
        <v>0</v>
      </c>
      <c r="P170" s="31">
        <v>0</v>
      </c>
      <c r="Q170" s="32">
        <f t="shared" si="15"/>
        <v>134677</v>
      </c>
      <c r="R170" s="81">
        <v>0</v>
      </c>
      <c r="S170" s="34">
        <f t="shared" si="26"/>
        <v>0</v>
      </c>
      <c r="T170" s="81">
        <v>0</v>
      </c>
      <c r="U170" s="35">
        <f t="shared" si="25"/>
        <v>0</v>
      </c>
      <c r="V170" s="32">
        <f t="shared" si="24"/>
        <v>134677</v>
      </c>
      <c r="W170" s="37" t="s">
        <v>59</v>
      </c>
      <c r="X170" s="35" t="s">
        <v>36</v>
      </c>
      <c r="Y170" s="37" t="s">
        <v>33</v>
      </c>
      <c r="Z170" s="37" t="s">
        <v>33</v>
      </c>
      <c r="AA170" s="37"/>
    </row>
    <row r="171" spans="1:27" hidden="1" x14ac:dyDescent="0.2">
      <c r="A171" s="20">
        <v>137</v>
      </c>
      <c r="B171" s="21">
        <v>44621</v>
      </c>
      <c r="C171" s="97">
        <v>44649</v>
      </c>
      <c r="D171" s="246">
        <v>44645</v>
      </c>
      <c r="E171" s="43" t="s">
        <v>368</v>
      </c>
      <c r="F171" s="43" t="s">
        <v>369</v>
      </c>
      <c r="G171" s="76" t="s">
        <v>370</v>
      </c>
      <c r="H171" s="26" t="s">
        <v>34</v>
      </c>
      <c r="I171" s="24" t="s">
        <v>33</v>
      </c>
      <c r="J171" s="76">
        <v>303432</v>
      </c>
      <c r="K171" s="103">
        <v>44645</v>
      </c>
      <c r="L171" s="78" t="s">
        <v>371</v>
      </c>
      <c r="M171" s="79">
        <v>615888</v>
      </c>
      <c r="N171" s="80">
        <v>0</v>
      </c>
      <c r="O171" s="31">
        <f t="shared" si="20"/>
        <v>0</v>
      </c>
      <c r="P171" s="31">
        <v>0</v>
      </c>
      <c r="Q171" s="32">
        <f t="shared" si="15"/>
        <v>615888</v>
      </c>
      <c r="R171" s="81">
        <v>0</v>
      </c>
      <c r="S171" s="34">
        <f t="shared" si="26"/>
        <v>0</v>
      </c>
      <c r="T171" s="81">
        <v>0</v>
      </c>
      <c r="U171" s="35">
        <f t="shared" si="25"/>
        <v>0</v>
      </c>
      <c r="V171" s="32">
        <f t="shared" si="24"/>
        <v>615888</v>
      </c>
      <c r="W171" s="100" t="s">
        <v>35</v>
      </c>
      <c r="X171" s="35" t="s">
        <v>36</v>
      </c>
      <c r="Y171" s="37" t="s">
        <v>372</v>
      </c>
      <c r="Z171" s="37" t="s">
        <v>33</v>
      </c>
      <c r="AA171" s="37"/>
    </row>
    <row r="172" spans="1:27" hidden="1" x14ac:dyDescent="0.2">
      <c r="A172" s="20">
        <v>65</v>
      </c>
      <c r="B172" s="21">
        <v>44614</v>
      </c>
      <c r="C172" s="22">
        <v>44617</v>
      </c>
      <c r="D172" s="246">
        <v>44648</v>
      </c>
      <c r="E172" s="23" t="s">
        <v>200</v>
      </c>
      <c r="F172" s="23" t="s">
        <v>201</v>
      </c>
      <c r="G172" s="24" t="s">
        <v>202</v>
      </c>
      <c r="H172" s="26" t="s">
        <v>34</v>
      </c>
      <c r="I172" s="26">
        <v>1847</v>
      </c>
      <c r="J172" s="20">
        <v>303385</v>
      </c>
      <c r="K172" s="27">
        <v>44393</v>
      </c>
      <c r="L172" s="26">
        <v>21003480</v>
      </c>
      <c r="M172" s="38">
        <v>54000</v>
      </c>
      <c r="N172" s="30">
        <v>0.15</v>
      </c>
      <c r="O172" s="31">
        <f t="shared" si="20"/>
        <v>8100</v>
      </c>
      <c r="P172" s="31">
        <v>0</v>
      </c>
      <c r="Q172" s="32">
        <f t="shared" si="15"/>
        <v>62100</v>
      </c>
      <c r="R172" s="33">
        <v>0.03</v>
      </c>
      <c r="S172" s="34">
        <f t="shared" si="26"/>
        <v>-1863</v>
      </c>
      <c r="T172" s="33">
        <v>0.2</v>
      </c>
      <c r="U172" s="35">
        <f t="shared" si="25"/>
        <v>-1620</v>
      </c>
      <c r="V172" s="32">
        <f t="shared" si="24"/>
        <v>58617</v>
      </c>
      <c r="W172" s="181" t="s">
        <v>35</v>
      </c>
      <c r="X172" s="181" t="s">
        <v>102</v>
      </c>
      <c r="Y172" s="47" t="s">
        <v>203</v>
      </c>
      <c r="Z172" s="37" t="s">
        <v>33</v>
      </c>
      <c r="AA172" s="40">
        <f>V172+V173</f>
        <v>88167</v>
      </c>
    </row>
    <row r="173" spans="1:27" hidden="1" x14ac:dyDescent="0.2">
      <c r="A173" s="20">
        <v>66</v>
      </c>
      <c r="B173" s="21">
        <v>44614</v>
      </c>
      <c r="C173" s="22">
        <v>44617</v>
      </c>
      <c r="D173" s="246">
        <v>44648</v>
      </c>
      <c r="E173" s="23" t="s">
        <v>200</v>
      </c>
      <c r="F173" s="23" t="s">
        <v>201</v>
      </c>
      <c r="G173" s="24" t="s">
        <v>202</v>
      </c>
      <c r="H173" s="26" t="s">
        <v>34</v>
      </c>
      <c r="I173" s="26">
        <v>1847</v>
      </c>
      <c r="J173" s="20">
        <v>303385</v>
      </c>
      <c r="K173" s="27">
        <v>44393</v>
      </c>
      <c r="L173" s="26">
        <v>21003480</v>
      </c>
      <c r="M173" s="38">
        <v>29550</v>
      </c>
      <c r="N173" s="30">
        <v>0</v>
      </c>
      <c r="O173" s="31">
        <f t="shared" si="20"/>
        <v>0</v>
      </c>
      <c r="P173" s="31">
        <v>0</v>
      </c>
      <c r="Q173" s="32">
        <f t="shared" si="15"/>
        <v>29550</v>
      </c>
      <c r="R173" s="33">
        <v>0</v>
      </c>
      <c r="S173" s="34">
        <f t="shared" si="26"/>
        <v>0</v>
      </c>
      <c r="T173" s="33"/>
      <c r="U173" s="35">
        <f t="shared" si="25"/>
        <v>0</v>
      </c>
      <c r="V173" s="32">
        <f t="shared" si="24"/>
        <v>29550</v>
      </c>
      <c r="W173" s="181" t="s">
        <v>35</v>
      </c>
      <c r="X173" s="181" t="s">
        <v>102</v>
      </c>
      <c r="Y173" s="47" t="s">
        <v>203</v>
      </c>
      <c r="Z173" s="37" t="s">
        <v>33</v>
      </c>
      <c r="AA173" s="40"/>
    </row>
    <row r="174" spans="1:27" hidden="1" x14ac:dyDescent="0.2">
      <c r="A174" s="20">
        <v>106</v>
      </c>
      <c r="B174" s="21">
        <v>44621</v>
      </c>
      <c r="C174" s="97">
        <v>44651</v>
      </c>
      <c r="D174" s="246">
        <v>44656</v>
      </c>
      <c r="E174" s="43" t="s">
        <v>294</v>
      </c>
      <c r="F174" s="43" t="s">
        <v>295</v>
      </c>
      <c r="G174" s="76" t="s">
        <v>33</v>
      </c>
      <c r="H174" s="26" t="s">
        <v>34</v>
      </c>
      <c r="I174" s="24" t="s">
        <v>33</v>
      </c>
      <c r="J174" s="76">
        <v>303450</v>
      </c>
      <c r="K174" s="27" t="s">
        <v>33</v>
      </c>
      <c r="L174" s="78" t="s">
        <v>33</v>
      </c>
      <c r="M174" s="79">
        <v>1346858</v>
      </c>
      <c r="N174" s="80">
        <v>0</v>
      </c>
      <c r="O174" s="31">
        <f t="shared" si="20"/>
        <v>0</v>
      </c>
      <c r="P174" s="31">
        <v>0</v>
      </c>
      <c r="Q174" s="32">
        <f t="shared" si="15"/>
        <v>1346858</v>
      </c>
      <c r="R174" s="81">
        <v>0</v>
      </c>
      <c r="S174" s="34">
        <f t="shared" si="26"/>
        <v>0</v>
      </c>
      <c r="T174" s="81">
        <v>0</v>
      </c>
      <c r="U174" s="35"/>
      <c r="V174" s="32">
        <v>1346858</v>
      </c>
      <c r="W174" s="100" t="s">
        <v>35</v>
      </c>
      <c r="X174" s="35" t="s">
        <v>36</v>
      </c>
      <c r="Y174" s="37" t="s">
        <v>296</v>
      </c>
      <c r="Z174" s="37" t="s">
        <v>297</v>
      </c>
      <c r="AA174" s="48"/>
    </row>
    <row r="175" spans="1:27" hidden="1" x14ac:dyDescent="0.2">
      <c r="A175" s="20">
        <v>100</v>
      </c>
      <c r="B175" s="21">
        <v>44621</v>
      </c>
      <c r="C175" s="97">
        <v>44649</v>
      </c>
      <c r="D175" s="246">
        <v>44651</v>
      </c>
      <c r="E175" s="43" t="s">
        <v>274</v>
      </c>
      <c r="F175" s="43" t="s">
        <v>275</v>
      </c>
      <c r="G175" s="76" t="s">
        <v>276</v>
      </c>
      <c r="H175" s="26" t="s">
        <v>34</v>
      </c>
      <c r="I175" s="24" t="s">
        <v>33</v>
      </c>
      <c r="J175" s="76">
        <v>303443</v>
      </c>
      <c r="K175" s="27">
        <v>44649</v>
      </c>
      <c r="L175" s="78">
        <v>202600</v>
      </c>
      <c r="M175" s="79">
        <v>52394</v>
      </c>
      <c r="N175" s="80">
        <v>0</v>
      </c>
      <c r="O175" s="31"/>
      <c r="P175" s="31">
        <v>0</v>
      </c>
      <c r="Q175" s="32">
        <f t="shared" si="15"/>
        <v>52394</v>
      </c>
      <c r="R175" s="81">
        <v>0.03</v>
      </c>
      <c r="S175" s="34">
        <f t="shared" si="26"/>
        <v>-1571.82</v>
      </c>
      <c r="T175" s="81">
        <v>0.2</v>
      </c>
      <c r="U175" s="35">
        <v>-1366</v>
      </c>
      <c r="V175" s="32">
        <f>Q175+S175+U175</f>
        <v>49456.18</v>
      </c>
      <c r="W175" s="100" t="s">
        <v>35</v>
      </c>
      <c r="X175" s="35" t="s">
        <v>36</v>
      </c>
      <c r="Y175" s="37" t="s">
        <v>33</v>
      </c>
      <c r="Z175" s="37" t="s">
        <v>277</v>
      </c>
      <c r="AA175" s="48"/>
    </row>
    <row r="176" spans="1:27" hidden="1" x14ac:dyDescent="0.2">
      <c r="A176" s="20">
        <v>102</v>
      </c>
      <c r="B176" s="21">
        <v>44621</v>
      </c>
      <c r="C176" s="97">
        <v>44651</v>
      </c>
      <c r="D176" s="246">
        <v>44651</v>
      </c>
      <c r="E176" s="43" t="s">
        <v>241</v>
      </c>
      <c r="F176" s="43" t="s">
        <v>282</v>
      </c>
      <c r="G176" s="76" t="s">
        <v>33</v>
      </c>
      <c r="H176" s="26" t="s">
        <v>34</v>
      </c>
      <c r="I176" s="24" t="s">
        <v>33</v>
      </c>
      <c r="J176" s="76">
        <v>303446</v>
      </c>
      <c r="K176" s="27">
        <v>44624</v>
      </c>
      <c r="L176" s="78">
        <v>585241</v>
      </c>
      <c r="M176" s="79">
        <v>96320</v>
      </c>
      <c r="N176" s="80">
        <v>0</v>
      </c>
      <c r="O176" s="31">
        <f>M176*N176</f>
        <v>0</v>
      </c>
      <c r="P176" s="31">
        <v>0</v>
      </c>
      <c r="Q176" s="32">
        <f t="shared" si="15"/>
        <v>96320</v>
      </c>
      <c r="R176" s="81">
        <v>4.4999999999999998E-2</v>
      </c>
      <c r="S176" s="34">
        <f t="shared" si="26"/>
        <v>-4334.3999999999996</v>
      </c>
      <c r="T176" s="81">
        <v>0</v>
      </c>
      <c r="U176" s="35"/>
      <c r="V176" s="32">
        <f>Q176+S176+U176</f>
        <v>91985.600000000006</v>
      </c>
      <c r="W176" s="100" t="s">
        <v>35</v>
      </c>
      <c r="X176" s="35" t="s">
        <v>102</v>
      </c>
      <c r="Y176" s="37" t="s">
        <v>283</v>
      </c>
      <c r="Z176" s="96" t="s">
        <v>33</v>
      </c>
      <c r="AA176" s="48"/>
    </row>
    <row r="177" spans="1:27" x14ac:dyDescent="0.2">
      <c r="A177" s="20">
        <v>116</v>
      </c>
      <c r="B177" s="21">
        <v>44621</v>
      </c>
      <c r="C177" s="97">
        <v>44656</v>
      </c>
      <c r="D177" s="246">
        <v>44651</v>
      </c>
      <c r="E177" s="43" t="s">
        <v>142</v>
      </c>
      <c r="F177" s="43" t="s">
        <v>316</v>
      </c>
      <c r="G177" s="76" t="s">
        <v>33</v>
      </c>
      <c r="H177" s="26" t="s">
        <v>34</v>
      </c>
      <c r="I177" s="24" t="s">
        <v>33</v>
      </c>
      <c r="J177" s="76">
        <v>303461</v>
      </c>
      <c r="K177" s="27">
        <v>44651</v>
      </c>
      <c r="L177" s="78" t="s">
        <v>33</v>
      </c>
      <c r="M177" s="79">
        <v>700</v>
      </c>
      <c r="N177" s="80">
        <v>0</v>
      </c>
      <c r="O177" s="31">
        <v>0</v>
      </c>
      <c r="P177" s="31">
        <v>0</v>
      </c>
      <c r="Q177" s="32">
        <f t="shared" si="15"/>
        <v>700</v>
      </c>
      <c r="R177" s="81">
        <v>0</v>
      </c>
      <c r="S177" s="34">
        <v>0</v>
      </c>
      <c r="T177" s="81">
        <v>0</v>
      </c>
      <c r="U177" s="35">
        <v>0</v>
      </c>
      <c r="V177" s="32">
        <v>700</v>
      </c>
      <c r="W177" s="100" t="s">
        <v>33</v>
      </c>
      <c r="X177" s="35" t="s">
        <v>142</v>
      </c>
      <c r="Y177" s="37" t="s">
        <v>33</v>
      </c>
      <c r="Z177" s="37" t="s">
        <v>33</v>
      </c>
      <c r="AA177" s="48"/>
    </row>
    <row r="178" spans="1:27" hidden="1" x14ac:dyDescent="0.2">
      <c r="A178" s="20">
        <v>144</v>
      </c>
      <c r="B178" s="21">
        <v>44642</v>
      </c>
      <c r="C178" s="22">
        <v>44649</v>
      </c>
      <c r="D178" s="246">
        <v>44651</v>
      </c>
      <c r="E178" s="23" t="s">
        <v>274</v>
      </c>
      <c r="F178" s="23" t="s">
        <v>382</v>
      </c>
      <c r="G178" s="26" t="s">
        <v>276</v>
      </c>
      <c r="H178" s="26" t="s">
        <v>34</v>
      </c>
      <c r="I178" s="24" t="s">
        <v>33</v>
      </c>
      <c r="J178" s="26">
        <v>303439</v>
      </c>
      <c r="K178" s="27">
        <v>44580</v>
      </c>
      <c r="L178" s="26">
        <v>129571</v>
      </c>
      <c r="M178" s="29">
        <v>33000</v>
      </c>
      <c r="N178" s="30">
        <v>0.15</v>
      </c>
      <c r="O178" s="31">
        <f t="shared" ref="O178:O188" si="27">M178*N178</f>
        <v>4950</v>
      </c>
      <c r="P178" s="31">
        <v>0</v>
      </c>
      <c r="Q178" s="32">
        <f t="shared" si="15"/>
        <v>37950</v>
      </c>
      <c r="R178" s="33">
        <v>0.03</v>
      </c>
      <c r="S178" s="34">
        <f t="shared" ref="S178:S184" si="28">-Q178*R178</f>
        <v>-1138.5</v>
      </c>
      <c r="T178" s="33">
        <v>0.2</v>
      </c>
      <c r="U178" s="35">
        <f>-O178*T178</f>
        <v>-990</v>
      </c>
      <c r="V178" s="32">
        <f t="shared" ref="V178:V191" si="29">Q178+S178+U178</f>
        <v>35821.5</v>
      </c>
      <c r="W178" s="37" t="s">
        <v>59</v>
      </c>
      <c r="X178" s="35" t="s">
        <v>36</v>
      </c>
      <c r="Y178" s="37" t="s">
        <v>33</v>
      </c>
      <c r="Z178" s="37" t="s">
        <v>383</v>
      </c>
      <c r="AA178" s="48"/>
    </row>
    <row r="179" spans="1:27" hidden="1" x14ac:dyDescent="0.2">
      <c r="A179" s="20">
        <v>146</v>
      </c>
      <c r="B179" s="21">
        <v>44642</v>
      </c>
      <c r="C179" s="22">
        <v>44650</v>
      </c>
      <c r="D179" s="246">
        <v>44651</v>
      </c>
      <c r="E179" s="23" t="s">
        <v>234</v>
      </c>
      <c r="F179" s="23" t="s">
        <v>386</v>
      </c>
      <c r="G179" s="26" t="s">
        <v>235</v>
      </c>
      <c r="H179" s="26" t="s">
        <v>34</v>
      </c>
      <c r="I179" s="24" t="s">
        <v>33</v>
      </c>
      <c r="J179" s="26">
        <v>303429</v>
      </c>
      <c r="K179" s="27">
        <v>44599</v>
      </c>
      <c r="L179" s="24" t="s">
        <v>377</v>
      </c>
      <c r="M179" s="29">
        <v>64408</v>
      </c>
      <c r="N179" s="30">
        <v>0.16</v>
      </c>
      <c r="O179" s="31">
        <f t="shared" si="27"/>
        <v>10305.280000000001</v>
      </c>
      <c r="P179" s="31">
        <v>2190</v>
      </c>
      <c r="Q179" s="32">
        <f t="shared" si="15"/>
        <v>76903.28</v>
      </c>
      <c r="R179" s="33">
        <v>0.03</v>
      </c>
      <c r="S179" s="34">
        <f t="shared" si="28"/>
        <v>-2307.0983999999999</v>
      </c>
      <c r="T179" s="33">
        <v>0</v>
      </c>
      <c r="U179" s="35">
        <v>0</v>
      </c>
      <c r="V179" s="32">
        <f t="shared" si="29"/>
        <v>74596.181599999996</v>
      </c>
      <c r="W179" s="35" t="s">
        <v>33</v>
      </c>
      <c r="X179" s="181" t="s">
        <v>36</v>
      </c>
      <c r="Y179" s="37" t="s">
        <v>33</v>
      </c>
      <c r="Z179" s="37" t="s">
        <v>33</v>
      </c>
      <c r="AA179" s="243">
        <f>V179+V180</f>
        <v>91278.581600000005</v>
      </c>
    </row>
    <row r="180" spans="1:27" hidden="1" x14ac:dyDescent="0.2">
      <c r="A180" s="20">
        <v>147</v>
      </c>
      <c r="B180" s="21">
        <v>44642</v>
      </c>
      <c r="C180" s="22">
        <v>44650</v>
      </c>
      <c r="D180" s="246">
        <v>44651</v>
      </c>
      <c r="E180" s="23" t="s">
        <v>234</v>
      </c>
      <c r="F180" s="23" t="s">
        <v>386</v>
      </c>
      <c r="G180" s="26" t="s">
        <v>235</v>
      </c>
      <c r="H180" s="26" t="s">
        <v>34</v>
      </c>
      <c r="I180" s="24" t="s">
        <v>33</v>
      </c>
      <c r="J180" s="26">
        <v>303429</v>
      </c>
      <c r="K180" s="27">
        <v>44599</v>
      </c>
      <c r="L180" s="24" t="s">
        <v>387</v>
      </c>
      <c r="M180" s="38">
        <v>15600</v>
      </c>
      <c r="N180" s="30">
        <v>0.1</v>
      </c>
      <c r="O180" s="31">
        <f t="shared" si="27"/>
        <v>1560</v>
      </c>
      <c r="P180" s="31">
        <v>360</v>
      </c>
      <c r="Q180" s="32">
        <f t="shared" si="15"/>
        <v>17520</v>
      </c>
      <c r="R180" s="33">
        <v>0.03</v>
      </c>
      <c r="S180" s="34">
        <f t="shared" si="28"/>
        <v>-525.6</v>
      </c>
      <c r="T180" s="33">
        <v>0.2</v>
      </c>
      <c r="U180" s="35">
        <f>-O180*T180</f>
        <v>-312</v>
      </c>
      <c r="V180" s="32">
        <f t="shared" si="29"/>
        <v>16682.400000000001</v>
      </c>
      <c r="W180" s="35" t="s">
        <v>33</v>
      </c>
      <c r="X180" s="181" t="s">
        <v>36</v>
      </c>
      <c r="Y180" s="37" t="s">
        <v>33</v>
      </c>
      <c r="Z180" s="37" t="s">
        <v>33</v>
      </c>
      <c r="AA180" s="243"/>
    </row>
    <row r="181" spans="1:27" hidden="1" x14ac:dyDescent="0.2">
      <c r="A181" s="20">
        <v>148</v>
      </c>
      <c r="B181" s="21">
        <v>44642</v>
      </c>
      <c r="C181" s="22">
        <v>44640</v>
      </c>
      <c r="D181" s="246">
        <v>44651</v>
      </c>
      <c r="E181" s="23" t="s">
        <v>92</v>
      </c>
      <c r="F181" s="23" t="s">
        <v>388</v>
      </c>
      <c r="G181" s="26" t="s">
        <v>94</v>
      </c>
      <c r="H181" s="26" t="s">
        <v>34</v>
      </c>
      <c r="I181" s="24" t="s">
        <v>33</v>
      </c>
      <c r="J181" s="26">
        <v>303433</v>
      </c>
      <c r="K181" s="27">
        <v>44621</v>
      </c>
      <c r="L181" s="24" t="s">
        <v>389</v>
      </c>
      <c r="M181" s="38">
        <v>9653</v>
      </c>
      <c r="N181" s="30">
        <v>0</v>
      </c>
      <c r="O181" s="64">
        <f t="shared" si="27"/>
        <v>0</v>
      </c>
      <c r="P181" s="31">
        <v>0</v>
      </c>
      <c r="Q181" s="32">
        <f t="shared" si="15"/>
        <v>9653</v>
      </c>
      <c r="R181" s="33">
        <v>0.03</v>
      </c>
      <c r="S181" s="34">
        <f t="shared" si="28"/>
        <v>-289.58999999999997</v>
      </c>
      <c r="T181" s="33"/>
      <c r="U181" s="35">
        <f>-O181*T181</f>
        <v>0</v>
      </c>
      <c r="V181" s="32">
        <f t="shared" si="29"/>
        <v>9363.41</v>
      </c>
      <c r="W181" s="37" t="s">
        <v>59</v>
      </c>
      <c r="X181" s="35" t="s">
        <v>36</v>
      </c>
      <c r="Y181" s="37" t="s">
        <v>33</v>
      </c>
      <c r="Z181" s="37" t="s">
        <v>390</v>
      </c>
      <c r="AA181" s="48"/>
    </row>
    <row r="182" spans="1:27" hidden="1" x14ac:dyDescent="0.2">
      <c r="A182" s="20">
        <v>149</v>
      </c>
      <c r="B182" s="21">
        <v>44642</v>
      </c>
      <c r="C182" s="22">
        <v>44649</v>
      </c>
      <c r="D182" s="246">
        <v>44651</v>
      </c>
      <c r="E182" s="23" t="s">
        <v>204</v>
      </c>
      <c r="F182" s="23" t="s">
        <v>391</v>
      </c>
      <c r="G182" s="26" t="s">
        <v>206</v>
      </c>
      <c r="H182" s="26" t="s">
        <v>34</v>
      </c>
      <c r="I182" s="24" t="s">
        <v>33</v>
      </c>
      <c r="J182" s="26">
        <v>303434</v>
      </c>
      <c r="K182" s="27">
        <v>44582</v>
      </c>
      <c r="L182" s="26">
        <v>3011</v>
      </c>
      <c r="M182" s="38">
        <v>13500</v>
      </c>
      <c r="N182" s="30">
        <v>0</v>
      </c>
      <c r="O182" s="31">
        <f t="shared" si="27"/>
        <v>0</v>
      </c>
      <c r="P182" s="31">
        <v>0</v>
      </c>
      <c r="Q182" s="32">
        <f t="shared" si="15"/>
        <v>13500</v>
      </c>
      <c r="R182" s="33">
        <v>4.4999999999999998E-2</v>
      </c>
      <c r="S182" s="34">
        <f t="shared" si="28"/>
        <v>-607.5</v>
      </c>
      <c r="T182" s="33">
        <v>0.05</v>
      </c>
      <c r="U182" s="35">
        <v>-675</v>
      </c>
      <c r="V182" s="32">
        <f t="shared" si="29"/>
        <v>12217.5</v>
      </c>
      <c r="W182" s="37" t="s">
        <v>59</v>
      </c>
      <c r="X182" s="35" t="s">
        <v>36</v>
      </c>
      <c r="Y182" s="37" t="s">
        <v>33</v>
      </c>
      <c r="Z182" s="37" t="s">
        <v>392</v>
      </c>
      <c r="AA182" s="48"/>
    </row>
    <row r="183" spans="1:27" hidden="1" x14ac:dyDescent="0.2">
      <c r="A183" s="20">
        <v>150</v>
      </c>
      <c r="B183" s="21">
        <v>44642</v>
      </c>
      <c r="C183" s="97" t="s">
        <v>265</v>
      </c>
      <c r="D183" s="246">
        <v>44651</v>
      </c>
      <c r="E183" s="23" t="s">
        <v>61</v>
      </c>
      <c r="F183" s="23" t="s">
        <v>393</v>
      </c>
      <c r="G183" s="26" t="s">
        <v>273</v>
      </c>
      <c r="H183" s="26" t="s">
        <v>34</v>
      </c>
      <c r="I183" s="24" t="s">
        <v>33</v>
      </c>
      <c r="J183" s="26">
        <v>303438</v>
      </c>
      <c r="K183" s="27">
        <v>44620</v>
      </c>
      <c r="L183" s="26" t="s">
        <v>394</v>
      </c>
      <c r="M183" s="38">
        <v>63252</v>
      </c>
      <c r="N183" s="30">
        <v>0</v>
      </c>
      <c r="O183" s="31">
        <f t="shared" si="27"/>
        <v>0</v>
      </c>
      <c r="P183" s="31">
        <v>0</v>
      </c>
      <c r="Q183" s="32">
        <f t="shared" si="15"/>
        <v>63252</v>
      </c>
      <c r="R183" s="33">
        <v>0</v>
      </c>
      <c r="S183" s="34">
        <f t="shared" si="28"/>
        <v>0</v>
      </c>
      <c r="T183" s="33">
        <v>0</v>
      </c>
      <c r="U183" s="35">
        <f t="shared" ref="U183:U188" si="30">-O183*T183</f>
        <v>0</v>
      </c>
      <c r="V183" s="32">
        <f t="shared" si="29"/>
        <v>63252</v>
      </c>
      <c r="W183" s="37" t="s">
        <v>59</v>
      </c>
      <c r="X183" s="35" t="s">
        <v>36</v>
      </c>
      <c r="Y183" s="37" t="s">
        <v>33</v>
      </c>
      <c r="Z183" s="37" t="s">
        <v>395</v>
      </c>
      <c r="AA183" s="243">
        <f>V183+V184</f>
        <v>68067.45</v>
      </c>
    </row>
    <row r="184" spans="1:27" hidden="1" x14ac:dyDescent="0.2">
      <c r="A184" s="20">
        <v>151</v>
      </c>
      <c r="B184" s="21">
        <v>44642</v>
      </c>
      <c r="C184" s="97" t="s">
        <v>265</v>
      </c>
      <c r="D184" s="246">
        <v>44651</v>
      </c>
      <c r="E184" s="23" t="s">
        <v>61</v>
      </c>
      <c r="F184" s="23" t="s">
        <v>47</v>
      </c>
      <c r="G184" s="26" t="s">
        <v>273</v>
      </c>
      <c r="H184" s="26" t="s">
        <v>34</v>
      </c>
      <c r="I184" s="24" t="s">
        <v>33</v>
      </c>
      <c r="J184" s="26">
        <v>303438</v>
      </c>
      <c r="K184" s="27">
        <v>44620</v>
      </c>
      <c r="L184" s="26" t="s">
        <v>396</v>
      </c>
      <c r="M184" s="38">
        <v>4500</v>
      </c>
      <c r="N184" s="30">
        <v>0.13</v>
      </c>
      <c r="O184" s="31">
        <f t="shared" si="27"/>
        <v>585</v>
      </c>
      <c r="P184" s="31">
        <v>0</v>
      </c>
      <c r="Q184" s="32">
        <f t="shared" si="15"/>
        <v>5085</v>
      </c>
      <c r="R184" s="33">
        <v>0.03</v>
      </c>
      <c r="S184" s="34">
        <f t="shared" si="28"/>
        <v>-152.54999999999998</v>
      </c>
      <c r="T184" s="30">
        <v>0.2</v>
      </c>
      <c r="U184" s="35">
        <f t="shared" si="30"/>
        <v>-117</v>
      </c>
      <c r="V184" s="32">
        <f t="shared" si="29"/>
        <v>4815.45</v>
      </c>
      <c r="W184" s="37" t="s">
        <v>59</v>
      </c>
      <c r="X184" s="35" t="s">
        <v>36</v>
      </c>
      <c r="Y184" s="37" t="s">
        <v>33</v>
      </c>
      <c r="Z184" s="37" t="s">
        <v>395</v>
      </c>
      <c r="AA184" s="243"/>
    </row>
    <row r="185" spans="1:27" hidden="1" x14ac:dyDescent="0.2">
      <c r="A185" s="20">
        <v>152</v>
      </c>
      <c r="B185" s="21">
        <v>44642</v>
      </c>
      <c r="C185" s="22">
        <v>44649</v>
      </c>
      <c r="D185" s="246">
        <v>44651</v>
      </c>
      <c r="E185" s="23" t="s">
        <v>162</v>
      </c>
      <c r="F185" s="23" t="s">
        <v>397</v>
      </c>
      <c r="G185" s="26" t="s">
        <v>163</v>
      </c>
      <c r="H185" s="26" t="s">
        <v>34</v>
      </c>
      <c r="I185" s="24" t="s">
        <v>33</v>
      </c>
      <c r="J185" s="26">
        <v>303428</v>
      </c>
      <c r="K185" s="27">
        <v>44593</v>
      </c>
      <c r="L185" s="26" t="s">
        <v>398</v>
      </c>
      <c r="M185" s="38">
        <v>13000</v>
      </c>
      <c r="N185" s="30">
        <v>0.13</v>
      </c>
      <c r="O185" s="31">
        <f t="shared" si="27"/>
        <v>1690</v>
      </c>
      <c r="P185" s="31">
        <v>0</v>
      </c>
      <c r="Q185" s="32">
        <f t="shared" si="15"/>
        <v>14690</v>
      </c>
      <c r="R185" s="33">
        <v>0.03</v>
      </c>
      <c r="S185" s="34"/>
      <c r="T185" s="30">
        <v>1</v>
      </c>
      <c r="U185" s="35">
        <f t="shared" si="30"/>
        <v>-1690</v>
      </c>
      <c r="V185" s="32">
        <f t="shared" si="29"/>
        <v>13000</v>
      </c>
      <c r="W185" s="37" t="s">
        <v>59</v>
      </c>
      <c r="X185" s="35" t="s">
        <v>36</v>
      </c>
      <c r="Y185" s="37" t="s">
        <v>33</v>
      </c>
      <c r="Z185" s="37" t="s">
        <v>399</v>
      </c>
      <c r="AA185" s="48"/>
    </row>
    <row r="186" spans="1:27" hidden="1" x14ac:dyDescent="0.2">
      <c r="A186" s="20">
        <v>153</v>
      </c>
      <c r="B186" s="21">
        <v>44642</v>
      </c>
      <c r="C186" s="22">
        <v>44649</v>
      </c>
      <c r="D186" s="246">
        <v>44651</v>
      </c>
      <c r="E186" s="23" t="s">
        <v>61</v>
      </c>
      <c r="F186" s="23" t="s">
        <v>393</v>
      </c>
      <c r="G186" s="26" t="s">
        <v>273</v>
      </c>
      <c r="H186" s="26" t="s">
        <v>34</v>
      </c>
      <c r="I186" s="24" t="s">
        <v>33</v>
      </c>
      <c r="J186" s="26">
        <v>303442</v>
      </c>
      <c r="K186" s="27">
        <v>44592</v>
      </c>
      <c r="L186" s="26" t="s">
        <v>400</v>
      </c>
      <c r="M186" s="38">
        <v>62932</v>
      </c>
      <c r="N186" s="30">
        <v>0</v>
      </c>
      <c r="O186" s="31">
        <f t="shared" si="27"/>
        <v>0</v>
      </c>
      <c r="P186" s="31">
        <v>0</v>
      </c>
      <c r="Q186" s="32">
        <f t="shared" si="15"/>
        <v>62932</v>
      </c>
      <c r="R186" s="33">
        <v>0</v>
      </c>
      <c r="S186" s="34">
        <f>-Q186*R186</f>
        <v>0</v>
      </c>
      <c r="T186" s="30">
        <v>0</v>
      </c>
      <c r="U186" s="35">
        <f t="shared" si="30"/>
        <v>0</v>
      </c>
      <c r="V186" s="32">
        <f t="shared" si="29"/>
        <v>62932</v>
      </c>
      <c r="W186" s="37" t="s">
        <v>59</v>
      </c>
      <c r="X186" s="35" t="s">
        <v>36</v>
      </c>
      <c r="Y186" s="37" t="s">
        <v>33</v>
      </c>
      <c r="Z186" s="37" t="s">
        <v>401</v>
      </c>
      <c r="AA186" s="243">
        <f>V186+V187</f>
        <v>67747.45</v>
      </c>
    </row>
    <row r="187" spans="1:27" hidden="1" x14ac:dyDescent="0.2">
      <c r="A187" s="20">
        <v>154</v>
      </c>
      <c r="B187" s="21">
        <v>44642</v>
      </c>
      <c r="C187" s="22">
        <v>44649</v>
      </c>
      <c r="D187" s="246">
        <v>44651</v>
      </c>
      <c r="E187" s="23" t="s">
        <v>61</v>
      </c>
      <c r="F187" s="23" t="s">
        <v>47</v>
      </c>
      <c r="G187" s="26" t="s">
        <v>273</v>
      </c>
      <c r="H187" s="26" t="s">
        <v>34</v>
      </c>
      <c r="I187" s="24" t="s">
        <v>33</v>
      </c>
      <c r="J187" s="26">
        <v>303442</v>
      </c>
      <c r="K187" s="27">
        <v>44592</v>
      </c>
      <c r="L187" s="26" t="s">
        <v>402</v>
      </c>
      <c r="M187" s="38">
        <v>4500</v>
      </c>
      <c r="N187" s="30">
        <v>0.13</v>
      </c>
      <c r="O187" s="31">
        <f t="shared" si="27"/>
        <v>585</v>
      </c>
      <c r="P187" s="31">
        <v>0</v>
      </c>
      <c r="Q187" s="32">
        <f t="shared" si="15"/>
        <v>5085</v>
      </c>
      <c r="R187" s="33">
        <v>0.03</v>
      </c>
      <c r="S187" s="34">
        <f>-Q187*R187</f>
        <v>-152.54999999999998</v>
      </c>
      <c r="T187" s="30">
        <v>0.2</v>
      </c>
      <c r="U187" s="35">
        <f t="shared" si="30"/>
        <v>-117</v>
      </c>
      <c r="V187" s="32">
        <f t="shared" si="29"/>
        <v>4815.45</v>
      </c>
      <c r="W187" s="37" t="s">
        <v>59</v>
      </c>
      <c r="X187" s="35" t="s">
        <v>36</v>
      </c>
      <c r="Y187" s="37" t="s">
        <v>33</v>
      </c>
      <c r="Z187" s="37" t="s">
        <v>401</v>
      </c>
      <c r="AA187" s="243"/>
    </row>
    <row r="188" spans="1:27" hidden="1" x14ac:dyDescent="0.2">
      <c r="A188" s="20">
        <v>166</v>
      </c>
      <c r="B188" s="21">
        <v>44642</v>
      </c>
      <c r="C188" s="22">
        <v>44649</v>
      </c>
      <c r="D188" s="246">
        <v>44651</v>
      </c>
      <c r="E188" s="43" t="s">
        <v>421</v>
      </c>
      <c r="F188" s="43" t="s">
        <v>422</v>
      </c>
      <c r="G188" s="76" t="s">
        <v>33</v>
      </c>
      <c r="H188" s="26" t="s">
        <v>34</v>
      </c>
      <c r="I188" s="24" t="s">
        <v>33</v>
      </c>
      <c r="J188" s="76">
        <v>303437</v>
      </c>
      <c r="K188" s="103" t="s">
        <v>33</v>
      </c>
      <c r="L188" s="78" t="s">
        <v>33</v>
      </c>
      <c r="M188" s="79">
        <v>129000</v>
      </c>
      <c r="N188" s="80">
        <v>0</v>
      </c>
      <c r="O188" s="31">
        <f t="shared" si="27"/>
        <v>0</v>
      </c>
      <c r="P188" s="31">
        <v>0</v>
      </c>
      <c r="Q188" s="32">
        <f t="shared" si="15"/>
        <v>129000</v>
      </c>
      <c r="R188" s="81">
        <v>0</v>
      </c>
      <c r="S188" s="34">
        <f>-Q188*R188</f>
        <v>0</v>
      </c>
      <c r="T188" s="81">
        <v>0</v>
      </c>
      <c r="U188" s="35">
        <f t="shared" si="30"/>
        <v>0</v>
      </c>
      <c r="V188" s="32">
        <f t="shared" si="29"/>
        <v>129000</v>
      </c>
      <c r="W188" s="37" t="s">
        <v>59</v>
      </c>
      <c r="X188" s="35" t="s">
        <v>36</v>
      </c>
      <c r="Y188" s="37" t="s">
        <v>33</v>
      </c>
      <c r="Z188" s="37" t="s">
        <v>33</v>
      </c>
      <c r="AA188" s="48"/>
    </row>
    <row r="189" spans="1:27" hidden="1" x14ac:dyDescent="0.2">
      <c r="A189" s="20"/>
      <c r="B189" s="21">
        <v>44642</v>
      </c>
      <c r="C189" s="22">
        <v>44649</v>
      </c>
      <c r="D189" s="246">
        <v>44623</v>
      </c>
      <c r="E189" s="43" t="s">
        <v>144</v>
      </c>
      <c r="F189" s="43" t="s">
        <v>826</v>
      </c>
      <c r="G189" s="76"/>
      <c r="H189" s="26"/>
      <c r="I189" s="24"/>
      <c r="J189" s="76">
        <v>303393</v>
      </c>
      <c r="K189" s="103"/>
      <c r="L189" s="78"/>
      <c r="M189" s="79">
        <v>727368</v>
      </c>
      <c r="N189" s="80"/>
      <c r="O189" s="31"/>
      <c r="P189" s="31"/>
      <c r="Q189" s="32">
        <f t="shared" si="15"/>
        <v>727368</v>
      </c>
      <c r="R189" s="81"/>
      <c r="S189" s="34"/>
      <c r="T189" s="81"/>
      <c r="U189" s="35"/>
      <c r="V189" s="32">
        <f t="shared" si="29"/>
        <v>727368</v>
      </c>
      <c r="W189" s="37" t="s">
        <v>35</v>
      </c>
      <c r="X189" s="35" t="s">
        <v>36</v>
      </c>
      <c r="Y189" s="37" t="s">
        <v>828</v>
      </c>
      <c r="Z189" s="37"/>
      <c r="AA189" s="48"/>
    </row>
    <row r="190" spans="1:27" hidden="1" x14ac:dyDescent="0.2">
      <c r="A190" s="20"/>
      <c r="B190" s="21">
        <v>44642</v>
      </c>
      <c r="C190" s="22">
        <v>44649</v>
      </c>
      <c r="D190" s="246">
        <v>44650</v>
      </c>
      <c r="E190" s="43" t="s">
        <v>144</v>
      </c>
      <c r="F190" s="43" t="s">
        <v>826</v>
      </c>
      <c r="G190" s="76"/>
      <c r="H190" s="26"/>
      <c r="I190" s="24"/>
      <c r="J190" s="76">
        <v>303393</v>
      </c>
      <c r="K190" s="103"/>
      <c r="L190" s="78"/>
      <c r="M190" s="79">
        <v>500000</v>
      </c>
      <c r="N190" s="80"/>
      <c r="O190" s="31"/>
      <c r="P190" s="31"/>
      <c r="Q190" s="32">
        <f t="shared" si="15"/>
        <v>500000</v>
      </c>
      <c r="R190" s="81"/>
      <c r="S190" s="34"/>
      <c r="T190" s="81"/>
      <c r="U190" s="35"/>
      <c r="V190" s="32">
        <f t="shared" si="29"/>
        <v>500000</v>
      </c>
      <c r="W190" s="37" t="s">
        <v>35</v>
      </c>
      <c r="X190" s="35" t="s">
        <v>36</v>
      </c>
      <c r="Y190" s="37" t="s">
        <v>827</v>
      </c>
      <c r="Z190" s="37"/>
      <c r="AA190" s="48"/>
    </row>
    <row r="191" spans="1:27" hidden="1" x14ac:dyDescent="0.2">
      <c r="A191" s="20"/>
      <c r="B191" s="21">
        <v>44642</v>
      </c>
      <c r="C191" s="22">
        <v>44649</v>
      </c>
      <c r="D191" s="246">
        <v>44627</v>
      </c>
      <c r="E191" s="43" t="s">
        <v>829</v>
      </c>
      <c r="F191" s="43" t="s">
        <v>829</v>
      </c>
      <c r="G191" s="76"/>
      <c r="H191" s="26"/>
      <c r="I191" s="24"/>
      <c r="J191" s="76">
        <v>303393</v>
      </c>
      <c r="K191" s="103"/>
      <c r="L191" s="78"/>
      <c r="M191" s="79">
        <v>1312192</v>
      </c>
      <c r="N191" s="80"/>
      <c r="O191" s="31"/>
      <c r="P191" s="31"/>
      <c r="Q191" s="32">
        <f t="shared" si="15"/>
        <v>1312192</v>
      </c>
      <c r="R191" s="81"/>
      <c r="S191" s="34"/>
      <c r="T191" s="81"/>
      <c r="U191" s="35"/>
      <c r="V191" s="32">
        <f t="shared" si="29"/>
        <v>1312192</v>
      </c>
      <c r="W191" s="37" t="s">
        <v>35</v>
      </c>
      <c r="X191" s="35" t="s">
        <v>36</v>
      </c>
      <c r="Y191" s="37" t="s">
        <v>830</v>
      </c>
      <c r="Z191" s="37"/>
      <c r="AA191" s="48"/>
    </row>
    <row r="192" spans="1:27" hidden="1" x14ac:dyDescent="0.2">
      <c r="A192" s="20"/>
      <c r="B192" s="21">
        <v>44642</v>
      </c>
      <c r="C192" s="22">
        <v>44649</v>
      </c>
      <c r="D192" s="246">
        <v>44627</v>
      </c>
      <c r="E192" s="43" t="s">
        <v>834</v>
      </c>
      <c r="F192" s="43" t="s">
        <v>834</v>
      </c>
      <c r="G192" s="76"/>
      <c r="H192" s="26"/>
      <c r="I192" s="24"/>
      <c r="J192" s="76">
        <v>303393</v>
      </c>
      <c r="K192" s="103"/>
      <c r="L192" s="78"/>
      <c r="M192" s="79">
        <v>10000000</v>
      </c>
      <c r="N192" s="80"/>
      <c r="O192" s="31"/>
      <c r="P192" s="31"/>
      <c r="Q192" s="32">
        <f>M192+O192+P192</f>
        <v>10000000</v>
      </c>
      <c r="R192" s="81"/>
      <c r="S192" s="34"/>
      <c r="T192" s="81"/>
      <c r="U192" s="35"/>
      <c r="V192" s="32">
        <f>Q192+S192+U192</f>
        <v>10000000</v>
      </c>
      <c r="W192" s="37" t="s">
        <v>35</v>
      </c>
      <c r="X192" s="35" t="s">
        <v>36</v>
      </c>
      <c r="Y192" s="37" t="s">
        <v>835</v>
      </c>
      <c r="Z192" s="37"/>
      <c r="AA192" s="48"/>
    </row>
    <row r="193" spans="1:28" ht="23.25" hidden="1" x14ac:dyDescent="0.25">
      <c r="A193" s="20"/>
      <c r="B193" s="363">
        <v>44642</v>
      </c>
      <c r="C193" s="313"/>
      <c r="D193" s="316">
        <v>44624</v>
      </c>
      <c r="E193" s="317" t="s">
        <v>873</v>
      </c>
      <c r="F193" s="317" t="s">
        <v>873</v>
      </c>
      <c r="G193" s="267"/>
      <c r="H193" s="26"/>
      <c r="I193" s="268"/>
      <c r="J193" s="267"/>
      <c r="K193" s="269"/>
      <c r="L193" s="270"/>
      <c r="M193" s="271"/>
      <c r="N193" s="272"/>
      <c r="O193" s="273"/>
      <c r="P193" s="273"/>
      <c r="Q193" s="319">
        <v>42745</v>
      </c>
      <c r="R193" s="274"/>
      <c r="S193" s="275"/>
      <c r="T193" s="274"/>
      <c r="U193" s="276"/>
      <c r="V193" s="277">
        <f t="shared" ref="V193:V256" si="31">Q193+S193+U193</f>
        <v>42745</v>
      </c>
      <c r="W193" s="280"/>
      <c r="X193" s="276" t="s">
        <v>36</v>
      </c>
      <c r="Y193" s="314"/>
      <c r="Z193" s="280"/>
      <c r="AA193" s="301"/>
      <c r="AB193" s="1" t="s">
        <v>867</v>
      </c>
    </row>
    <row r="194" spans="1:28" ht="15" hidden="1" x14ac:dyDescent="0.25">
      <c r="A194" s="20"/>
      <c r="B194" s="363">
        <v>44642</v>
      </c>
      <c r="C194" s="313"/>
      <c r="D194" s="316">
        <v>44649</v>
      </c>
      <c r="E194" s="317" t="s">
        <v>874</v>
      </c>
      <c r="F194" s="317" t="s">
        <v>874</v>
      </c>
      <c r="G194" s="267"/>
      <c r="H194" s="26"/>
      <c r="I194" s="268"/>
      <c r="J194" s="267"/>
      <c r="K194" s="269"/>
      <c r="L194" s="270"/>
      <c r="M194" s="271"/>
      <c r="N194" s="272"/>
      <c r="O194" s="273"/>
      <c r="P194" s="273"/>
      <c r="Q194" s="319">
        <v>125617</v>
      </c>
      <c r="R194" s="274"/>
      <c r="S194" s="275"/>
      <c r="T194" s="274"/>
      <c r="U194" s="276"/>
      <c r="V194" s="277">
        <f t="shared" si="31"/>
        <v>125617</v>
      </c>
      <c r="W194" s="280"/>
      <c r="X194" s="276" t="s">
        <v>36</v>
      </c>
      <c r="Y194" s="314">
        <v>56590680</v>
      </c>
      <c r="Z194" s="280"/>
      <c r="AA194" s="301"/>
      <c r="AB194" s="1" t="s">
        <v>867</v>
      </c>
    </row>
    <row r="195" spans="1:28" ht="15" hidden="1" x14ac:dyDescent="0.25">
      <c r="A195" s="20"/>
      <c r="B195" s="363">
        <v>44642</v>
      </c>
      <c r="C195" s="313"/>
      <c r="D195" s="316">
        <v>44649</v>
      </c>
      <c r="E195" s="317" t="s">
        <v>875</v>
      </c>
      <c r="F195" s="317" t="s">
        <v>875</v>
      </c>
      <c r="G195" s="267"/>
      <c r="H195" s="26"/>
      <c r="I195" s="268"/>
      <c r="J195" s="267"/>
      <c r="K195" s="269"/>
      <c r="L195" s="270"/>
      <c r="M195" s="271"/>
      <c r="N195" s="272"/>
      <c r="O195" s="273"/>
      <c r="P195" s="273"/>
      <c r="Q195" s="319">
        <v>64377</v>
      </c>
      <c r="R195" s="274"/>
      <c r="S195" s="275"/>
      <c r="T195" s="274"/>
      <c r="U195" s="276"/>
      <c r="V195" s="277">
        <f t="shared" si="31"/>
        <v>64377</v>
      </c>
      <c r="W195" s="280"/>
      <c r="X195" s="276" t="s">
        <v>36</v>
      </c>
      <c r="Y195" s="314">
        <v>56590677</v>
      </c>
      <c r="Z195" s="280"/>
      <c r="AA195" s="301"/>
      <c r="AB195" s="1" t="s">
        <v>867</v>
      </c>
    </row>
    <row r="196" spans="1:28" ht="15" hidden="1" x14ac:dyDescent="0.25">
      <c r="A196" s="20"/>
      <c r="B196" s="363">
        <v>44642</v>
      </c>
      <c r="C196" s="313"/>
      <c r="D196" s="316">
        <v>44649</v>
      </c>
      <c r="E196" s="317" t="s">
        <v>876</v>
      </c>
      <c r="F196" s="317" t="s">
        <v>876</v>
      </c>
      <c r="G196" s="267"/>
      <c r="H196" s="26"/>
      <c r="I196" s="268"/>
      <c r="J196" s="267"/>
      <c r="K196" s="269"/>
      <c r="L196" s="270"/>
      <c r="M196" s="271"/>
      <c r="N196" s="272"/>
      <c r="O196" s="273"/>
      <c r="P196" s="273"/>
      <c r="Q196" s="319">
        <v>5752</v>
      </c>
      <c r="R196" s="274"/>
      <c r="S196" s="275"/>
      <c r="T196" s="274"/>
      <c r="U196" s="276"/>
      <c r="V196" s="277">
        <f t="shared" si="31"/>
        <v>5752</v>
      </c>
      <c r="W196" s="280"/>
      <c r="X196" s="276" t="s">
        <v>36</v>
      </c>
      <c r="Y196" s="314">
        <v>56590674</v>
      </c>
      <c r="Z196" s="280"/>
      <c r="AA196" s="301"/>
      <c r="AB196" s="1" t="s">
        <v>867</v>
      </c>
    </row>
    <row r="197" spans="1:28" ht="15" hidden="1" x14ac:dyDescent="0.25">
      <c r="A197" s="20"/>
      <c r="B197" s="363">
        <v>44642</v>
      </c>
      <c r="C197" s="313"/>
      <c r="D197" s="316">
        <v>44649</v>
      </c>
      <c r="E197" s="317" t="s">
        <v>877</v>
      </c>
      <c r="F197" s="317" t="s">
        <v>877</v>
      </c>
      <c r="G197" s="267"/>
      <c r="H197" s="26"/>
      <c r="I197" s="268"/>
      <c r="J197" s="267"/>
      <c r="K197" s="269"/>
      <c r="L197" s="270"/>
      <c r="M197" s="271"/>
      <c r="N197" s="272"/>
      <c r="O197" s="273"/>
      <c r="P197" s="273"/>
      <c r="Q197" s="319">
        <v>1503</v>
      </c>
      <c r="R197" s="274"/>
      <c r="S197" s="275"/>
      <c r="T197" s="274"/>
      <c r="U197" s="276"/>
      <c r="V197" s="277">
        <f t="shared" si="31"/>
        <v>1503</v>
      </c>
      <c r="W197" s="280"/>
      <c r="X197" s="276" t="s">
        <v>36</v>
      </c>
      <c r="Y197" s="314">
        <v>56590668</v>
      </c>
      <c r="Z197" s="280"/>
      <c r="AA197" s="301"/>
      <c r="AB197" s="1" t="s">
        <v>867</v>
      </c>
    </row>
    <row r="198" spans="1:28" ht="15" hidden="1" x14ac:dyDescent="0.25">
      <c r="A198" s="20"/>
      <c r="B198" s="363">
        <v>44642</v>
      </c>
      <c r="C198" s="313"/>
      <c r="D198" s="316">
        <v>44649</v>
      </c>
      <c r="E198" s="317" t="s">
        <v>878</v>
      </c>
      <c r="F198" s="317" t="s">
        <v>878</v>
      </c>
      <c r="G198" s="267"/>
      <c r="H198" s="26"/>
      <c r="I198" s="268"/>
      <c r="J198" s="267"/>
      <c r="K198" s="269"/>
      <c r="L198" s="270"/>
      <c r="M198" s="271"/>
      <c r="N198" s="272"/>
      <c r="O198" s="273"/>
      <c r="P198" s="273"/>
      <c r="Q198" s="319">
        <v>67788</v>
      </c>
      <c r="R198" s="274"/>
      <c r="S198" s="275"/>
      <c r="T198" s="274"/>
      <c r="U198" s="276"/>
      <c r="V198" s="277">
        <f t="shared" si="31"/>
        <v>67788</v>
      </c>
      <c r="W198" s="280"/>
      <c r="X198" s="276" t="s">
        <v>36</v>
      </c>
      <c r="Y198" s="314">
        <v>56590665</v>
      </c>
      <c r="Z198" s="280"/>
      <c r="AA198" s="301"/>
      <c r="AB198" s="1" t="s">
        <v>867</v>
      </c>
    </row>
    <row r="199" spans="1:28" ht="15" hidden="1" x14ac:dyDescent="0.25">
      <c r="A199" s="20"/>
      <c r="B199" s="363">
        <v>44642</v>
      </c>
      <c r="C199" s="313"/>
      <c r="D199" s="316">
        <v>44649</v>
      </c>
      <c r="E199" s="317" t="s">
        <v>879</v>
      </c>
      <c r="F199" s="317" t="s">
        <v>879</v>
      </c>
      <c r="G199" s="267"/>
      <c r="H199" s="26"/>
      <c r="I199" s="268"/>
      <c r="J199" s="267"/>
      <c r="K199" s="269"/>
      <c r="L199" s="270"/>
      <c r="M199" s="271"/>
      <c r="N199" s="272"/>
      <c r="O199" s="273"/>
      <c r="P199" s="273"/>
      <c r="Q199" s="319">
        <v>215787</v>
      </c>
      <c r="R199" s="274"/>
      <c r="S199" s="275"/>
      <c r="T199" s="274"/>
      <c r="U199" s="276"/>
      <c r="V199" s="277">
        <f t="shared" si="31"/>
        <v>215787</v>
      </c>
      <c r="W199" s="280"/>
      <c r="X199" s="276" t="s">
        <v>36</v>
      </c>
      <c r="Y199" s="314">
        <v>56590662</v>
      </c>
      <c r="Z199" s="280"/>
      <c r="AA199" s="301"/>
      <c r="AB199" s="1" t="s">
        <v>867</v>
      </c>
    </row>
    <row r="200" spans="1:28" ht="15" hidden="1" x14ac:dyDescent="0.25">
      <c r="A200" s="20"/>
      <c r="B200" s="363">
        <v>44642</v>
      </c>
      <c r="C200" s="313"/>
      <c r="D200" s="316">
        <v>44649</v>
      </c>
      <c r="E200" s="317" t="s">
        <v>880</v>
      </c>
      <c r="F200" s="317" t="s">
        <v>880</v>
      </c>
      <c r="G200" s="267"/>
      <c r="H200" s="26"/>
      <c r="I200" s="268"/>
      <c r="J200" s="267"/>
      <c r="K200" s="269"/>
      <c r="L200" s="270"/>
      <c r="M200" s="271"/>
      <c r="N200" s="272"/>
      <c r="O200" s="273"/>
      <c r="P200" s="273"/>
      <c r="Q200" s="319">
        <v>37493</v>
      </c>
      <c r="R200" s="274"/>
      <c r="S200" s="275"/>
      <c r="T200" s="274"/>
      <c r="U200" s="276"/>
      <c r="V200" s="277">
        <f t="shared" si="31"/>
        <v>37493</v>
      </c>
      <c r="W200" s="280"/>
      <c r="X200" s="276" t="s">
        <v>36</v>
      </c>
      <c r="Y200" s="314">
        <v>56590672</v>
      </c>
      <c r="Z200" s="280"/>
      <c r="AA200" s="301"/>
      <c r="AB200" s="1" t="s">
        <v>867</v>
      </c>
    </row>
    <row r="201" spans="1:28" ht="15" hidden="1" x14ac:dyDescent="0.25">
      <c r="A201" s="20"/>
      <c r="B201" s="363">
        <v>44642</v>
      </c>
      <c r="C201" s="313"/>
      <c r="D201" s="316">
        <v>44649</v>
      </c>
      <c r="E201" s="317" t="s">
        <v>881</v>
      </c>
      <c r="F201" s="317" t="s">
        <v>881</v>
      </c>
      <c r="G201" s="267"/>
      <c r="H201" s="26"/>
      <c r="I201" s="268"/>
      <c r="J201" s="267"/>
      <c r="K201" s="269"/>
      <c r="L201" s="270"/>
      <c r="M201" s="271"/>
      <c r="N201" s="272"/>
      <c r="O201" s="273"/>
      <c r="P201" s="273"/>
      <c r="Q201" s="319">
        <v>119368</v>
      </c>
      <c r="R201" s="274"/>
      <c r="S201" s="275"/>
      <c r="T201" s="274"/>
      <c r="U201" s="276"/>
      <c r="V201" s="277">
        <f t="shared" si="31"/>
        <v>119368</v>
      </c>
      <c r="W201" s="280"/>
      <c r="X201" s="276" t="s">
        <v>36</v>
      </c>
      <c r="Y201" s="314">
        <v>56590666</v>
      </c>
      <c r="Z201" s="280"/>
      <c r="AA201" s="301"/>
      <c r="AB201" s="1" t="s">
        <v>867</v>
      </c>
    </row>
    <row r="202" spans="1:28" ht="15" hidden="1" x14ac:dyDescent="0.25">
      <c r="A202" s="20"/>
      <c r="B202" s="363">
        <v>44642</v>
      </c>
      <c r="C202" s="313"/>
      <c r="D202" s="316">
        <v>44649</v>
      </c>
      <c r="E202" s="317" t="s">
        <v>882</v>
      </c>
      <c r="F202" s="317" t="s">
        <v>882</v>
      </c>
      <c r="G202" s="267"/>
      <c r="H202" s="26"/>
      <c r="I202" s="268"/>
      <c r="J202" s="267"/>
      <c r="K202" s="269"/>
      <c r="L202" s="270"/>
      <c r="M202" s="271"/>
      <c r="N202" s="272"/>
      <c r="O202" s="273"/>
      <c r="P202" s="273"/>
      <c r="Q202" s="319">
        <v>129560</v>
      </c>
      <c r="R202" s="274"/>
      <c r="S202" s="275"/>
      <c r="T202" s="274"/>
      <c r="U202" s="276"/>
      <c r="V202" s="277">
        <f t="shared" si="31"/>
        <v>129560</v>
      </c>
      <c r="W202" s="280"/>
      <c r="X202" s="276" t="s">
        <v>36</v>
      </c>
      <c r="Y202" s="314">
        <v>56590664</v>
      </c>
      <c r="Z202" s="280"/>
      <c r="AA202" s="301"/>
      <c r="AB202" s="1" t="s">
        <v>867</v>
      </c>
    </row>
    <row r="203" spans="1:28" ht="15" hidden="1" x14ac:dyDescent="0.25">
      <c r="A203" s="20"/>
      <c r="B203" s="363">
        <v>44642</v>
      </c>
      <c r="C203" s="313"/>
      <c r="D203" s="316">
        <v>44649</v>
      </c>
      <c r="E203" s="317" t="s">
        <v>883</v>
      </c>
      <c r="F203" s="317" t="s">
        <v>883</v>
      </c>
      <c r="G203" s="267"/>
      <c r="H203" s="26"/>
      <c r="I203" s="268"/>
      <c r="J203" s="267"/>
      <c r="K203" s="269"/>
      <c r="L203" s="270"/>
      <c r="M203" s="271"/>
      <c r="N203" s="272"/>
      <c r="O203" s="273"/>
      <c r="P203" s="273"/>
      <c r="Q203" s="319">
        <v>128518</v>
      </c>
      <c r="R203" s="274"/>
      <c r="S203" s="275"/>
      <c r="T203" s="274"/>
      <c r="U203" s="276"/>
      <c r="V203" s="277">
        <f t="shared" si="31"/>
        <v>128518</v>
      </c>
      <c r="W203" s="280"/>
      <c r="X203" s="276" t="s">
        <v>36</v>
      </c>
      <c r="Y203" s="314">
        <v>56590681</v>
      </c>
      <c r="Z203" s="280"/>
      <c r="AA203" s="301"/>
      <c r="AB203" s="1" t="s">
        <v>867</v>
      </c>
    </row>
    <row r="204" spans="1:28" ht="15" hidden="1" x14ac:dyDescent="0.25">
      <c r="A204" s="20"/>
      <c r="B204" s="363">
        <v>44642</v>
      </c>
      <c r="C204" s="313"/>
      <c r="D204" s="316">
        <v>44650</v>
      </c>
      <c r="E204" s="317" t="s">
        <v>840</v>
      </c>
      <c r="F204" s="317" t="s">
        <v>840</v>
      </c>
      <c r="G204" s="267"/>
      <c r="H204" s="26"/>
      <c r="I204" s="268"/>
      <c r="J204" s="267"/>
      <c r="K204" s="269"/>
      <c r="L204" s="270"/>
      <c r="M204" s="271"/>
      <c r="N204" s="272"/>
      <c r="O204" s="273"/>
      <c r="P204" s="273"/>
      <c r="Q204" s="319">
        <v>623092</v>
      </c>
      <c r="R204" s="274"/>
      <c r="S204" s="275"/>
      <c r="T204" s="274"/>
      <c r="U204" s="276"/>
      <c r="V204" s="277">
        <f t="shared" si="31"/>
        <v>623092</v>
      </c>
      <c r="W204" s="280"/>
      <c r="X204" s="276" t="s">
        <v>36</v>
      </c>
      <c r="Y204" s="314">
        <v>56590663</v>
      </c>
      <c r="Z204" s="280"/>
      <c r="AA204" s="301"/>
      <c r="AB204" s="1" t="s">
        <v>867</v>
      </c>
    </row>
    <row r="205" spans="1:28" ht="15" hidden="1" x14ac:dyDescent="0.25">
      <c r="A205" s="20"/>
      <c r="B205" s="363">
        <v>44642</v>
      </c>
      <c r="C205" s="313"/>
      <c r="D205" s="316">
        <v>44650</v>
      </c>
      <c r="E205" s="317" t="s">
        <v>884</v>
      </c>
      <c r="F205" s="317" t="s">
        <v>884</v>
      </c>
      <c r="G205" s="267"/>
      <c r="H205" s="26"/>
      <c r="I205" s="268"/>
      <c r="J205" s="267"/>
      <c r="K205" s="269"/>
      <c r="L205" s="270"/>
      <c r="M205" s="271"/>
      <c r="N205" s="272"/>
      <c r="O205" s="273"/>
      <c r="P205" s="273"/>
      <c r="Q205" s="319">
        <v>169293</v>
      </c>
      <c r="R205" s="274"/>
      <c r="S205" s="275"/>
      <c r="T205" s="274"/>
      <c r="U205" s="276"/>
      <c r="V205" s="277">
        <f t="shared" si="31"/>
        <v>169293</v>
      </c>
      <c r="W205" s="280"/>
      <c r="X205" s="276" t="s">
        <v>36</v>
      </c>
      <c r="Y205" s="314">
        <v>56590670</v>
      </c>
      <c r="Z205" s="280"/>
      <c r="AA205" s="301"/>
      <c r="AB205" s="1" t="s">
        <v>867</v>
      </c>
    </row>
    <row r="206" spans="1:28" ht="15" hidden="1" x14ac:dyDescent="0.25">
      <c r="A206" s="20"/>
      <c r="B206" s="363">
        <v>44642</v>
      </c>
      <c r="C206" s="313"/>
      <c r="D206" s="316">
        <v>44650</v>
      </c>
      <c r="E206" s="317" t="s">
        <v>885</v>
      </c>
      <c r="F206" s="317" t="s">
        <v>885</v>
      </c>
      <c r="G206" s="267"/>
      <c r="H206" s="26"/>
      <c r="I206" s="268"/>
      <c r="J206" s="267"/>
      <c r="K206" s="269"/>
      <c r="L206" s="270"/>
      <c r="M206" s="271"/>
      <c r="N206" s="272"/>
      <c r="O206" s="273"/>
      <c r="P206" s="273"/>
      <c r="Q206" s="319">
        <v>122106</v>
      </c>
      <c r="R206" s="274"/>
      <c r="S206" s="275"/>
      <c r="T206" s="274"/>
      <c r="U206" s="276"/>
      <c r="V206" s="277">
        <f t="shared" si="31"/>
        <v>122106</v>
      </c>
      <c r="W206" s="280"/>
      <c r="X206" s="276" t="s">
        <v>36</v>
      </c>
      <c r="Y206" s="314">
        <v>56590678</v>
      </c>
      <c r="Z206" s="280"/>
      <c r="AA206" s="301"/>
      <c r="AB206" s="1" t="s">
        <v>867</v>
      </c>
    </row>
    <row r="207" spans="1:28" ht="15" hidden="1" x14ac:dyDescent="0.25">
      <c r="A207" s="20"/>
      <c r="B207" s="363">
        <v>44642</v>
      </c>
      <c r="C207" s="313"/>
      <c r="D207" s="316">
        <v>44650</v>
      </c>
      <c r="E207" s="317" t="s">
        <v>886</v>
      </c>
      <c r="F207" s="317" t="s">
        <v>886</v>
      </c>
      <c r="G207" s="267"/>
      <c r="H207" s="26"/>
      <c r="I207" s="268"/>
      <c r="J207" s="267"/>
      <c r="K207" s="269"/>
      <c r="L207" s="270"/>
      <c r="M207" s="271"/>
      <c r="N207" s="272"/>
      <c r="O207" s="273"/>
      <c r="P207" s="273"/>
      <c r="Q207" s="319">
        <v>506777</v>
      </c>
      <c r="R207" s="274"/>
      <c r="S207" s="275"/>
      <c r="T207" s="274"/>
      <c r="U207" s="276"/>
      <c r="V207" s="277">
        <f t="shared" si="31"/>
        <v>506777</v>
      </c>
      <c r="W207" s="280"/>
      <c r="X207" s="276" t="s">
        <v>36</v>
      </c>
      <c r="Y207" s="314">
        <v>56590676</v>
      </c>
      <c r="Z207" s="280"/>
      <c r="AA207" s="301"/>
      <c r="AB207" s="1" t="s">
        <v>867</v>
      </c>
    </row>
    <row r="208" spans="1:28" ht="15" hidden="1" x14ac:dyDescent="0.25">
      <c r="A208" s="20"/>
      <c r="B208" s="363">
        <v>44642</v>
      </c>
      <c r="C208" s="313"/>
      <c r="D208" s="316">
        <v>44650</v>
      </c>
      <c r="E208" s="317" t="s">
        <v>887</v>
      </c>
      <c r="F208" s="317" t="s">
        <v>887</v>
      </c>
      <c r="G208" s="267"/>
      <c r="H208" s="26"/>
      <c r="I208" s="268"/>
      <c r="J208" s="267"/>
      <c r="K208" s="269"/>
      <c r="L208" s="270"/>
      <c r="M208" s="271"/>
      <c r="N208" s="272"/>
      <c r="O208" s="273"/>
      <c r="P208" s="273"/>
      <c r="Q208" s="319">
        <v>282680</v>
      </c>
      <c r="R208" s="274"/>
      <c r="S208" s="275"/>
      <c r="T208" s="274"/>
      <c r="U208" s="276"/>
      <c r="V208" s="277">
        <f t="shared" si="31"/>
        <v>282680</v>
      </c>
      <c r="W208" s="280"/>
      <c r="X208" s="276" t="s">
        <v>36</v>
      </c>
      <c r="Y208" s="314">
        <v>56590667</v>
      </c>
      <c r="Z208" s="280"/>
      <c r="AA208" s="301"/>
      <c r="AB208" s="1" t="s">
        <v>867</v>
      </c>
    </row>
    <row r="209" spans="1:28" ht="15" hidden="1" x14ac:dyDescent="0.25">
      <c r="A209" s="20"/>
      <c r="B209" s="363">
        <v>44642</v>
      </c>
      <c r="C209" s="313"/>
      <c r="D209" s="316">
        <v>44650</v>
      </c>
      <c r="E209" s="317" t="s">
        <v>888</v>
      </c>
      <c r="F209" s="317" t="s">
        <v>888</v>
      </c>
      <c r="G209" s="267"/>
      <c r="H209" s="26"/>
      <c r="I209" s="268"/>
      <c r="J209" s="267"/>
      <c r="K209" s="269"/>
      <c r="L209" s="270"/>
      <c r="M209" s="271"/>
      <c r="N209" s="272"/>
      <c r="O209" s="273"/>
      <c r="P209" s="273"/>
      <c r="Q209" s="319">
        <v>112930</v>
      </c>
      <c r="R209" s="274"/>
      <c r="S209" s="275"/>
      <c r="T209" s="274"/>
      <c r="U209" s="276"/>
      <c r="V209" s="277">
        <f t="shared" si="31"/>
        <v>112930</v>
      </c>
      <c r="W209" s="280"/>
      <c r="X209" s="276" t="s">
        <v>36</v>
      </c>
      <c r="Y209" s="314">
        <v>56590682</v>
      </c>
      <c r="Z209" s="280"/>
      <c r="AA209" s="301"/>
      <c r="AB209" s="1" t="s">
        <v>867</v>
      </c>
    </row>
    <row r="210" spans="1:28" ht="15" hidden="1" x14ac:dyDescent="0.25">
      <c r="A210" s="20"/>
      <c r="B210" s="363">
        <v>44642</v>
      </c>
      <c r="C210" s="313"/>
      <c r="D210" s="316">
        <v>44650</v>
      </c>
      <c r="E210" s="317" t="s">
        <v>889</v>
      </c>
      <c r="F210" s="317" t="s">
        <v>889</v>
      </c>
      <c r="G210" s="267"/>
      <c r="H210" s="26"/>
      <c r="I210" s="268"/>
      <c r="J210" s="267"/>
      <c r="K210" s="269"/>
      <c r="L210" s="270"/>
      <c r="M210" s="271"/>
      <c r="N210" s="272"/>
      <c r="O210" s="273"/>
      <c r="P210" s="273"/>
      <c r="Q210" s="319">
        <v>160470</v>
      </c>
      <c r="R210" s="274"/>
      <c r="S210" s="275"/>
      <c r="T210" s="274"/>
      <c r="U210" s="276"/>
      <c r="V210" s="277">
        <f t="shared" si="31"/>
        <v>160470</v>
      </c>
      <c r="W210" s="280"/>
      <c r="X210" s="276" t="s">
        <v>36</v>
      </c>
      <c r="Y210" s="314">
        <v>56590679</v>
      </c>
      <c r="Z210" s="280"/>
      <c r="AA210" s="301"/>
      <c r="AB210" s="1" t="s">
        <v>867</v>
      </c>
    </row>
    <row r="211" spans="1:28" ht="15" hidden="1" x14ac:dyDescent="0.25">
      <c r="A211" s="20"/>
      <c r="B211" s="363">
        <v>44642</v>
      </c>
      <c r="C211" s="313"/>
      <c r="D211" s="316">
        <v>44650</v>
      </c>
      <c r="E211" s="317" t="s">
        <v>890</v>
      </c>
      <c r="F211" s="317" t="s">
        <v>890</v>
      </c>
      <c r="G211" s="267"/>
      <c r="H211" s="26"/>
      <c r="I211" s="268"/>
      <c r="J211" s="267"/>
      <c r="K211" s="269"/>
      <c r="L211" s="270"/>
      <c r="M211" s="271"/>
      <c r="N211" s="272"/>
      <c r="O211" s="273"/>
      <c r="P211" s="273"/>
      <c r="Q211" s="319">
        <v>3155</v>
      </c>
      <c r="R211" s="274"/>
      <c r="S211" s="275"/>
      <c r="T211" s="274"/>
      <c r="U211" s="276"/>
      <c r="V211" s="277">
        <f t="shared" si="31"/>
        <v>3155</v>
      </c>
      <c r="W211" s="280"/>
      <c r="X211" s="276" t="s">
        <v>36</v>
      </c>
      <c r="Y211" s="314">
        <v>56590673</v>
      </c>
      <c r="Z211" s="280"/>
      <c r="AA211" s="301"/>
      <c r="AB211" s="1" t="s">
        <v>867</v>
      </c>
    </row>
    <row r="212" spans="1:28" ht="15" hidden="1" x14ac:dyDescent="0.25">
      <c r="A212" s="20"/>
      <c r="B212" s="363">
        <v>44642</v>
      </c>
      <c r="C212" s="313"/>
      <c r="D212" s="316">
        <v>44651</v>
      </c>
      <c r="E212" s="317" t="s">
        <v>891</v>
      </c>
      <c r="F212" s="317" t="s">
        <v>891</v>
      </c>
      <c r="G212" s="267"/>
      <c r="H212" s="26"/>
      <c r="I212" s="268"/>
      <c r="J212" s="267"/>
      <c r="K212" s="269"/>
      <c r="L212" s="270"/>
      <c r="M212" s="271"/>
      <c r="N212" s="272"/>
      <c r="O212" s="273"/>
      <c r="P212" s="273"/>
      <c r="Q212" s="319">
        <v>54935</v>
      </c>
      <c r="R212" s="274"/>
      <c r="S212" s="275"/>
      <c r="T212" s="274"/>
      <c r="U212" s="276"/>
      <c r="V212" s="277">
        <f t="shared" si="31"/>
        <v>54935</v>
      </c>
      <c r="W212" s="280"/>
      <c r="X212" s="276" t="s">
        <v>36</v>
      </c>
      <c r="Y212" s="314">
        <v>56590675</v>
      </c>
      <c r="Z212" s="280"/>
      <c r="AA212" s="301"/>
      <c r="AB212" s="1" t="s">
        <v>867</v>
      </c>
    </row>
    <row r="213" spans="1:28" hidden="1" x14ac:dyDescent="0.2">
      <c r="A213" s="20">
        <v>167</v>
      </c>
      <c r="B213" s="21">
        <v>44673</v>
      </c>
      <c r="C213" s="22">
        <v>44665</v>
      </c>
      <c r="D213" s="246">
        <v>44666</v>
      </c>
      <c r="E213" s="43" t="s">
        <v>162</v>
      </c>
      <c r="F213" s="43" t="s">
        <v>423</v>
      </c>
      <c r="G213" s="76" t="s">
        <v>163</v>
      </c>
      <c r="H213" s="26"/>
      <c r="I213" s="24" t="s">
        <v>33</v>
      </c>
      <c r="J213" s="76">
        <v>303479</v>
      </c>
      <c r="K213" s="103">
        <v>44652</v>
      </c>
      <c r="L213" s="78" t="s">
        <v>424</v>
      </c>
      <c r="M213" s="79">
        <v>13000</v>
      </c>
      <c r="N213" s="80">
        <v>0.13</v>
      </c>
      <c r="O213" s="31">
        <f>M213*N213</f>
        <v>1690</v>
      </c>
      <c r="P213" s="31">
        <v>0</v>
      </c>
      <c r="Q213" s="32">
        <f>M213+O213+P213</f>
        <v>14690</v>
      </c>
      <c r="R213" s="81">
        <v>0</v>
      </c>
      <c r="S213" s="34">
        <f>Q213*-R213</f>
        <v>0</v>
      </c>
      <c r="T213" s="81">
        <v>1</v>
      </c>
      <c r="U213" s="35">
        <f>-O213*T213</f>
        <v>-1690</v>
      </c>
      <c r="V213" s="32">
        <f t="shared" si="31"/>
        <v>13000</v>
      </c>
      <c r="W213" s="37" t="s">
        <v>59</v>
      </c>
      <c r="X213" s="35" t="s">
        <v>36</v>
      </c>
      <c r="Y213" s="37" t="s">
        <v>33</v>
      </c>
      <c r="Z213" s="37" t="s">
        <v>425</v>
      </c>
      <c r="AA213" s="48"/>
    </row>
    <row r="214" spans="1:28" hidden="1" x14ac:dyDescent="0.2">
      <c r="A214" s="20">
        <v>101</v>
      </c>
      <c r="B214" s="21">
        <v>44621</v>
      </c>
      <c r="C214" s="97">
        <v>44651</v>
      </c>
      <c r="D214" s="246">
        <v>44652</v>
      </c>
      <c r="E214" s="43" t="s">
        <v>278</v>
      </c>
      <c r="F214" s="43" t="s">
        <v>279</v>
      </c>
      <c r="G214" s="76" t="s">
        <v>280</v>
      </c>
      <c r="H214" s="26" t="s">
        <v>34</v>
      </c>
      <c r="I214" s="24" t="s">
        <v>33</v>
      </c>
      <c r="J214" s="76">
        <v>303445</v>
      </c>
      <c r="K214" s="27">
        <v>44637</v>
      </c>
      <c r="L214" s="78" t="s">
        <v>33</v>
      </c>
      <c r="M214" s="79">
        <v>365917</v>
      </c>
      <c r="N214" s="80">
        <v>0</v>
      </c>
      <c r="O214" s="31"/>
      <c r="P214" s="31">
        <v>0</v>
      </c>
      <c r="Q214" s="32">
        <f>M214-O214</f>
        <v>365917</v>
      </c>
      <c r="R214" s="81">
        <v>0.03</v>
      </c>
      <c r="S214" s="34">
        <f t="shared" ref="S214:S223" si="32">-Q214*R214</f>
        <v>-10977.51</v>
      </c>
      <c r="T214" s="81">
        <v>0.2</v>
      </c>
      <c r="U214" s="35">
        <v>-8419</v>
      </c>
      <c r="V214" s="32">
        <f t="shared" si="31"/>
        <v>346520.49</v>
      </c>
      <c r="W214" s="37" t="s">
        <v>59</v>
      </c>
      <c r="X214" s="35" t="s">
        <v>36</v>
      </c>
      <c r="Y214" s="37" t="s">
        <v>33</v>
      </c>
      <c r="Z214" s="37" t="s">
        <v>281</v>
      </c>
      <c r="AA214" s="48"/>
    </row>
    <row r="215" spans="1:28" hidden="1" x14ac:dyDescent="0.2">
      <c r="A215" s="20">
        <v>104</v>
      </c>
      <c r="B215" s="21">
        <v>44621</v>
      </c>
      <c r="C215" s="97">
        <v>44651</v>
      </c>
      <c r="D215" s="246">
        <v>44652</v>
      </c>
      <c r="E215" s="43" t="s">
        <v>109</v>
      </c>
      <c r="F215" s="43" t="s">
        <v>288</v>
      </c>
      <c r="G215" s="76" t="s">
        <v>33</v>
      </c>
      <c r="H215" s="26" t="s">
        <v>34</v>
      </c>
      <c r="I215" s="24" t="s">
        <v>33</v>
      </c>
      <c r="J215" s="76">
        <v>303448</v>
      </c>
      <c r="K215" s="27">
        <v>44609</v>
      </c>
      <c r="L215" s="78">
        <v>213</v>
      </c>
      <c r="M215" s="79">
        <v>34500</v>
      </c>
      <c r="N215" s="80">
        <v>0</v>
      </c>
      <c r="O215" s="31">
        <f t="shared" ref="O215:O230" si="33">M215*N215</f>
        <v>0</v>
      </c>
      <c r="P215" s="31">
        <v>0</v>
      </c>
      <c r="Q215" s="32">
        <f>M215+O215+P215</f>
        <v>34500</v>
      </c>
      <c r="R215" s="81">
        <v>4.4999999999999998E-2</v>
      </c>
      <c r="S215" s="34">
        <f t="shared" si="32"/>
        <v>-1552.5</v>
      </c>
      <c r="T215" s="81">
        <v>0.05</v>
      </c>
      <c r="U215" s="35">
        <v>-1725</v>
      </c>
      <c r="V215" s="32">
        <f t="shared" si="31"/>
        <v>31222.5</v>
      </c>
      <c r="W215" s="37" t="s">
        <v>59</v>
      </c>
      <c r="X215" s="35" t="s">
        <v>36</v>
      </c>
      <c r="Y215" s="37" t="s">
        <v>289</v>
      </c>
      <c r="Z215" s="96" t="s">
        <v>33</v>
      </c>
      <c r="AA215" s="48"/>
    </row>
    <row r="216" spans="1:28" hidden="1" x14ac:dyDescent="0.2">
      <c r="A216" s="20">
        <v>105</v>
      </c>
      <c r="B216" s="21">
        <v>44621</v>
      </c>
      <c r="C216" s="97">
        <v>44651</v>
      </c>
      <c r="D216" s="246">
        <v>44652</v>
      </c>
      <c r="E216" s="43" t="s">
        <v>290</v>
      </c>
      <c r="F216" s="43" t="s">
        <v>291</v>
      </c>
      <c r="G216" s="76" t="s">
        <v>292</v>
      </c>
      <c r="H216" s="26" t="s">
        <v>34</v>
      </c>
      <c r="I216" s="24">
        <v>1898</v>
      </c>
      <c r="J216" s="76">
        <v>303449</v>
      </c>
      <c r="K216" s="27">
        <v>44607</v>
      </c>
      <c r="L216" s="78" t="s">
        <v>33</v>
      </c>
      <c r="M216" s="79">
        <v>53500</v>
      </c>
      <c r="N216" s="80">
        <v>0</v>
      </c>
      <c r="O216" s="31">
        <f t="shared" si="33"/>
        <v>0</v>
      </c>
      <c r="P216" s="31">
        <v>0</v>
      </c>
      <c r="Q216" s="32">
        <f>M216-O216</f>
        <v>53500</v>
      </c>
      <c r="R216" s="81">
        <v>4.4999999999999998E-2</v>
      </c>
      <c r="S216" s="34">
        <f t="shared" si="32"/>
        <v>-2407.5</v>
      </c>
      <c r="T216" s="81">
        <v>0.05</v>
      </c>
      <c r="U216" s="35">
        <v>-2675</v>
      </c>
      <c r="V216" s="32">
        <f t="shared" si="31"/>
        <v>48417.5</v>
      </c>
      <c r="W216" s="37" t="s">
        <v>59</v>
      </c>
      <c r="X216" s="35" t="s">
        <v>36</v>
      </c>
      <c r="Y216" s="37" t="s">
        <v>33</v>
      </c>
      <c r="Z216" s="48" t="s">
        <v>293</v>
      </c>
      <c r="AA216" s="48"/>
    </row>
    <row r="217" spans="1:28" hidden="1" x14ac:dyDescent="0.2">
      <c r="A217" s="20">
        <v>155</v>
      </c>
      <c r="B217" s="21">
        <v>44642</v>
      </c>
      <c r="C217" s="22">
        <v>44620</v>
      </c>
      <c r="D217" s="246">
        <v>44652</v>
      </c>
      <c r="E217" s="23" t="s">
        <v>97</v>
      </c>
      <c r="F217" s="23" t="s">
        <v>403</v>
      </c>
      <c r="G217" s="24" t="s">
        <v>33</v>
      </c>
      <c r="H217" s="25" t="s">
        <v>34</v>
      </c>
      <c r="I217" s="24" t="s">
        <v>33</v>
      </c>
      <c r="J217" s="24">
        <v>303451</v>
      </c>
      <c r="K217" s="27">
        <v>44620</v>
      </c>
      <c r="L217" s="26">
        <v>5655</v>
      </c>
      <c r="M217" s="29">
        <v>156495</v>
      </c>
      <c r="N217" s="30">
        <v>0</v>
      </c>
      <c r="O217" s="31">
        <f t="shared" si="33"/>
        <v>0</v>
      </c>
      <c r="P217" s="31">
        <v>0</v>
      </c>
      <c r="Q217" s="32">
        <f t="shared" ref="Q217:Q461" si="34">M217+O217+P217</f>
        <v>156495</v>
      </c>
      <c r="R217" s="33">
        <v>0</v>
      </c>
      <c r="S217" s="34">
        <f t="shared" si="32"/>
        <v>0</v>
      </c>
      <c r="T217" s="33">
        <v>0</v>
      </c>
      <c r="U217" s="35">
        <f>-O217*T217</f>
        <v>0</v>
      </c>
      <c r="V217" s="32">
        <f t="shared" si="31"/>
        <v>156495</v>
      </c>
      <c r="W217" s="220" t="s">
        <v>59</v>
      </c>
      <c r="X217" s="137" t="s">
        <v>36</v>
      </c>
      <c r="Y217" s="37" t="s">
        <v>33</v>
      </c>
      <c r="Z217" s="37" t="s">
        <v>404</v>
      </c>
      <c r="AA217" s="37"/>
    </row>
    <row r="218" spans="1:28" hidden="1" x14ac:dyDescent="0.2">
      <c r="A218" s="20">
        <v>157</v>
      </c>
      <c r="B218" s="21">
        <v>44642</v>
      </c>
      <c r="C218" s="22">
        <v>44649</v>
      </c>
      <c r="D218" s="246">
        <v>44652</v>
      </c>
      <c r="E218" s="23" t="s">
        <v>79</v>
      </c>
      <c r="F218" s="23" t="s">
        <v>79</v>
      </c>
      <c r="G218" s="24" t="s">
        <v>33</v>
      </c>
      <c r="H218" s="26" t="s">
        <v>34</v>
      </c>
      <c r="I218" s="24" t="s">
        <v>33</v>
      </c>
      <c r="J218" s="24">
        <v>303430</v>
      </c>
      <c r="K218" s="27" t="s">
        <v>33</v>
      </c>
      <c r="L218" s="26" t="s">
        <v>33</v>
      </c>
      <c r="M218" s="29">
        <v>200000</v>
      </c>
      <c r="N218" s="30">
        <v>0</v>
      </c>
      <c r="O218" s="31">
        <f t="shared" si="33"/>
        <v>0</v>
      </c>
      <c r="P218" s="31">
        <v>0</v>
      </c>
      <c r="Q218" s="32">
        <f t="shared" si="34"/>
        <v>200000</v>
      </c>
      <c r="R218" s="33">
        <v>0</v>
      </c>
      <c r="S218" s="34">
        <f t="shared" si="32"/>
        <v>0</v>
      </c>
      <c r="T218" s="33">
        <v>0</v>
      </c>
      <c r="U218" s="35">
        <f>-O218*T218</f>
        <v>0</v>
      </c>
      <c r="V218" s="32">
        <f t="shared" si="31"/>
        <v>200000</v>
      </c>
      <c r="W218" s="220" t="s">
        <v>59</v>
      </c>
      <c r="X218" s="35" t="s">
        <v>36</v>
      </c>
      <c r="Y218" s="37" t="s">
        <v>33</v>
      </c>
      <c r="Z218" s="48" t="s">
        <v>33</v>
      </c>
      <c r="AA218" s="37"/>
    </row>
    <row r="219" spans="1:28" ht="15" hidden="1" x14ac:dyDescent="0.2">
      <c r="A219" s="320"/>
      <c r="B219" s="321">
        <v>44621</v>
      </c>
      <c r="C219" s="323"/>
      <c r="D219" s="457">
        <v>44651</v>
      </c>
      <c r="E219" s="458" t="s">
        <v>1189</v>
      </c>
      <c r="F219" s="444" t="s">
        <v>1189</v>
      </c>
      <c r="G219" s="326"/>
      <c r="H219" s="26"/>
      <c r="I219" s="326"/>
      <c r="J219" s="326"/>
      <c r="K219" s="445"/>
      <c r="L219" s="325"/>
      <c r="M219" s="453"/>
      <c r="N219" s="447"/>
      <c r="O219" s="333"/>
      <c r="P219" s="333"/>
      <c r="Q219" s="448">
        <v>336502.86</v>
      </c>
      <c r="R219" s="449"/>
      <c r="S219" s="336"/>
      <c r="T219" s="449"/>
      <c r="U219" s="337"/>
      <c r="V219" s="338">
        <f t="shared" si="31"/>
        <v>336502.86</v>
      </c>
      <c r="W219" s="454"/>
      <c r="X219" s="337" t="s">
        <v>102</v>
      </c>
      <c r="Y219" s="340"/>
      <c r="Z219" s="455"/>
      <c r="AA219" s="340"/>
      <c r="AB219" s="1" t="s">
        <v>867</v>
      </c>
    </row>
    <row r="220" spans="1:28" ht="15" hidden="1" x14ac:dyDescent="0.2">
      <c r="A220" s="320"/>
      <c r="B220" s="321">
        <v>44621</v>
      </c>
      <c r="C220" s="323"/>
      <c r="D220" s="457">
        <v>44679</v>
      </c>
      <c r="E220" s="458" t="s">
        <v>1190</v>
      </c>
      <c r="F220" s="444" t="s">
        <v>1190</v>
      </c>
      <c r="G220" s="326"/>
      <c r="H220" s="26"/>
      <c r="I220" s="326"/>
      <c r="J220" s="326"/>
      <c r="K220" s="445"/>
      <c r="L220" s="325"/>
      <c r="M220" s="453"/>
      <c r="N220" s="447"/>
      <c r="O220" s="333"/>
      <c r="P220" s="333"/>
      <c r="Q220" s="456">
        <v>80</v>
      </c>
      <c r="R220" s="449"/>
      <c r="S220" s="336"/>
      <c r="T220" s="449"/>
      <c r="U220" s="337"/>
      <c r="V220" s="338">
        <f t="shared" si="31"/>
        <v>80</v>
      </c>
      <c r="W220" s="454"/>
      <c r="X220" s="337" t="s">
        <v>102</v>
      </c>
      <c r="Y220" s="340"/>
      <c r="Z220" s="455"/>
      <c r="AA220" s="340"/>
      <c r="AB220" s="1" t="s">
        <v>867</v>
      </c>
    </row>
    <row r="221" spans="1:28" ht="15" hidden="1" x14ac:dyDescent="0.2">
      <c r="A221" s="320"/>
      <c r="B221" s="321">
        <v>44621</v>
      </c>
      <c r="C221" s="323"/>
      <c r="D221" s="457">
        <v>44679</v>
      </c>
      <c r="E221" s="458" t="s">
        <v>1191</v>
      </c>
      <c r="F221" s="444" t="s">
        <v>1191</v>
      </c>
      <c r="G221" s="326"/>
      <c r="H221" s="26"/>
      <c r="I221" s="326"/>
      <c r="J221" s="326"/>
      <c r="K221" s="445"/>
      <c r="L221" s="325"/>
      <c r="M221" s="453"/>
      <c r="N221" s="447"/>
      <c r="O221" s="333"/>
      <c r="P221" s="333"/>
      <c r="Q221" s="456">
        <v>500</v>
      </c>
      <c r="R221" s="449"/>
      <c r="S221" s="336"/>
      <c r="T221" s="449"/>
      <c r="U221" s="337"/>
      <c r="V221" s="338">
        <f t="shared" si="31"/>
        <v>500</v>
      </c>
      <c r="W221" s="454"/>
      <c r="X221" s="337" t="s">
        <v>102</v>
      </c>
      <c r="Y221" s="340"/>
      <c r="Z221" s="455"/>
      <c r="AA221" s="340"/>
      <c r="AB221" s="1" t="s">
        <v>867</v>
      </c>
    </row>
    <row r="222" spans="1:28" ht="15" hidden="1" x14ac:dyDescent="0.2">
      <c r="A222" s="320"/>
      <c r="B222" s="321">
        <v>44621</v>
      </c>
      <c r="C222" s="323"/>
      <c r="D222" s="457">
        <v>44681</v>
      </c>
      <c r="E222" s="458" t="s">
        <v>1189</v>
      </c>
      <c r="F222" s="444" t="s">
        <v>1189</v>
      </c>
      <c r="G222" s="326"/>
      <c r="H222" s="26"/>
      <c r="I222" s="326"/>
      <c r="J222" s="326"/>
      <c r="K222" s="445"/>
      <c r="L222" s="325"/>
      <c r="M222" s="453"/>
      <c r="N222" s="447"/>
      <c r="O222" s="333"/>
      <c r="P222" s="333"/>
      <c r="Q222" s="448">
        <v>326131.09999999998</v>
      </c>
      <c r="R222" s="449"/>
      <c r="S222" s="336"/>
      <c r="T222" s="449"/>
      <c r="U222" s="337"/>
      <c r="V222" s="338">
        <f t="shared" si="31"/>
        <v>326131.09999999998</v>
      </c>
      <c r="W222" s="454"/>
      <c r="X222" s="337" t="s">
        <v>102</v>
      </c>
      <c r="Y222" s="340"/>
      <c r="Z222" s="455"/>
      <c r="AA222" s="340"/>
      <c r="AB222" s="1" t="s">
        <v>867</v>
      </c>
    </row>
    <row r="223" spans="1:28" hidden="1" x14ac:dyDescent="0.2">
      <c r="A223" s="20">
        <v>139</v>
      </c>
      <c r="B223" s="21">
        <v>44621</v>
      </c>
      <c r="C223" s="97">
        <v>44649</v>
      </c>
      <c r="D223" s="246">
        <v>44662</v>
      </c>
      <c r="E223" s="43" t="s">
        <v>81</v>
      </c>
      <c r="F223" s="43" t="s">
        <v>375</v>
      </c>
      <c r="G223" s="76" t="s">
        <v>33</v>
      </c>
      <c r="H223" s="26" t="s">
        <v>34</v>
      </c>
      <c r="I223" s="24" t="s">
        <v>33</v>
      </c>
      <c r="J223" s="76">
        <v>303440</v>
      </c>
      <c r="K223" s="103">
        <v>44609</v>
      </c>
      <c r="L223" s="78">
        <v>1500001</v>
      </c>
      <c r="M223" s="79">
        <v>61356</v>
      </c>
      <c r="N223" s="80">
        <v>0</v>
      </c>
      <c r="O223" s="31">
        <f t="shared" si="33"/>
        <v>0</v>
      </c>
      <c r="P223" s="31">
        <v>0</v>
      </c>
      <c r="Q223" s="32">
        <f t="shared" si="34"/>
        <v>61356</v>
      </c>
      <c r="R223" s="81">
        <v>0</v>
      </c>
      <c r="S223" s="34">
        <f t="shared" si="32"/>
        <v>0</v>
      </c>
      <c r="T223" s="81">
        <v>0</v>
      </c>
      <c r="U223" s="35">
        <f>-O223*T223</f>
        <v>0</v>
      </c>
      <c r="V223" s="32">
        <f t="shared" si="31"/>
        <v>61356</v>
      </c>
      <c r="W223" s="100" t="s">
        <v>35</v>
      </c>
      <c r="X223" s="35" t="s">
        <v>102</v>
      </c>
      <c r="Y223" s="37" t="s">
        <v>376</v>
      </c>
      <c r="Z223" s="37" t="s">
        <v>33</v>
      </c>
      <c r="AA223" s="37"/>
    </row>
    <row r="224" spans="1:28" hidden="1" x14ac:dyDescent="0.2">
      <c r="A224" s="20">
        <v>127</v>
      </c>
      <c r="B224" s="21">
        <v>44621</v>
      </c>
      <c r="C224" s="97">
        <v>44638</v>
      </c>
      <c r="D224" s="246">
        <v>44663</v>
      </c>
      <c r="E224" s="43" t="s">
        <v>134</v>
      </c>
      <c r="F224" s="43" t="s">
        <v>343</v>
      </c>
      <c r="G224" s="76" t="s">
        <v>218</v>
      </c>
      <c r="H224" s="26" t="s">
        <v>34</v>
      </c>
      <c r="I224" s="24" t="s">
        <v>33</v>
      </c>
      <c r="J224" s="76">
        <v>303416</v>
      </c>
      <c r="K224" s="103">
        <v>44615</v>
      </c>
      <c r="L224" s="78" t="s">
        <v>344</v>
      </c>
      <c r="M224" s="79">
        <v>246083</v>
      </c>
      <c r="N224" s="80">
        <v>0</v>
      </c>
      <c r="O224" s="31">
        <f t="shared" si="33"/>
        <v>0</v>
      </c>
      <c r="P224" s="31">
        <v>0</v>
      </c>
      <c r="Q224" s="32">
        <f t="shared" si="34"/>
        <v>246083</v>
      </c>
      <c r="R224" s="81">
        <v>0.03</v>
      </c>
      <c r="S224" s="34">
        <v>-6420.75</v>
      </c>
      <c r="T224" s="81">
        <v>0</v>
      </c>
      <c r="U224" s="35">
        <f>-O224*T224</f>
        <v>0</v>
      </c>
      <c r="V224" s="32">
        <f t="shared" si="31"/>
        <v>239662.25</v>
      </c>
      <c r="W224" s="221" t="s">
        <v>35</v>
      </c>
      <c r="X224" s="35" t="s">
        <v>102</v>
      </c>
      <c r="Y224" s="37" t="s">
        <v>345</v>
      </c>
      <c r="Z224" s="48" t="s">
        <v>33</v>
      </c>
      <c r="AA224" s="37"/>
    </row>
    <row r="225" spans="1:27" hidden="1" x14ac:dyDescent="0.2">
      <c r="A225" s="20">
        <v>176</v>
      </c>
      <c r="B225" s="21">
        <v>44673</v>
      </c>
      <c r="C225" s="22">
        <v>44659</v>
      </c>
      <c r="D225" s="246">
        <v>44663</v>
      </c>
      <c r="E225" s="43" t="s">
        <v>72</v>
      </c>
      <c r="F225" s="43" t="s">
        <v>430</v>
      </c>
      <c r="G225" s="76" t="s">
        <v>33</v>
      </c>
      <c r="H225" s="26" t="s">
        <v>34</v>
      </c>
      <c r="I225" s="24" t="s">
        <v>33</v>
      </c>
      <c r="J225" s="76">
        <v>303471</v>
      </c>
      <c r="K225" s="103" t="s">
        <v>33</v>
      </c>
      <c r="L225" s="78" t="s">
        <v>33</v>
      </c>
      <c r="M225" s="79">
        <v>108000</v>
      </c>
      <c r="N225" s="80">
        <v>0</v>
      </c>
      <c r="O225" s="64">
        <f t="shared" si="33"/>
        <v>0</v>
      </c>
      <c r="P225" s="31">
        <v>0</v>
      </c>
      <c r="Q225" s="32">
        <f t="shared" si="34"/>
        <v>108000</v>
      </c>
      <c r="R225" s="81"/>
      <c r="S225" s="34">
        <f>-Q225*R225</f>
        <v>0</v>
      </c>
      <c r="T225" s="81"/>
      <c r="U225" s="35">
        <f>-O225*T225</f>
        <v>0</v>
      </c>
      <c r="V225" s="32">
        <f t="shared" si="31"/>
        <v>108000</v>
      </c>
      <c r="W225" s="220" t="s">
        <v>59</v>
      </c>
      <c r="X225" s="137" t="s">
        <v>36</v>
      </c>
      <c r="Y225" s="37" t="s">
        <v>33</v>
      </c>
      <c r="Z225" s="37" t="s">
        <v>33</v>
      </c>
      <c r="AA225" s="37"/>
    </row>
    <row r="226" spans="1:27" hidden="1" x14ac:dyDescent="0.2">
      <c r="A226" s="20">
        <v>188</v>
      </c>
      <c r="B226" s="21">
        <v>44673</v>
      </c>
      <c r="C226" s="111">
        <v>44659</v>
      </c>
      <c r="D226" s="246">
        <v>44663</v>
      </c>
      <c r="E226" s="23" t="s">
        <v>234</v>
      </c>
      <c r="F226" s="43" t="s">
        <v>451</v>
      </c>
      <c r="G226" s="76" t="s">
        <v>235</v>
      </c>
      <c r="H226" s="26" t="s">
        <v>34</v>
      </c>
      <c r="I226" s="24" t="s">
        <v>33</v>
      </c>
      <c r="J226" s="26">
        <v>303475</v>
      </c>
      <c r="K226" s="103">
        <v>44628</v>
      </c>
      <c r="L226" s="78" t="s">
        <v>452</v>
      </c>
      <c r="M226" s="79">
        <v>28046</v>
      </c>
      <c r="N226" s="75">
        <v>0</v>
      </c>
      <c r="O226" s="31">
        <f t="shared" si="33"/>
        <v>0</v>
      </c>
      <c r="P226" s="31">
        <v>0</v>
      </c>
      <c r="Q226" s="32">
        <f t="shared" si="34"/>
        <v>28046</v>
      </c>
      <c r="R226" s="112">
        <v>0.03</v>
      </c>
      <c r="S226" s="34">
        <f>Q226*-R226</f>
        <v>-841.38</v>
      </c>
      <c r="T226" s="113"/>
      <c r="U226" s="35">
        <v>-119</v>
      </c>
      <c r="V226" s="32">
        <f t="shared" si="31"/>
        <v>27085.62</v>
      </c>
      <c r="W226" s="220" t="s">
        <v>59</v>
      </c>
      <c r="X226" s="137" t="s">
        <v>36</v>
      </c>
      <c r="Y226" s="114" t="s">
        <v>33</v>
      </c>
      <c r="Z226" s="114" t="s">
        <v>453</v>
      </c>
      <c r="AA226" s="115"/>
    </row>
    <row r="227" spans="1:27" hidden="1" x14ac:dyDescent="0.2">
      <c r="A227" s="20">
        <v>190</v>
      </c>
      <c r="B227" s="21">
        <v>44673</v>
      </c>
      <c r="C227" s="22">
        <v>44659</v>
      </c>
      <c r="D227" s="246">
        <v>44663</v>
      </c>
      <c r="E227" s="23" t="s">
        <v>92</v>
      </c>
      <c r="F227" s="23" t="s">
        <v>93</v>
      </c>
      <c r="G227" s="24" t="s">
        <v>458</v>
      </c>
      <c r="H227" s="26" t="s">
        <v>34</v>
      </c>
      <c r="I227" s="24" t="s">
        <v>33</v>
      </c>
      <c r="J227" s="26">
        <v>303474</v>
      </c>
      <c r="K227" s="108">
        <v>44607</v>
      </c>
      <c r="L227" s="26" t="s">
        <v>459</v>
      </c>
      <c r="M227" s="29">
        <v>746</v>
      </c>
      <c r="N227" s="75">
        <v>0</v>
      </c>
      <c r="O227" s="31">
        <f t="shared" si="33"/>
        <v>0</v>
      </c>
      <c r="P227" s="31">
        <v>0</v>
      </c>
      <c r="Q227" s="32">
        <f t="shared" si="34"/>
        <v>746</v>
      </c>
      <c r="R227" s="109">
        <v>0.03</v>
      </c>
      <c r="S227" s="34">
        <f>Q227*-R227</f>
        <v>-22.38</v>
      </c>
      <c r="T227" s="110"/>
      <c r="U227" s="35">
        <f>O227*-T227</f>
        <v>0</v>
      </c>
      <c r="V227" s="32">
        <f t="shared" si="31"/>
        <v>723.62</v>
      </c>
      <c r="W227" s="37" t="s">
        <v>59</v>
      </c>
      <c r="X227" s="35" t="s">
        <v>36</v>
      </c>
      <c r="Y227" s="114" t="s">
        <v>33</v>
      </c>
      <c r="Z227" s="114" t="s">
        <v>460</v>
      </c>
      <c r="AA227" s="115"/>
    </row>
    <row r="228" spans="1:27" hidden="1" x14ac:dyDescent="0.2">
      <c r="A228" s="20">
        <v>191</v>
      </c>
      <c r="B228" s="21">
        <v>44673</v>
      </c>
      <c r="C228" s="22">
        <v>44659</v>
      </c>
      <c r="D228" s="246">
        <v>44663</v>
      </c>
      <c r="E228" s="23" t="s">
        <v>461</v>
      </c>
      <c r="F228" s="23" t="s">
        <v>282</v>
      </c>
      <c r="G228" s="24" t="s">
        <v>33</v>
      </c>
      <c r="H228" s="26" t="s">
        <v>34</v>
      </c>
      <c r="I228" s="24" t="s">
        <v>33</v>
      </c>
      <c r="J228" s="26">
        <v>303473</v>
      </c>
      <c r="K228" s="108">
        <v>44629</v>
      </c>
      <c r="L228" s="26">
        <v>202651</v>
      </c>
      <c r="M228" s="29">
        <v>65895</v>
      </c>
      <c r="N228" s="75">
        <v>0</v>
      </c>
      <c r="O228" s="31">
        <f t="shared" si="33"/>
        <v>0</v>
      </c>
      <c r="P228" s="31">
        <v>0</v>
      </c>
      <c r="Q228" s="32">
        <f t="shared" si="34"/>
        <v>65895</v>
      </c>
      <c r="R228" s="109">
        <v>4.4999999999999998E-2</v>
      </c>
      <c r="S228" s="34">
        <f>Q228*-R228</f>
        <v>-2965.2750000000001</v>
      </c>
      <c r="T228" s="110"/>
      <c r="U228" s="35">
        <f>O228*-T228</f>
        <v>0</v>
      </c>
      <c r="V228" s="32">
        <f t="shared" si="31"/>
        <v>62929.724999999999</v>
      </c>
      <c r="W228" s="37" t="s">
        <v>59</v>
      </c>
      <c r="X228" s="35" t="s">
        <v>36</v>
      </c>
      <c r="Y228" s="114" t="s">
        <v>33</v>
      </c>
      <c r="Z228" s="114" t="s">
        <v>462</v>
      </c>
      <c r="AA228" s="115"/>
    </row>
    <row r="229" spans="1:27" hidden="1" x14ac:dyDescent="0.2">
      <c r="A229" s="20">
        <v>193</v>
      </c>
      <c r="B229" s="21">
        <v>44673</v>
      </c>
      <c r="C229" s="22">
        <v>44659</v>
      </c>
      <c r="D229" s="246">
        <v>44663</v>
      </c>
      <c r="E229" s="23" t="s">
        <v>61</v>
      </c>
      <c r="F229" s="23" t="s">
        <v>463</v>
      </c>
      <c r="G229" s="24" t="s">
        <v>62</v>
      </c>
      <c r="H229" s="26" t="s">
        <v>34</v>
      </c>
      <c r="I229" s="24" t="s">
        <v>33</v>
      </c>
      <c r="J229" s="26">
        <v>303472</v>
      </c>
      <c r="K229" s="108">
        <v>44648</v>
      </c>
      <c r="L229" s="26" t="s">
        <v>464</v>
      </c>
      <c r="M229" s="29">
        <v>790000</v>
      </c>
      <c r="N229" s="30">
        <v>0.15</v>
      </c>
      <c r="O229" s="31">
        <f t="shared" si="33"/>
        <v>118500</v>
      </c>
      <c r="P229" s="31">
        <v>0</v>
      </c>
      <c r="Q229" s="32">
        <f t="shared" si="34"/>
        <v>908500</v>
      </c>
      <c r="R229" s="109">
        <v>0.03</v>
      </c>
      <c r="S229" s="34">
        <f>Q229*-R229</f>
        <v>-27255</v>
      </c>
      <c r="T229" s="110">
        <v>0.2</v>
      </c>
      <c r="U229" s="35">
        <f>O229*-T229</f>
        <v>-23700</v>
      </c>
      <c r="V229" s="32">
        <f t="shared" si="31"/>
        <v>857545</v>
      </c>
      <c r="W229" s="37" t="s">
        <v>59</v>
      </c>
      <c r="X229" s="35" t="s">
        <v>36</v>
      </c>
      <c r="Y229" s="114" t="s">
        <v>33</v>
      </c>
      <c r="Z229" s="114" t="s">
        <v>465</v>
      </c>
      <c r="AA229" s="115"/>
    </row>
    <row r="230" spans="1:27" hidden="1" x14ac:dyDescent="0.2">
      <c r="A230" s="20">
        <v>194</v>
      </c>
      <c r="B230" s="21">
        <v>44673</v>
      </c>
      <c r="C230" s="22">
        <v>44659</v>
      </c>
      <c r="D230" s="246">
        <v>44663</v>
      </c>
      <c r="E230" s="23" t="s">
        <v>42</v>
      </c>
      <c r="F230" s="23" t="s">
        <v>466</v>
      </c>
      <c r="G230" s="24" t="s">
        <v>44</v>
      </c>
      <c r="H230" s="26" t="s">
        <v>34</v>
      </c>
      <c r="I230" s="24" t="s">
        <v>33</v>
      </c>
      <c r="J230" s="26">
        <v>303470</v>
      </c>
      <c r="K230" s="108">
        <v>44651</v>
      </c>
      <c r="L230" s="26" t="s">
        <v>467</v>
      </c>
      <c r="M230" s="29">
        <v>138427</v>
      </c>
      <c r="N230" s="75">
        <v>0</v>
      </c>
      <c r="O230" s="31">
        <f t="shared" si="33"/>
        <v>0</v>
      </c>
      <c r="P230" s="31">
        <v>0</v>
      </c>
      <c r="Q230" s="32">
        <f t="shared" si="34"/>
        <v>138427</v>
      </c>
      <c r="R230" s="109"/>
      <c r="S230" s="34">
        <v>-645</v>
      </c>
      <c r="T230" s="110">
        <v>0.2</v>
      </c>
      <c r="U230" s="35">
        <v>-561</v>
      </c>
      <c r="V230" s="32">
        <f t="shared" si="31"/>
        <v>137221</v>
      </c>
      <c r="W230" s="37" t="s">
        <v>59</v>
      </c>
      <c r="X230" s="35" t="s">
        <v>36</v>
      </c>
      <c r="Y230" s="114" t="s">
        <v>33</v>
      </c>
      <c r="Z230" s="114" t="s">
        <v>468</v>
      </c>
      <c r="AA230" s="115"/>
    </row>
    <row r="231" spans="1:27" hidden="1" x14ac:dyDescent="0.2">
      <c r="A231" s="20">
        <v>94</v>
      </c>
      <c r="B231" s="21">
        <v>44621</v>
      </c>
      <c r="C231" s="97" t="s">
        <v>265</v>
      </c>
      <c r="D231" s="246">
        <v>44665</v>
      </c>
      <c r="E231" s="43" t="s">
        <v>266</v>
      </c>
      <c r="F231" s="43" t="s">
        <v>267</v>
      </c>
      <c r="G231" s="76" t="s">
        <v>33</v>
      </c>
      <c r="H231" s="26" t="s">
        <v>34</v>
      </c>
      <c r="I231" s="24" t="s">
        <v>33</v>
      </c>
      <c r="J231" s="76">
        <v>303441</v>
      </c>
      <c r="K231" s="27">
        <v>44649</v>
      </c>
      <c r="L231" s="78" t="s">
        <v>33</v>
      </c>
      <c r="M231" s="79">
        <v>48000</v>
      </c>
      <c r="N231" s="80">
        <v>0</v>
      </c>
      <c r="O231" s="31"/>
      <c r="P231" s="31">
        <v>0</v>
      </c>
      <c r="Q231" s="32">
        <f t="shared" si="34"/>
        <v>48000</v>
      </c>
      <c r="R231" s="81">
        <v>0.1</v>
      </c>
      <c r="S231" s="34">
        <f>-Q231*R231</f>
        <v>-4800</v>
      </c>
      <c r="T231" s="81">
        <v>0</v>
      </c>
      <c r="U231" s="35"/>
      <c r="V231" s="32">
        <f t="shared" si="31"/>
        <v>43200</v>
      </c>
      <c r="W231" s="100" t="s">
        <v>35</v>
      </c>
      <c r="X231" s="35" t="s">
        <v>102</v>
      </c>
      <c r="Y231" s="37" t="s">
        <v>268</v>
      </c>
      <c r="Z231" s="96" t="s">
        <v>33</v>
      </c>
      <c r="AA231" s="37"/>
    </row>
    <row r="232" spans="1:27" hidden="1" x14ac:dyDescent="0.2">
      <c r="A232" s="20">
        <v>185</v>
      </c>
      <c r="B232" s="21">
        <v>44673</v>
      </c>
      <c r="C232" s="22">
        <v>44665</v>
      </c>
      <c r="D232" s="246">
        <v>44666</v>
      </c>
      <c r="E232" s="23" t="s">
        <v>440</v>
      </c>
      <c r="F232" s="23" t="s">
        <v>441</v>
      </c>
      <c r="G232" s="26" t="s">
        <v>442</v>
      </c>
      <c r="H232" s="26" t="s">
        <v>34</v>
      </c>
      <c r="I232" s="24" t="s">
        <v>33</v>
      </c>
      <c r="J232" s="26">
        <v>303483</v>
      </c>
      <c r="K232" s="108">
        <v>44217</v>
      </c>
      <c r="L232" s="26">
        <v>75600</v>
      </c>
      <c r="M232" s="29">
        <v>3500</v>
      </c>
      <c r="N232" s="75">
        <v>0</v>
      </c>
      <c r="O232" s="31">
        <f t="shared" ref="O232:O238" si="35">M232*N232</f>
        <v>0</v>
      </c>
      <c r="P232" s="31">
        <v>0</v>
      </c>
      <c r="Q232" s="32">
        <f t="shared" si="34"/>
        <v>3500</v>
      </c>
      <c r="R232" s="109">
        <v>4.4999999999999998E-2</v>
      </c>
      <c r="S232" s="34">
        <f t="shared" ref="S232:S237" si="36">Q232*-R232</f>
        <v>-157.5</v>
      </c>
      <c r="T232" s="110">
        <v>0.05</v>
      </c>
      <c r="U232" s="35">
        <v>-175</v>
      </c>
      <c r="V232" s="32">
        <f t="shared" si="31"/>
        <v>3167.5</v>
      </c>
      <c r="W232" s="37" t="s">
        <v>59</v>
      </c>
      <c r="X232" s="35" t="s">
        <v>36</v>
      </c>
      <c r="Y232" s="37" t="s">
        <v>33</v>
      </c>
      <c r="Z232" s="37" t="s">
        <v>443</v>
      </c>
      <c r="AA232" s="37"/>
    </row>
    <row r="233" spans="1:27" hidden="1" x14ac:dyDescent="0.2">
      <c r="A233" s="20">
        <v>186</v>
      </c>
      <c r="B233" s="21">
        <v>44673</v>
      </c>
      <c r="C233" s="22">
        <v>44665</v>
      </c>
      <c r="D233" s="246">
        <v>44666</v>
      </c>
      <c r="E233" s="23" t="s">
        <v>444</v>
      </c>
      <c r="F233" s="23" t="s">
        <v>445</v>
      </c>
      <c r="G233" s="26" t="s">
        <v>446</v>
      </c>
      <c r="H233" s="26" t="s">
        <v>34</v>
      </c>
      <c r="I233" s="26">
        <v>1897</v>
      </c>
      <c r="J233" s="26">
        <v>303482</v>
      </c>
      <c r="K233" s="108">
        <v>44579</v>
      </c>
      <c r="L233" s="26">
        <v>202595</v>
      </c>
      <c r="M233" s="29">
        <v>17050</v>
      </c>
      <c r="N233" s="75">
        <v>0.17</v>
      </c>
      <c r="O233" s="31">
        <f t="shared" si="35"/>
        <v>2898.5</v>
      </c>
      <c r="P233" s="31">
        <v>0</v>
      </c>
      <c r="Q233" s="32">
        <f t="shared" si="34"/>
        <v>19948.5</v>
      </c>
      <c r="R233" s="109">
        <v>0.04</v>
      </c>
      <c r="S233" s="34">
        <f t="shared" si="36"/>
        <v>-797.94</v>
      </c>
      <c r="T233" s="110"/>
      <c r="U233" s="35">
        <f>O233*-T233</f>
        <v>0</v>
      </c>
      <c r="V233" s="32">
        <f t="shared" si="31"/>
        <v>19150.560000000001</v>
      </c>
      <c r="W233" s="37" t="s">
        <v>59</v>
      </c>
      <c r="X233" s="35" t="s">
        <v>36</v>
      </c>
      <c r="Y233" s="37" t="s">
        <v>33</v>
      </c>
      <c r="Z233" s="37" t="s">
        <v>447</v>
      </c>
      <c r="AA233" s="37"/>
    </row>
    <row r="234" spans="1:27" hidden="1" x14ac:dyDescent="0.2">
      <c r="A234" s="20">
        <v>187</v>
      </c>
      <c r="B234" s="21">
        <v>44673</v>
      </c>
      <c r="C234" s="22">
        <v>44665</v>
      </c>
      <c r="D234" s="246">
        <v>44666</v>
      </c>
      <c r="E234" s="23" t="s">
        <v>448</v>
      </c>
      <c r="F234" s="23" t="s">
        <v>449</v>
      </c>
      <c r="G234" s="24" t="s">
        <v>33</v>
      </c>
      <c r="H234" s="26" t="s">
        <v>34</v>
      </c>
      <c r="I234" s="24" t="s">
        <v>33</v>
      </c>
      <c r="J234" s="26">
        <v>303485</v>
      </c>
      <c r="K234" s="27">
        <v>44596</v>
      </c>
      <c r="L234" s="26">
        <v>202604</v>
      </c>
      <c r="M234" s="38">
        <v>24000</v>
      </c>
      <c r="N234" s="75">
        <v>0</v>
      </c>
      <c r="O234" s="31">
        <f t="shared" si="35"/>
        <v>0</v>
      </c>
      <c r="P234" s="31">
        <v>0</v>
      </c>
      <c r="Q234" s="32">
        <f t="shared" si="34"/>
        <v>24000</v>
      </c>
      <c r="R234" s="109">
        <v>4.4999999999999998E-2</v>
      </c>
      <c r="S234" s="34">
        <f t="shared" si="36"/>
        <v>-1080</v>
      </c>
      <c r="T234" s="110">
        <v>0.17</v>
      </c>
      <c r="U234" s="35">
        <v>-1200</v>
      </c>
      <c r="V234" s="32">
        <f t="shared" si="31"/>
        <v>21720</v>
      </c>
      <c r="W234" s="220" t="s">
        <v>59</v>
      </c>
      <c r="X234" s="35" t="s">
        <v>36</v>
      </c>
      <c r="Y234" s="37" t="s">
        <v>33</v>
      </c>
      <c r="Z234" s="37" t="s">
        <v>450</v>
      </c>
      <c r="AA234" s="37"/>
    </row>
    <row r="235" spans="1:27" hidden="1" x14ac:dyDescent="0.2">
      <c r="A235" s="20">
        <v>189</v>
      </c>
      <c r="B235" s="21">
        <v>44673</v>
      </c>
      <c r="C235" s="22">
        <v>44665</v>
      </c>
      <c r="D235" s="246">
        <v>44666</v>
      </c>
      <c r="E235" s="23" t="s">
        <v>454</v>
      </c>
      <c r="F235" s="23" t="s">
        <v>455</v>
      </c>
      <c r="G235" s="24" t="s">
        <v>456</v>
      </c>
      <c r="H235" s="26" t="s">
        <v>34</v>
      </c>
      <c r="I235" s="24" t="s">
        <v>33</v>
      </c>
      <c r="J235" s="26">
        <v>303484</v>
      </c>
      <c r="K235" s="27">
        <v>44615</v>
      </c>
      <c r="L235" s="26">
        <v>238</v>
      </c>
      <c r="M235" s="38">
        <v>20100</v>
      </c>
      <c r="N235" s="75">
        <v>0</v>
      </c>
      <c r="O235" s="31">
        <f t="shared" si="35"/>
        <v>0</v>
      </c>
      <c r="P235" s="31">
        <v>0</v>
      </c>
      <c r="Q235" s="32">
        <f t="shared" si="34"/>
        <v>20100</v>
      </c>
      <c r="R235" s="109">
        <v>4.4999999999999998E-2</v>
      </c>
      <c r="S235" s="34">
        <f t="shared" si="36"/>
        <v>-904.5</v>
      </c>
      <c r="T235" s="110">
        <v>0.05</v>
      </c>
      <c r="U235" s="35">
        <v>-1005</v>
      </c>
      <c r="V235" s="32">
        <f t="shared" si="31"/>
        <v>18190.5</v>
      </c>
      <c r="W235" s="37" t="s">
        <v>59</v>
      </c>
      <c r="X235" s="35" t="s">
        <v>36</v>
      </c>
      <c r="Y235" s="114" t="s">
        <v>33</v>
      </c>
      <c r="Z235" s="114" t="s">
        <v>457</v>
      </c>
      <c r="AA235" s="115"/>
    </row>
    <row r="236" spans="1:27" hidden="1" x14ac:dyDescent="0.2">
      <c r="A236" s="20">
        <v>195</v>
      </c>
      <c r="B236" s="21">
        <v>44673</v>
      </c>
      <c r="C236" s="22">
        <v>44665</v>
      </c>
      <c r="D236" s="246">
        <v>44666</v>
      </c>
      <c r="E236" s="23" t="s">
        <v>92</v>
      </c>
      <c r="F236" s="23" t="s">
        <v>93</v>
      </c>
      <c r="G236" s="24" t="s">
        <v>458</v>
      </c>
      <c r="H236" s="26" t="s">
        <v>34</v>
      </c>
      <c r="I236" s="24" t="s">
        <v>33</v>
      </c>
      <c r="J236" s="26">
        <v>303478</v>
      </c>
      <c r="K236" s="108">
        <v>44635</v>
      </c>
      <c r="L236" s="26" t="s">
        <v>469</v>
      </c>
      <c r="M236" s="29">
        <v>1220</v>
      </c>
      <c r="N236" s="75">
        <v>0</v>
      </c>
      <c r="O236" s="31">
        <f t="shared" si="35"/>
        <v>0</v>
      </c>
      <c r="P236" s="31">
        <v>0</v>
      </c>
      <c r="Q236" s="32">
        <f t="shared" si="34"/>
        <v>1220</v>
      </c>
      <c r="R236" s="109">
        <v>0.03</v>
      </c>
      <c r="S236" s="34">
        <f t="shared" si="36"/>
        <v>-36.6</v>
      </c>
      <c r="T236" s="110"/>
      <c r="U236" s="35">
        <f>O236*-T236</f>
        <v>0</v>
      </c>
      <c r="V236" s="32">
        <f t="shared" si="31"/>
        <v>1183.4000000000001</v>
      </c>
      <c r="W236" s="37" t="s">
        <v>59</v>
      </c>
      <c r="X236" s="35" t="s">
        <v>36</v>
      </c>
      <c r="Y236" s="114" t="s">
        <v>33</v>
      </c>
      <c r="Z236" s="114" t="s">
        <v>470</v>
      </c>
      <c r="AA236" s="115"/>
    </row>
    <row r="237" spans="1:27" hidden="1" x14ac:dyDescent="0.2">
      <c r="A237" s="20">
        <v>196</v>
      </c>
      <c r="B237" s="21">
        <v>44673</v>
      </c>
      <c r="C237" s="22">
        <v>44665</v>
      </c>
      <c r="D237" s="246">
        <v>44666</v>
      </c>
      <c r="E237" s="23" t="s">
        <v>461</v>
      </c>
      <c r="F237" s="23" t="s">
        <v>282</v>
      </c>
      <c r="G237" s="26" t="s">
        <v>33</v>
      </c>
      <c r="H237" s="26" t="s">
        <v>34</v>
      </c>
      <c r="I237" s="24" t="s">
        <v>33</v>
      </c>
      <c r="J237" s="136">
        <v>303480</v>
      </c>
      <c r="K237" s="27">
        <v>44646</v>
      </c>
      <c r="L237" s="24">
        <v>637</v>
      </c>
      <c r="M237" s="29">
        <v>125027</v>
      </c>
      <c r="N237" s="30">
        <v>0</v>
      </c>
      <c r="O237" s="31">
        <f t="shared" si="35"/>
        <v>0</v>
      </c>
      <c r="P237" s="31">
        <v>0</v>
      </c>
      <c r="Q237" s="32">
        <f t="shared" si="34"/>
        <v>125027</v>
      </c>
      <c r="R237" s="109">
        <v>4.4999999999999998E-2</v>
      </c>
      <c r="S237" s="34">
        <f t="shared" si="36"/>
        <v>-5626.2150000000001</v>
      </c>
      <c r="T237" s="110">
        <v>0</v>
      </c>
      <c r="U237" s="35">
        <f>O237*-T237</f>
        <v>0</v>
      </c>
      <c r="V237" s="32">
        <f t="shared" si="31"/>
        <v>119400.785</v>
      </c>
      <c r="W237" s="37" t="s">
        <v>59</v>
      </c>
      <c r="X237" s="35" t="s">
        <v>36</v>
      </c>
      <c r="Y237" s="37" t="s">
        <v>33</v>
      </c>
      <c r="Z237" s="114" t="s">
        <v>471</v>
      </c>
      <c r="AA237" s="115"/>
    </row>
    <row r="238" spans="1:27" hidden="1" x14ac:dyDescent="0.2">
      <c r="A238" s="20">
        <v>197</v>
      </c>
      <c r="B238" s="21">
        <v>44673</v>
      </c>
      <c r="C238" s="22">
        <v>44665</v>
      </c>
      <c r="D238" s="246">
        <v>44666</v>
      </c>
      <c r="E238" s="23" t="s">
        <v>61</v>
      </c>
      <c r="F238" s="23" t="s">
        <v>472</v>
      </c>
      <c r="G238" s="26" t="s">
        <v>273</v>
      </c>
      <c r="H238" s="26" t="s">
        <v>34</v>
      </c>
      <c r="I238" s="24" t="s">
        <v>33</v>
      </c>
      <c r="J238" s="136">
        <v>303477</v>
      </c>
      <c r="K238" s="27">
        <v>44651</v>
      </c>
      <c r="L238" s="24" t="s">
        <v>473</v>
      </c>
      <c r="M238" s="29">
        <v>67904.75</v>
      </c>
      <c r="N238" s="75">
        <v>0</v>
      </c>
      <c r="O238" s="31">
        <f t="shared" si="35"/>
        <v>0</v>
      </c>
      <c r="P238" s="31">
        <v>0</v>
      </c>
      <c r="Q238" s="32">
        <f t="shared" si="34"/>
        <v>67904.75</v>
      </c>
      <c r="R238" s="109">
        <v>0.03</v>
      </c>
      <c r="S238" s="34">
        <v>-152.55000000000001</v>
      </c>
      <c r="T238" s="110"/>
      <c r="U238" s="35">
        <v>-117</v>
      </c>
      <c r="V238" s="32">
        <f t="shared" si="31"/>
        <v>67635.199999999997</v>
      </c>
      <c r="W238" s="37" t="s">
        <v>59</v>
      </c>
      <c r="X238" s="35" t="s">
        <v>36</v>
      </c>
      <c r="Y238" s="114" t="s">
        <v>33</v>
      </c>
      <c r="Z238" s="114" t="s">
        <v>474</v>
      </c>
      <c r="AA238" s="115"/>
    </row>
    <row r="239" spans="1:27" hidden="1" x14ac:dyDescent="0.2">
      <c r="A239" s="20">
        <v>198</v>
      </c>
      <c r="B239" s="21">
        <v>44673</v>
      </c>
      <c r="C239" s="22">
        <v>44665</v>
      </c>
      <c r="D239" s="246">
        <v>44666</v>
      </c>
      <c r="E239" s="23" t="s">
        <v>167</v>
      </c>
      <c r="F239" s="23" t="s">
        <v>475</v>
      </c>
      <c r="G239" s="26" t="s">
        <v>168</v>
      </c>
      <c r="H239" s="26" t="s">
        <v>34</v>
      </c>
      <c r="I239" s="24" t="s">
        <v>33</v>
      </c>
      <c r="J239" s="136">
        <v>303488</v>
      </c>
      <c r="K239" s="27">
        <v>44649</v>
      </c>
      <c r="L239" s="24">
        <v>26725</v>
      </c>
      <c r="M239" s="29">
        <v>39504</v>
      </c>
      <c r="N239" s="30">
        <v>0.17</v>
      </c>
      <c r="O239" s="31">
        <v>0</v>
      </c>
      <c r="P239" s="31"/>
      <c r="Q239" s="32">
        <f t="shared" si="34"/>
        <v>39504</v>
      </c>
      <c r="R239" s="109"/>
      <c r="S239" s="34">
        <v>-2347.37</v>
      </c>
      <c r="T239" s="110"/>
      <c r="U239" s="35">
        <v>-251</v>
      </c>
      <c r="V239" s="32">
        <f t="shared" si="31"/>
        <v>36905.629999999997</v>
      </c>
      <c r="W239" s="37" t="s">
        <v>59</v>
      </c>
      <c r="X239" s="35" t="s">
        <v>36</v>
      </c>
      <c r="Y239" s="114" t="s">
        <v>33</v>
      </c>
      <c r="Z239" s="114" t="s">
        <v>476</v>
      </c>
      <c r="AA239" s="115"/>
    </row>
    <row r="240" spans="1:27" hidden="1" x14ac:dyDescent="0.2">
      <c r="A240" s="20">
        <v>199</v>
      </c>
      <c r="B240" s="21">
        <v>44673</v>
      </c>
      <c r="C240" s="22">
        <v>44665</v>
      </c>
      <c r="D240" s="246">
        <v>44666</v>
      </c>
      <c r="E240" s="23" t="s">
        <v>92</v>
      </c>
      <c r="F240" s="23" t="s">
        <v>93</v>
      </c>
      <c r="G240" s="26" t="s">
        <v>94</v>
      </c>
      <c r="H240" s="26" t="s">
        <v>34</v>
      </c>
      <c r="I240" s="24" t="s">
        <v>33</v>
      </c>
      <c r="J240" s="136">
        <v>303487</v>
      </c>
      <c r="K240" s="27">
        <v>44620</v>
      </c>
      <c r="L240" s="104">
        <v>2025267</v>
      </c>
      <c r="M240" s="29">
        <v>10479</v>
      </c>
      <c r="N240" s="75">
        <v>0</v>
      </c>
      <c r="O240" s="31">
        <f t="shared" ref="O240:O403" si="37">M240*N240</f>
        <v>0</v>
      </c>
      <c r="P240" s="31">
        <v>0</v>
      </c>
      <c r="Q240" s="32">
        <f t="shared" si="34"/>
        <v>10479</v>
      </c>
      <c r="R240" s="109">
        <v>0.03</v>
      </c>
      <c r="S240" s="34">
        <f>Q240*-R240</f>
        <v>-314.37</v>
      </c>
      <c r="T240" s="110"/>
      <c r="U240" s="35">
        <f>O240*-T240</f>
        <v>0</v>
      </c>
      <c r="V240" s="32">
        <f t="shared" si="31"/>
        <v>10164.629999999999</v>
      </c>
      <c r="W240" s="37" t="s">
        <v>59</v>
      </c>
      <c r="X240" s="35" t="s">
        <v>36</v>
      </c>
      <c r="Y240" s="114" t="s">
        <v>33</v>
      </c>
      <c r="Z240" s="114" t="s">
        <v>477</v>
      </c>
      <c r="AA240" s="115"/>
    </row>
    <row r="241" spans="1:28" hidden="1" x14ac:dyDescent="0.2">
      <c r="A241" s="20">
        <v>204</v>
      </c>
      <c r="B241" s="21">
        <v>44673</v>
      </c>
      <c r="C241" s="22">
        <v>44665</v>
      </c>
      <c r="D241" s="246">
        <v>44666</v>
      </c>
      <c r="E241" s="23" t="s">
        <v>61</v>
      </c>
      <c r="F241" s="23" t="s">
        <v>483</v>
      </c>
      <c r="G241" s="26" t="s">
        <v>62</v>
      </c>
      <c r="H241" s="26" t="s">
        <v>34</v>
      </c>
      <c r="I241" s="24" t="s">
        <v>33</v>
      </c>
      <c r="J241" s="26">
        <v>303481</v>
      </c>
      <c r="K241" s="108">
        <v>44648</v>
      </c>
      <c r="L241" s="26" t="s">
        <v>484</v>
      </c>
      <c r="M241" s="38">
        <v>119940</v>
      </c>
      <c r="N241" s="30">
        <v>0</v>
      </c>
      <c r="O241" s="31">
        <f t="shared" si="37"/>
        <v>0</v>
      </c>
      <c r="P241" s="31">
        <v>0</v>
      </c>
      <c r="Q241" s="32">
        <f t="shared" si="34"/>
        <v>119940</v>
      </c>
      <c r="R241" s="109">
        <v>0.03</v>
      </c>
      <c r="S241" s="34">
        <f>Q241*-R241</f>
        <v>-3598.2</v>
      </c>
      <c r="T241" s="110">
        <v>0.2</v>
      </c>
      <c r="U241" s="35">
        <v>-588</v>
      </c>
      <c r="V241" s="32">
        <f t="shared" si="31"/>
        <v>115753.8</v>
      </c>
      <c r="W241" s="37" t="s">
        <v>59</v>
      </c>
      <c r="X241" s="35" t="s">
        <v>36</v>
      </c>
      <c r="Y241" s="114" t="s">
        <v>33</v>
      </c>
      <c r="Z241" s="114" t="s">
        <v>485</v>
      </c>
      <c r="AA241" s="115"/>
    </row>
    <row r="242" spans="1:28" hidden="1" x14ac:dyDescent="0.2">
      <c r="A242" s="20">
        <v>205</v>
      </c>
      <c r="B242" s="21">
        <v>44673</v>
      </c>
      <c r="C242" s="22">
        <v>44665</v>
      </c>
      <c r="D242" s="246">
        <v>44666</v>
      </c>
      <c r="E242" s="23" t="s">
        <v>486</v>
      </c>
      <c r="F242" s="23" t="s">
        <v>487</v>
      </c>
      <c r="G242" s="26" t="s">
        <v>488</v>
      </c>
      <c r="H242" s="26" t="s">
        <v>34</v>
      </c>
      <c r="I242" s="24" t="s">
        <v>33</v>
      </c>
      <c r="J242" s="26">
        <v>303390</v>
      </c>
      <c r="K242" s="27">
        <v>44617</v>
      </c>
      <c r="L242" s="24">
        <v>1869</v>
      </c>
      <c r="M242" s="38">
        <v>11500</v>
      </c>
      <c r="N242" s="30">
        <v>0.17</v>
      </c>
      <c r="O242" s="31">
        <f t="shared" si="37"/>
        <v>1955.0000000000002</v>
      </c>
      <c r="P242" s="31">
        <v>0</v>
      </c>
      <c r="Q242" s="32">
        <f t="shared" si="34"/>
        <v>13455</v>
      </c>
      <c r="R242" s="109">
        <v>4.4999999999999998E-2</v>
      </c>
      <c r="S242" s="34">
        <f>Q242*-R242</f>
        <v>-605.47500000000002</v>
      </c>
      <c r="T242" s="110"/>
      <c r="U242" s="35">
        <f>O242*-T242</f>
        <v>0</v>
      </c>
      <c r="V242" s="32">
        <f t="shared" si="31"/>
        <v>12849.525</v>
      </c>
      <c r="W242" s="37" t="s">
        <v>59</v>
      </c>
      <c r="X242" s="35" t="s">
        <v>36</v>
      </c>
      <c r="Y242" s="114" t="s">
        <v>33</v>
      </c>
      <c r="Z242" s="114" t="s">
        <v>33</v>
      </c>
      <c r="AA242" s="115"/>
    </row>
    <row r="243" spans="1:28" hidden="1" x14ac:dyDescent="0.2">
      <c r="A243" s="20">
        <v>201</v>
      </c>
      <c r="B243" s="21">
        <v>44673</v>
      </c>
      <c r="C243" s="22">
        <v>44659</v>
      </c>
      <c r="D243" s="246">
        <v>44670</v>
      </c>
      <c r="E243" s="23" t="s">
        <v>130</v>
      </c>
      <c r="F243" s="23" t="s">
        <v>481</v>
      </c>
      <c r="G243" s="26" t="s">
        <v>33</v>
      </c>
      <c r="H243" s="26" t="s">
        <v>34</v>
      </c>
      <c r="I243" s="24" t="s">
        <v>33</v>
      </c>
      <c r="J243" s="26" t="s">
        <v>239</v>
      </c>
      <c r="K243" s="27">
        <v>44623</v>
      </c>
      <c r="L243" s="26">
        <v>1742</v>
      </c>
      <c r="M243" s="29">
        <v>182520</v>
      </c>
      <c r="N243" s="30">
        <v>0</v>
      </c>
      <c r="O243" s="31">
        <f t="shared" si="37"/>
        <v>0</v>
      </c>
      <c r="P243" s="31">
        <v>0</v>
      </c>
      <c r="Q243" s="32">
        <f t="shared" si="34"/>
        <v>182520</v>
      </c>
      <c r="R243" s="109"/>
      <c r="S243" s="34">
        <f>Q243*-R243</f>
        <v>0</v>
      </c>
      <c r="T243" s="110"/>
      <c r="U243" s="35">
        <f>O243*-T243</f>
        <v>0</v>
      </c>
      <c r="V243" s="32">
        <f t="shared" si="31"/>
        <v>182520</v>
      </c>
      <c r="W243" s="35" t="s">
        <v>59</v>
      </c>
      <c r="X243" s="35" t="s">
        <v>36</v>
      </c>
      <c r="Y243" s="114" t="s">
        <v>33</v>
      </c>
      <c r="Z243" s="114" t="s">
        <v>482</v>
      </c>
      <c r="AA243" s="115"/>
    </row>
    <row r="244" spans="1:28" hidden="1" x14ac:dyDescent="0.2">
      <c r="A244" s="20">
        <v>202</v>
      </c>
      <c r="B244" s="21">
        <v>44673</v>
      </c>
      <c r="C244" s="22">
        <v>44665</v>
      </c>
      <c r="D244" s="246">
        <v>44670</v>
      </c>
      <c r="E244" s="23" t="s">
        <v>31</v>
      </c>
      <c r="F244" s="23" t="s">
        <v>98</v>
      </c>
      <c r="G244" s="26" t="s">
        <v>33</v>
      </c>
      <c r="H244" s="26" t="s">
        <v>34</v>
      </c>
      <c r="I244" s="24" t="s">
        <v>33</v>
      </c>
      <c r="J244" s="26" t="s">
        <v>239</v>
      </c>
      <c r="K244" s="27">
        <v>44650</v>
      </c>
      <c r="L244" s="26">
        <v>82353</v>
      </c>
      <c r="M244" s="29">
        <v>334324</v>
      </c>
      <c r="N244" s="30">
        <v>0</v>
      </c>
      <c r="O244" s="31">
        <f t="shared" si="37"/>
        <v>0</v>
      </c>
      <c r="P244" s="31">
        <v>0</v>
      </c>
      <c r="Q244" s="32">
        <f t="shared" si="34"/>
        <v>334324</v>
      </c>
      <c r="R244" s="109"/>
      <c r="S244" s="34">
        <f>Q244*-R244</f>
        <v>0</v>
      </c>
      <c r="T244" s="110"/>
      <c r="U244" s="35">
        <f>O244*-T244</f>
        <v>0</v>
      </c>
      <c r="V244" s="32">
        <f t="shared" si="31"/>
        <v>334324</v>
      </c>
      <c r="W244" s="35" t="s">
        <v>59</v>
      </c>
      <c r="X244" s="35" t="s">
        <v>36</v>
      </c>
      <c r="Y244" s="114" t="s">
        <v>33</v>
      </c>
      <c r="Z244" s="114" t="s">
        <v>390</v>
      </c>
      <c r="AA244" s="115"/>
    </row>
    <row r="245" spans="1:28" ht="15" hidden="1" x14ac:dyDescent="0.2">
      <c r="A245" s="320"/>
      <c r="B245" s="321"/>
      <c r="C245" s="323"/>
      <c r="D245" s="457">
        <v>44712</v>
      </c>
      <c r="E245" s="458" t="s">
        <v>1192</v>
      </c>
      <c r="F245" s="458" t="s">
        <v>1192</v>
      </c>
      <c r="G245" s="325"/>
      <c r="H245" s="26"/>
      <c r="I245" s="326"/>
      <c r="J245" s="325"/>
      <c r="K245" s="445"/>
      <c r="L245" s="325"/>
      <c r="M245" s="453"/>
      <c r="N245" s="447"/>
      <c r="O245" s="333"/>
      <c r="P245" s="333"/>
      <c r="Q245" s="459">
        <v>2000</v>
      </c>
      <c r="R245" s="460"/>
      <c r="S245" s="336"/>
      <c r="T245" s="461"/>
      <c r="U245" s="337"/>
      <c r="V245" s="338">
        <f t="shared" si="31"/>
        <v>2000</v>
      </c>
      <c r="W245" s="337"/>
      <c r="X245" s="337" t="s">
        <v>102</v>
      </c>
      <c r="Y245" s="462"/>
      <c r="Z245" s="462"/>
      <c r="AA245" s="332"/>
      <c r="AB245" s="1" t="s">
        <v>867</v>
      </c>
    </row>
    <row r="246" spans="1:28" ht="15" hidden="1" x14ac:dyDescent="0.2">
      <c r="A246" s="320"/>
      <c r="B246" s="321"/>
      <c r="C246" s="323"/>
      <c r="D246" s="457">
        <v>44712</v>
      </c>
      <c r="E246" s="458" t="s">
        <v>1189</v>
      </c>
      <c r="F246" s="458" t="s">
        <v>1189</v>
      </c>
      <c r="G246" s="325"/>
      <c r="H246" s="26"/>
      <c r="I246" s="326"/>
      <c r="J246" s="325"/>
      <c r="K246" s="445"/>
      <c r="L246" s="325"/>
      <c r="M246" s="453"/>
      <c r="N246" s="447"/>
      <c r="O246" s="333"/>
      <c r="P246" s="333"/>
      <c r="Q246" s="459">
        <v>441480.17</v>
      </c>
      <c r="R246" s="460"/>
      <c r="S246" s="336"/>
      <c r="T246" s="461"/>
      <c r="U246" s="337"/>
      <c r="V246" s="338">
        <f t="shared" si="31"/>
        <v>441480.17</v>
      </c>
      <c r="W246" s="337"/>
      <c r="X246" s="337" t="s">
        <v>102</v>
      </c>
      <c r="Y246" s="462"/>
      <c r="Z246" s="462"/>
      <c r="AA246" s="332"/>
      <c r="AB246" s="1" t="s">
        <v>867</v>
      </c>
    </row>
    <row r="247" spans="1:28" hidden="1" x14ac:dyDescent="0.2">
      <c r="A247" s="20">
        <v>130</v>
      </c>
      <c r="B247" s="21">
        <v>44621</v>
      </c>
      <c r="C247" s="97">
        <v>44638</v>
      </c>
      <c r="D247" s="246">
        <v>44645</v>
      </c>
      <c r="E247" s="43" t="s">
        <v>52</v>
      </c>
      <c r="F247" s="43" t="s">
        <v>353</v>
      </c>
      <c r="G247" s="76" t="s">
        <v>33</v>
      </c>
      <c r="H247" s="26" t="s">
        <v>34</v>
      </c>
      <c r="I247" s="24" t="s">
        <v>33</v>
      </c>
      <c r="J247" s="76">
        <v>303420</v>
      </c>
      <c r="K247" s="103">
        <v>44593</v>
      </c>
      <c r="L247" s="78">
        <v>8500019</v>
      </c>
      <c r="M247" s="79">
        <v>9072</v>
      </c>
      <c r="N247" s="80">
        <v>0</v>
      </c>
      <c r="O247" s="31">
        <f t="shared" si="37"/>
        <v>0</v>
      </c>
      <c r="P247" s="31">
        <v>0</v>
      </c>
      <c r="Q247" s="32">
        <f t="shared" si="34"/>
        <v>9072</v>
      </c>
      <c r="R247" s="81"/>
      <c r="S247" s="34">
        <f t="shared" ref="S247:S257" si="38">-Q247*R247</f>
        <v>0</v>
      </c>
      <c r="T247" s="81"/>
      <c r="U247" s="35">
        <f t="shared" ref="U247:U257" si="39">-O247*T247</f>
        <v>0</v>
      </c>
      <c r="V247" s="32">
        <f t="shared" si="31"/>
        <v>9072</v>
      </c>
      <c r="W247" s="100" t="s">
        <v>35</v>
      </c>
      <c r="X247" s="35" t="s">
        <v>102</v>
      </c>
      <c r="Y247" s="37" t="s">
        <v>354</v>
      </c>
      <c r="Z247" s="37" t="s">
        <v>33</v>
      </c>
      <c r="AA247" s="48"/>
    </row>
    <row r="248" spans="1:28" hidden="1" x14ac:dyDescent="0.2">
      <c r="A248" s="20">
        <v>179</v>
      </c>
      <c r="B248" s="21">
        <v>44673</v>
      </c>
      <c r="C248" s="22">
        <v>44677</v>
      </c>
      <c r="D248" s="246">
        <v>44677</v>
      </c>
      <c r="E248" s="43" t="s">
        <v>433</v>
      </c>
      <c r="F248" s="43" t="s">
        <v>216</v>
      </c>
      <c r="G248" s="76" t="s">
        <v>434</v>
      </c>
      <c r="H248" s="26" t="s">
        <v>34</v>
      </c>
      <c r="I248" s="24" t="s">
        <v>435</v>
      </c>
      <c r="J248" s="76" t="s">
        <v>239</v>
      </c>
      <c r="K248" s="27">
        <v>44677</v>
      </c>
      <c r="L248" s="78" t="s">
        <v>436</v>
      </c>
      <c r="M248" s="79">
        <v>279288</v>
      </c>
      <c r="N248" s="80">
        <v>0.17</v>
      </c>
      <c r="O248" s="31">
        <f t="shared" si="37"/>
        <v>47478.960000000006</v>
      </c>
      <c r="P248" s="31">
        <v>0</v>
      </c>
      <c r="Q248" s="32">
        <f t="shared" si="34"/>
        <v>326766.96000000002</v>
      </c>
      <c r="R248" s="81">
        <v>0.04</v>
      </c>
      <c r="S248" s="34">
        <f t="shared" si="38"/>
        <v>-13070.678400000001</v>
      </c>
      <c r="T248" s="81"/>
      <c r="U248" s="35">
        <f t="shared" si="39"/>
        <v>0</v>
      </c>
      <c r="V248" s="32">
        <f t="shared" si="31"/>
        <v>313696.28160000005</v>
      </c>
      <c r="W248" s="36" t="s">
        <v>59</v>
      </c>
      <c r="X248" s="35" t="s">
        <v>36</v>
      </c>
      <c r="Y248" s="37" t="s">
        <v>380</v>
      </c>
      <c r="Z248" s="48" t="s">
        <v>380</v>
      </c>
      <c r="AA248" s="37"/>
    </row>
    <row r="249" spans="1:28" hidden="1" x14ac:dyDescent="0.2">
      <c r="A249" s="20">
        <v>181</v>
      </c>
      <c r="B249" s="21">
        <v>44673</v>
      </c>
      <c r="C249" s="22">
        <v>44629</v>
      </c>
      <c r="D249" s="246">
        <v>44677</v>
      </c>
      <c r="E249" s="23" t="s">
        <v>81</v>
      </c>
      <c r="F249" s="43" t="s">
        <v>375</v>
      </c>
      <c r="G249" s="76" t="s">
        <v>33</v>
      </c>
      <c r="H249" s="26" t="s">
        <v>34</v>
      </c>
      <c r="I249" s="24" t="s">
        <v>33</v>
      </c>
      <c r="J249" s="76" t="s">
        <v>239</v>
      </c>
      <c r="K249" s="103">
        <v>44629</v>
      </c>
      <c r="L249" s="78">
        <v>90025</v>
      </c>
      <c r="M249" s="79">
        <v>51806</v>
      </c>
      <c r="N249" s="80">
        <v>0</v>
      </c>
      <c r="O249" s="31">
        <f t="shared" si="37"/>
        <v>0</v>
      </c>
      <c r="P249" s="31"/>
      <c r="Q249" s="32">
        <f t="shared" si="34"/>
        <v>51806</v>
      </c>
      <c r="R249" s="81"/>
      <c r="S249" s="34">
        <f t="shared" si="38"/>
        <v>0</v>
      </c>
      <c r="T249" s="81"/>
      <c r="U249" s="35">
        <f t="shared" si="39"/>
        <v>0</v>
      </c>
      <c r="V249" s="32">
        <f t="shared" si="31"/>
        <v>51806</v>
      </c>
      <c r="W249" s="36" t="s">
        <v>59</v>
      </c>
      <c r="X249" s="35" t="s">
        <v>36</v>
      </c>
      <c r="Y249" s="37" t="s">
        <v>380</v>
      </c>
      <c r="Z249" s="48" t="s">
        <v>380</v>
      </c>
      <c r="AA249" s="37"/>
    </row>
    <row r="250" spans="1:28" hidden="1" x14ac:dyDescent="0.2">
      <c r="A250" s="20">
        <v>174</v>
      </c>
      <c r="B250" s="21">
        <v>44673</v>
      </c>
      <c r="C250" s="22">
        <v>44678</v>
      </c>
      <c r="D250" s="246">
        <v>44678</v>
      </c>
      <c r="E250" s="23" t="s">
        <v>61</v>
      </c>
      <c r="F250" s="43" t="s">
        <v>427</v>
      </c>
      <c r="G250" s="76" t="s">
        <v>62</v>
      </c>
      <c r="H250" s="26" t="s">
        <v>34</v>
      </c>
      <c r="I250" s="24" t="s">
        <v>33</v>
      </c>
      <c r="J250" s="76" t="s">
        <v>239</v>
      </c>
      <c r="K250" s="27">
        <v>44666</v>
      </c>
      <c r="L250" s="78" t="s">
        <v>428</v>
      </c>
      <c r="M250" s="79">
        <v>59252</v>
      </c>
      <c r="N250" s="80">
        <v>0</v>
      </c>
      <c r="O250" s="31">
        <f t="shared" si="37"/>
        <v>0</v>
      </c>
      <c r="P250" s="31"/>
      <c r="Q250" s="32">
        <f t="shared" si="34"/>
        <v>59252</v>
      </c>
      <c r="R250" s="81"/>
      <c r="S250" s="34">
        <f t="shared" si="38"/>
        <v>0</v>
      </c>
      <c r="T250" s="81"/>
      <c r="U250" s="35">
        <f t="shared" si="39"/>
        <v>0</v>
      </c>
      <c r="V250" s="32">
        <f t="shared" si="31"/>
        <v>59252</v>
      </c>
      <c r="W250" s="36" t="s">
        <v>59</v>
      </c>
      <c r="X250" s="35" t="s">
        <v>36</v>
      </c>
      <c r="Y250" s="37" t="s">
        <v>380</v>
      </c>
      <c r="Z250" s="48" t="s">
        <v>380</v>
      </c>
      <c r="AA250" s="40">
        <f>V250+V251</f>
        <v>64067.45</v>
      </c>
    </row>
    <row r="251" spans="1:28" hidden="1" x14ac:dyDescent="0.2">
      <c r="A251" s="20">
        <v>175</v>
      </c>
      <c r="B251" s="21">
        <v>44673</v>
      </c>
      <c r="C251" s="22">
        <v>44678</v>
      </c>
      <c r="D251" s="246">
        <v>44678</v>
      </c>
      <c r="E251" s="23" t="s">
        <v>61</v>
      </c>
      <c r="F251" s="43" t="s">
        <v>427</v>
      </c>
      <c r="G251" s="76" t="s">
        <v>62</v>
      </c>
      <c r="H251" s="26" t="s">
        <v>34</v>
      </c>
      <c r="I251" s="24" t="s">
        <v>33</v>
      </c>
      <c r="J251" s="76" t="s">
        <v>239</v>
      </c>
      <c r="K251" s="27">
        <v>44666</v>
      </c>
      <c r="L251" s="78" t="s">
        <v>429</v>
      </c>
      <c r="M251" s="79">
        <v>4500</v>
      </c>
      <c r="N251" s="80">
        <v>0.13</v>
      </c>
      <c r="O251" s="31">
        <f t="shared" si="37"/>
        <v>585</v>
      </c>
      <c r="P251" s="31"/>
      <c r="Q251" s="32">
        <f t="shared" si="34"/>
        <v>5085</v>
      </c>
      <c r="R251" s="81">
        <v>0.03</v>
      </c>
      <c r="S251" s="34">
        <f t="shared" si="38"/>
        <v>-152.54999999999998</v>
      </c>
      <c r="T251" s="81">
        <v>0.2</v>
      </c>
      <c r="U251" s="35">
        <f t="shared" si="39"/>
        <v>-117</v>
      </c>
      <c r="V251" s="32">
        <f t="shared" si="31"/>
        <v>4815.45</v>
      </c>
      <c r="W251" s="35" t="s">
        <v>59</v>
      </c>
      <c r="X251" s="35" t="s">
        <v>36</v>
      </c>
      <c r="Y251" s="37" t="s">
        <v>380</v>
      </c>
      <c r="Z251" s="48" t="s">
        <v>380</v>
      </c>
      <c r="AA251" s="41"/>
    </row>
    <row r="252" spans="1:28" hidden="1" x14ac:dyDescent="0.2">
      <c r="A252" s="20">
        <v>168</v>
      </c>
      <c r="B252" s="21">
        <v>44673</v>
      </c>
      <c r="C252" s="22">
        <v>44678</v>
      </c>
      <c r="D252" s="246">
        <v>44680</v>
      </c>
      <c r="E252" s="43" t="s">
        <v>284</v>
      </c>
      <c r="F252" s="43" t="s">
        <v>426</v>
      </c>
      <c r="G252" s="24" t="s">
        <v>286</v>
      </c>
      <c r="H252" s="26" t="s">
        <v>34</v>
      </c>
      <c r="I252" s="24" t="s">
        <v>33</v>
      </c>
      <c r="J252" s="76" t="s">
        <v>239</v>
      </c>
      <c r="K252" s="27">
        <v>44593</v>
      </c>
      <c r="L252" s="78">
        <v>54</v>
      </c>
      <c r="M252" s="79">
        <v>105000</v>
      </c>
      <c r="N252" s="80">
        <v>0.15</v>
      </c>
      <c r="O252" s="31">
        <f t="shared" si="37"/>
        <v>15750</v>
      </c>
      <c r="P252" s="31">
        <v>0</v>
      </c>
      <c r="Q252" s="32">
        <f t="shared" si="34"/>
        <v>120750</v>
      </c>
      <c r="R252" s="81">
        <v>0.06</v>
      </c>
      <c r="S252" s="34">
        <f t="shared" si="38"/>
        <v>-7245</v>
      </c>
      <c r="T252" s="81">
        <v>1</v>
      </c>
      <c r="U252" s="35">
        <f t="shared" si="39"/>
        <v>-15750</v>
      </c>
      <c r="V252" s="32">
        <f t="shared" si="31"/>
        <v>97755</v>
      </c>
      <c r="W252" s="36" t="s">
        <v>59</v>
      </c>
      <c r="X252" s="35" t="s">
        <v>36</v>
      </c>
      <c r="Y252" s="37" t="s">
        <v>380</v>
      </c>
      <c r="Z252" s="48" t="s">
        <v>380</v>
      </c>
      <c r="AA252" s="40">
        <f>V252+V253</f>
        <v>195510</v>
      </c>
    </row>
    <row r="253" spans="1:28" hidden="1" x14ac:dyDescent="0.2">
      <c r="A253" s="20">
        <v>169</v>
      </c>
      <c r="B253" s="21">
        <v>44673</v>
      </c>
      <c r="C253" s="22">
        <v>44678</v>
      </c>
      <c r="D253" s="246">
        <v>44680</v>
      </c>
      <c r="E253" s="43" t="s">
        <v>284</v>
      </c>
      <c r="F253" s="43" t="s">
        <v>426</v>
      </c>
      <c r="G253" s="24" t="s">
        <v>286</v>
      </c>
      <c r="H253" s="26" t="s">
        <v>34</v>
      </c>
      <c r="I253" s="24" t="s">
        <v>33</v>
      </c>
      <c r="J253" s="76" t="s">
        <v>239</v>
      </c>
      <c r="K253" s="27">
        <v>44593</v>
      </c>
      <c r="L253" s="78">
        <v>55</v>
      </c>
      <c r="M253" s="79">
        <v>105000</v>
      </c>
      <c r="N253" s="80">
        <v>0.15</v>
      </c>
      <c r="O253" s="31">
        <f t="shared" si="37"/>
        <v>15750</v>
      </c>
      <c r="P253" s="31">
        <v>0</v>
      </c>
      <c r="Q253" s="32">
        <f t="shared" si="34"/>
        <v>120750</v>
      </c>
      <c r="R253" s="81">
        <v>0.06</v>
      </c>
      <c r="S253" s="34">
        <f t="shared" si="38"/>
        <v>-7245</v>
      </c>
      <c r="T253" s="81">
        <v>1</v>
      </c>
      <c r="U253" s="35">
        <f t="shared" si="39"/>
        <v>-15750</v>
      </c>
      <c r="V253" s="32">
        <f t="shared" si="31"/>
        <v>97755</v>
      </c>
      <c r="W253" s="36" t="s">
        <v>59</v>
      </c>
      <c r="X253" s="35" t="s">
        <v>36</v>
      </c>
      <c r="Y253" s="37" t="s">
        <v>380</v>
      </c>
      <c r="Z253" s="48" t="s">
        <v>380</v>
      </c>
      <c r="AA253" s="40"/>
    </row>
    <row r="254" spans="1:28" hidden="1" x14ac:dyDescent="0.2">
      <c r="A254" s="20">
        <v>177</v>
      </c>
      <c r="B254" s="21">
        <v>44673</v>
      </c>
      <c r="C254" s="22">
        <v>44678</v>
      </c>
      <c r="D254" s="246">
        <v>44680</v>
      </c>
      <c r="E254" s="43" t="s">
        <v>350</v>
      </c>
      <c r="F254" s="43" t="s">
        <v>431</v>
      </c>
      <c r="G254" s="76" t="s">
        <v>432</v>
      </c>
      <c r="H254" s="26" t="s">
        <v>34</v>
      </c>
      <c r="I254" s="24" t="s">
        <v>33</v>
      </c>
      <c r="J254" s="76" t="s">
        <v>239</v>
      </c>
      <c r="K254" s="27">
        <v>44593</v>
      </c>
      <c r="L254" s="78">
        <v>63</v>
      </c>
      <c r="M254" s="79">
        <v>156000</v>
      </c>
      <c r="N254" s="80">
        <v>0.15</v>
      </c>
      <c r="O254" s="31">
        <f t="shared" si="37"/>
        <v>23400</v>
      </c>
      <c r="P254" s="31"/>
      <c r="Q254" s="32">
        <f t="shared" si="34"/>
        <v>179400</v>
      </c>
      <c r="R254" s="81">
        <v>0.03</v>
      </c>
      <c r="S254" s="34">
        <f t="shared" si="38"/>
        <v>-5382</v>
      </c>
      <c r="T254" s="81">
        <v>1</v>
      </c>
      <c r="U254" s="35">
        <f t="shared" si="39"/>
        <v>-23400</v>
      </c>
      <c r="V254" s="32">
        <f t="shared" si="31"/>
        <v>150618</v>
      </c>
      <c r="W254" s="35" t="s">
        <v>59</v>
      </c>
      <c r="X254" s="35" t="s">
        <v>36</v>
      </c>
      <c r="Y254" s="37" t="s">
        <v>380</v>
      </c>
      <c r="Z254" s="37" t="s">
        <v>380</v>
      </c>
      <c r="AA254" s="40">
        <f>V254+V255</f>
        <v>450888.5</v>
      </c>
    </row>
    <row r="255" spans="1:28" hidden="1" x14ac:dyDescent="0.2">
      <c r="A255" s="20">
        <v>178</v>
      </c>
      <c r="B255" s="21">
        <v>44673</v>
      </c>
      <c r="C255" s="22">
        <v>44678</v>
      </c>
      <c r="D255" s="246">
        <v>44680</v>
      </c>
      <c r="E255" s="43" t="s">
        <v>350</v>
      </c>
      <c r="F255" s="43" t="s">
        <v>431</v>
      </c>
      <c r="G255" s="76" t="s">
        <v>432</v>
      </c>
      <c r="H255" s="26" t="s">
        <v>34</v>
      </c>
      <c r="I255" s="24" t="s">
        <v>33</v>
      </c>
      <c r="J255" s="76" t="s">
        <v>239</v>
      </c>
      <c r="K255" s="27">
        <v>44593</v>
      </c>
      <c r="L255" s="78">
        <v>66</v>
      </c>
      <c r="M255" s="79">
        <v>311000</v>
      </c>
      <c r="N255" s="80">
        <v>0.15</v>
      </c>
      <c r="O255" s="31">
        <f t="shared" si="37"/>
        <v>46650</v>
      </c>
      <c r="P255" s="31"/>
      <c r="Q255" s="32">
        <f t="shared" si="34"/>
        <v>357650</v>
      </c>
      <c r="R255" s="81">
        <v>0.03</v>
      </c>
      <c r="S255" s="34">
        <f t="shared" si="38"/>
        <v>-10729.5</v>
      </c>
      <c r="T255" s="81">
        <v>1</v>
      </c>
      <c r="U255" s="35">
        <f t="shared" si="39"/>
        <v>-46650</v>
      </c>
      <c r="V255" s="32">
        <f t="shared" si="31"/>
        <v>300270.5</v>
      </c>
      <c r="W255" s="36" t="s">
        <v>59</v>
      </c>
      <c r="X255" s="35" t="s">
        <v>36</v>
      </c>
      <c r="Y255" s="37" t="s">
        <v>380</v>
      </c>
      <c r="Z255" s="48" t="s">
        <v>380</v>
      </c>
      <c r="AA255" s="315"/>
    </row>
    <row r="256" spans="1:28" hidden="1" x14ac:dyDescent="0.2">
      <c r="A256" s="20">
        <v>182</v>
      </c>
      <c r="B256" s="21">
        <v>44673</v>
      </c>
      <c r="C256" s="22">
        <v>44678</v>
      </c>
      <c r="D256" s="246">
        <v>44680</v>
      </c>
      <c r="E256" s="43" t="s">
        <v>346</v>
      </c>
      <c r="F256" s="43" t="s">
        <v>438</v>
      </c>
      <c r="G256" s="76" t="s">
        <v>348</v>
      </c>
      <c r="H256" s="26" t="s">
        <v>34</v>
      </c>
      <c r="I256" s="24" t="s">
        <v>33</v>
      </c>
      <c r="J256" s="76" t="s">
        <v>239</v>
      </c>
      <c r="K256" s="103">
        <v>44621</v>
      </c>
      <c r="L256" s="78">
        <v>47</v>
      </c>
      <c r="M256" s="79">
        <v>50000</v>
      </c>
      <c r="N256" s="80">
        <v>0.15</v>
      </c>
      <c r="O256" s="31">
        <f t="shared" si="37"/>
        <v>7500</v>
      </c>
      <c r="P256" s="31"/>
      <c r="Q256" s="32">
        <f t="shared" si="34"/>
        <v>57500</v>
      </c>
      <c r="R256" s="81">
        <v>0.06</v>
      </c>
      <c r="S256" s="34">
        <f t="shared" si="38"/>
        <v>-3450</v>
      </c>
      <c r="T256" s="81">
        <v>1</v>
      </c>
      <c r="U256" s="35">
        <f t="shared" si="39"/>
        <v>-7500</v>
      </c>
      <c r="V256" s="32">
        <f t="shared" si="31"/>
        <v>46550</v>
      </c>
      <c r="W256" s="36" t="s">
        <v>59</v>
      </c>
      <c r="X256" s="35" t="s">
        <v>36</v>
      </c>
      <c r="Y256" s="37" t="s">
        <v>380</v>
      </c>
      <c r="Z256" s="48" t="s">
        <v>380</v>
      </c>
      <c r="AA256" s="40">
        <f>V256+V257</f>
        <v>139650</v>
      </c>
    </row>
    <row r="257" spans="1:28" hidden="1" x14ac:dyDescent="0.2">
      <c r="A257" s="20">
        <v>183</v>
      </c>
      <c r="B257" s="21">
        <v>44673</v>
      </c>
      <c r="C257" s="22">
        <v>44678</v>
      </c>
      <c r="D257" s="246">
        <v>44680</v>
      </c>
      <c r="E257" s="43" t="s">
        <v>346</v>
      </c>
      <c r="F257" s="43" t="s">
        <v>438</v>
      </c>
      <c r="G257" s="26" t="s">
        <v>348</v>
      </c>
      <c r="H257" s="26" t="s">
        <v>34</v>
      </c>
      <c r="I257" s="24" t="s">
        <v>33</v>
      </c>
      <c r="J257" s="76" t="s">
        <v>239</v>
      </c>
      <c r="K257" s="103">
        <v>44593</v>
      </c>
      <c r="L257" s="78" t="s">
        <v>439</v>
      </c>
      <c r="M257" s="79">
        <v>100000</v>
      </c>
      <c r="N257" s="80">
        <v>0.15</v>
      </c>
      <c r="O257" s="31">
        <f t="shared" si="37"/>
        <v>15000</v>
      </c>
      <c r="P257" s="31"/>
      <c r="Q257" s="32">
        <f t="shared" si="34"/>
        <v>115000</v>
      </c>
      <c r="R257" s="81">
        <v>0.06</v>
      </c>
      <c r="S257" s="34">
        <f t="shared" si="38"/>
        <v>-6900</v>
      </c>
      <c r="T257" s="81">
        <v>1</v>
      </c>
      <c r="U257" s="35">
        <f t="shared" si="39"/>
        <v>-15000</v>
      </c>
      <c r="V257" s="32">
        <f t="shared" ref="V257:V325" si="40">Q257+S257+U257</f>
        <v>93100</v>
      </c>
      <c r="W257" s="36" t="s">
        <v>59</v>
      </c>
      <c r="X257" s="35" t="s">
        <v>36</v>
      </c>
      <c r="Y257" s="37" t="s">
        <v>380</v>
      </c>
      <c r="Z257" s="48" t="s">
        <v>380</v>
      </c>
      <c r="AA257" s="40"/>
    </row>
    <row r="258" spans="1:28" ht="23.25" hidden="1" x14ac:dyDescent="0.25">
      <c r="A258" s="320"/>
      <c r="B258" s="321">
        <v>44673</v>
      </c>
      <c r="C258" s="323"/>
      <c r="D258" s="324">
        <v>44652</v>
      </c>
      <c r="E258" s="317" t="s">
        <v>892</v>
      </c>
      <c r="F258" s="317" t="s">
        <v>892</v>
      </c>
      <c r="G258" s="325"/>
      <c r="H258" s="26"/>
      <c r="I258" s="326"/>
      <c r="J258" s="327"/>
      <c r="K258" s="328"/>
      <c r="L258" s="329"/>
      <c r="M258" s="330"/>
      <c r="N258" s="331"/>
      <c r="O258" s="332"/>
      <c r="P258" s="333"/>
      <c r="Q258" s="334">
        <v>5378105</v>
      </c>
      <c r="R258" s="335"/>
      <c r="S258" s="336"/>
      <c r="T258" s="335"/>
      <c r="U258" s="337"/>
      <c r="V258" s="338">
        <f t="shared" si="40"/>
        <v>5378105</v>
      </c>
      <c r="W258" s="337"/>
      <c r="X258" s="337" t="s">
        <v>36</v>
      </c>
      <c r="Y258" s="339">
        <v>56590688</v>
      </c>
      <c r="Z258" s="340"/>
      <c r="AA258" s="341"/>
      <c r="AB258" s="1" t="s">
        <v>867</v>
      </c>
    </row>
    <row r="259" spans="1:28" ht="15" hidden="1" x14ac:dyDescent="0.25">
      <c r="A259" s="320"/>
      <c r="B259" s="321">
        <v>44673</v>
      </c>
      <c r="C259" s="323"/>
      <c r="D259" s="324">
        <v>44652</v>
      </c>
      <c r="E259" s="317" t="s">
        <v>893</v>
      </c>
      <c r="F259" s="317" t="s">
        <v>893</v>
      </c>
      <c r="G259" s="325"/>
      <c r="H259" s="26"/>
      <c r="I259" s="326"/>
      <c r="J259" s="327"/>
      <c r="K259" s="328"/>
      <c r="L259" s="329"/>
      <c r="M259" s="330"/>
      <c r="N259" s="331"/>
      <c r="O259" s="332"/>
      <c r="P259" s="333"/>
      <c r="Q259" s="334">
        <v>727368</v>
      </c>
      <c r="R259" s="335"/>
      <c r="S259" s="336"/>
      <c r="T259" s="335"/>
      <c r="U259" s="337"/>
      <c r="V259" s="338">
        <f t="shared" si="40"/>
        <v>727368</v>
      </c>
      <c r="W259" s="337"/>
      <c r="X259" s="337" t="s">
        <v>36</v>
      </c>
      <c r="Y259" s="339">
        <v>56590684</v>
      </c>
      <c r="Z259" s="340"/>
      <c r="AA259" s="341"/>
      <c r="AB259" s="1" t="s">
        <v>867</v>
      </c>
    </row>
    <row r="260" spans="1:28" ht="15" hidden="1" x14ac:dyDescent="0.25">
      <c r="A260" s="320"/>
      <c r="B260" s="321">
        <v>44673</v>
      </c>
      <c r="C260" s="323"/>
      <c r="D260" s="324">
        <v>44652</v>
      </c>
      <c r="E260" s="317" t="s">
        <v>894</v>
      </c>
      <c r="F260" s="317" t="s">
        <v>894</v>
      </c>
      <c r="G260" s="325"/>
      <c r="H260" s="26"/>
      <c r="I260" s="326"/>
      <c r="J260" s="327"/>
      <c r="K260" s="328"/>
      <c r="L260" s="329"/>
      <c r="M260" s="330"/>
      <c r="N260" s="331"/>
      <c r="O260" s="332"/>
      <c r="P260" s="333"/>
      <c r="Q260" s="334">
        <v>801524</v>
      </c>
      <c r="R260" s="335"/>
      <c r="S260" s="336"/>
      <c r="T260" s="335"/>
      <c r="U260" s="337"/>
      <c r="V260" s="338">
        <f t="shared" si="40"/>
        <v>801524</v>
      </c>
      <c r="W260" s="337"/>
      <c r="X260" s="337" t="s">
        <v>36</v>
      </c>
      <c r="Y260" s="339">
        <v>56590687</v>
      </c>
      <c r="Z260" s="340"/>
      <c r="AA260" s="341"/>
      <c r="AB260" s="1" t="s">
        <v>867</v>
      </c>
    </row>
    <row r="261" spans="1:28" ht="15" hidden="1" x14ac:dyDescent="0.25">
      <c r="A261" s="320"/>
      <c r="B261" s="321">
        <v>44673</v>
      </c>
      <c r="C261" s="323"/>
      <c r="D261" s="324">
        <v>44652</v>
      </c>
      <c r="E261" s="317" t="s">
        <v>895</v>
      </c>
      <c r="F261" s="317" t="s">
        <v>895</v>
      </c>
      <c r="G261" s="325"/>
      <c r="H261" s="26"/>
      <c r="I261" s="326"/>
      <c r="J261" s="327"/>
      <c r="K261" s="328"/>
      <c r="L261" s="329"/>
      <c r="M261" s="330"/>
      <c r="N261" s="331"/>
      <c r="O261" s="332"/>
      <c r="P261" s="333"/>
      <c r="Q261" s="334">
        <v>31019.24</v>
      </c>
      <c r="R261" s="335"/>
      <c r="S261" s="336"/>
      <c r="T261" s="335"/>
      <c r="U261" s="337"/>
      <c r="V261" s="338">
        <f t="shared" si="40"/>
        <v>31019.24</v>
      </c>
      <c r="W261" s="337"/>
      <c r="X261" s="337" t="s">
        <v>36</v>
      </c>
      <c r="Y261" s="339"/>
      <c r="Z261" s="340"/>
      <c r="AA261" s="341"/>
      <c r="AB261" s="1" t="s">
        <v>867</v>
      </c>
    </row>
    <row r="262" spans="1:28" ht="15" hidden="1" x14ac:dyDescent="0.25">
      <c r="A262" s="320"/>
      <c r="B262" s="321">
        <v>44673</v>
      </c>
      <c r="C262" s="323"/>
      <c r="D262" s="324">
        <v>44652</v>
      </c>
      <c r="E262" s="317" t="s">
        <v>896</v>
      </c>
      <c r="F262" s="317" t="s">
        <v>896</v>
      </c>
      <c r="G262" s="325"/>
      <c r="H262" s="26"/>
      <c r="I262" s="326"/>
      <c r="J262" s="327"/>
      <c r="K262" s="328"/>
      <c r="L262" s="329"/>
      <c r="M262" s="330"/>
      <c r="N262" s="331"/>
      <c r="O262" s="332"/>
      <c r="P262" s="333"/>
      <c r="Q262" s="334">
        <v>1397781</v>
      </c>
      <c r="R262" s="335"/>
      <c r="S262" s="336"/>
      <c r="T262" s="335"/>
      <c r="U262" s="337"/>
      <c r="V262" s="338">
        <f t="shared" si="40"/>
        <v>1397781</v>
      </c>
      <c r="W262" s="337"/>
      <c r="X262" s="337" t="s">
        <v>36</v>
      </c>
      <c r="Y262" s="339"/>
      <c r="Z262" s="340"/>
      <c r="AA262" s="341"/>
      <c r="AB262" s="1" t="s">
        <v>867</v>
      </c>
    </row>
    <row r="263" spans="1:28" ht="15" hidden="1" x14ac:dyDescent="0.25">
      <c r="A263" s="320"/>
      <c r="B263" s="321">
        <v>44673</v>
      </c>
      <c r="C263" s="323"/>
      <c r="D263" s="324">
        <v>44652</v>
      </c>
      <c r="E263" s="317" t="s">
        <v>895</v>
      </c>
      <c r="F263" s="317" t="s">
        <v>895</v>
      </c>
      <c r="G263" s="325"/>
      <c r="H263" s="26"/>
      <c r="I263" s="326"/>
      <c r="J263" s="327"/>
      <c r="K263" s="328"/>
      <c r="L263" s="329"/>
      <c r="M263" s="330"/>
      <c r="N263" s="331"/>
      <c r="O263" s="332"/>
      <c r="P263" s="333"/>
      <c r="Q263" s="334">
        <v>37682.730000000003</v>
      </c>
      <c r="R263" s="335"/>
      <c r="S263" s="336"/>
      <c r="T263" s="335"/>
      <c r="U263" s="337"/>
      <c r="V263" s="338">
        <f t="shared" si="40"/>
        <v>37682.730000000003</v>
      </c>
      <c r="W263" s="337"/>
      <c r="X263" s="337" t="s">
        <v>36</v>
      </c>
      <c r="Y263" s="339"/>
      <c r="Z263" s="340"/>
      <c r="AA263" s="341"/>
      <c r="AB263" s="1" t="s">
        <v>867</v>
      </c>
    </row>
    <row r="264" spans="1:28" ht="15" hidden="1" x14ac:dyDescent="0.25">
      <c r="A264" s="320"/>
      <c r="B264" s="321">
        <v>44673</v>
      </c>
      <c r="C264" s="323"/>
      <c r="D264" s="324">
        <v>44652</v>
      </c>
      <c r="E264" s="317" t="s">
        <v>896</v>
      </c>
      <c r="F264" s="317" t="s">
        <v>896</v>
      </c>
      <c r="G264" s="325"/>
      <c r="H264" s="26"/>
      <c r="I264" s="326"/>
      <c r="J264" s="327"/>
      <c r="K264" s="328"/>
      <c r="L264" s="329"/>
      <c r="M264" s="330"/>
      <c r="N264" s="331"/>
      <c r="O264" s="332"/>
      <c r="P264" s="333"/>
      <c r="Q264" s="334">
        <v>1698049</v>
      </c>
      <c r="R264" s="335"/>
      <c r="S264" s="336"/>
      <c r="T264" s="335"/>
      <c r="U264" s="337"/>
      <c r="V264" s="338">
        <f t="shared" si="40"/>
        <v>1698049</v>
      </c>
      <c r="W264" s="337"/>
      <c r="X264" s="337" t="s">
        <v>36</v>
      </c>
      <c r="Y264" s="339"/>
      <c r="Z264" s="340"/>
      <c r="AA264" s="341"/>
      <c r="AB264" s="1" t="s">
        <v>867</v>
      </c>
    </row>
    <row r="265" spans="1:28" ht="15" hidden="1" x14ac:dyDescent="0.25">
      <c r="A265" s="320"/>
      <c r="B265" s="321">
        <v>44673</v>
      </c>
      <c r="C265" s="323"/>
      <c r="D265" s="324">
        <v>44652</v>
      </c>
      <c r="E265" s="317" t="s">
        <v>895</v>
      </c>
      <c r="F265" s="317" t="s">
        <v>895</v>
      </c>
      <c r="G265" s="325"/>
      <c r="H265" s="26"/>
      <c r="I265" s="326"/>
      <c r="J265" s="327"/>
      <c r="K265" s="328"/>
      <c r="L265" s="329"/>
      <c r="M265" s="330"/>
      <c r="N265" s="331"/>
      <c r="O265" s="332"/>
      <c r="P265" s="333"/>
      <c r="Q265" s="334">
        <v>8707.93</v>
      </c>
      <c r="R265" s="335"/>
      <c r="S265" s="336"/>
      <c r="T265" s="335"/>
      <c r="U265" s="337"/>
      <c r="V265" s="338">
        <f t="shared" si="40"/>
        <v>8707.93</v>
      </c>
      <c r="W265" s="337"/>
      <c r="X265" s="337" t="s">
        <v>36</v>
      </c>
      <c r="Y265" s="339"/>
      <c r="Z265" s="340"/>
      <c r="AA265" s="341"/>
      <c r="AB265" s="1" t="s">
        <v>867</v>
      </c>
    </row>
    <row r="266" spans="1:28" ht="15" hidden="1" x14ac:dyDescent="0.25">
      <c r="A266" s="320"/>
      <c r="B266" s="321">
        <v>44673</v>
      </c>
      <c r="C266" s="323"/>
      <c r="D266" s="324">
        <v>44652</v>
      </c>
      <c r="E266" s="317" t="s">
        <v>896</v>
      </c>
      <c r="F266" s="317" t="s">
        <v>896</v>
      </c>
      <c r="G266" s="325"/>
      <c r="H266" s="26"/>
      <c r="I266" s="326"/>
      <c r="J266" s="327"/>
      <c r="K266" s="328"/>
      <c r="L266" s="329"/>
      <c r="M266" s="330"/>
      <c r="N266" s="331"/>
      <c r="O266" s="332"/>
      <c r="P266" s="333"/>
      <c r="Q266" s="334">
        <v>392395</v>
      </c>
      <c r="R266" s="335"/>
      <c r="S266" s="336"/>
      <c r="T266" s="335"/>
      <c r="U266" s="337"/>
      <c r="V266" s="338">
        <f t="shared" si="40"/>
        <v>392395</v>
      </c>
      <c r="W266" s="337"/>
      <c r="X266" s="337" t="s">
        <v>36</v>
      </c>
      <c r="Y266" s="339"/>
      <c r="Z266" s="340"/>
      <c r="AA266" s="341"/>
      <c r="AB266" s="1" t="s">
        <v>867</v>
      </c>
    </row>
    <row r="267" spans="1:28" ht="15" hidden="1" x14ac:dyDescent="0.25">
      <c r="A267" s="320"/>
      <c r="B267" s="321">
        <v>44673</v>
      </c>
      <c r="C267" s="323"/>
      <c r="D267" s="324">
        <v>44652</v>
      </c>
      <c r="E267" s="317" t="s">
        <v>895</v>
      </c>
      <c r="F267" s="317" t="s">
        <v>895</v>
      </c>
      <c r="G267" s="325"/>
      <c r="H267" s="26"/>
      <c r="I267" s="326"/>
      <c r="J267" s="327"/>
      <c r="K267" s="328"/>
      <c r="L267" s="329"/>
      <c r="M267" s="330"/>
      <c r="N267" s="331"/>
      <c r="O267" s="332"/>
      <c r="P267" s="333"/>
      <c r="Q267" s="334">
        <v>39240.6</v>
      </c>
      <c r="R267" s="335"/>
      <c r="S267" s="336"/>
      <c r="T267" s="335"/>
      <c r="U267" s="337"/>
      <c r="V267" s="338">
        <f t="shared" si="40"/>
        <v>39240.6</v>
      </c>
      <c r="W267" s="337"/>
      <c r="X267" s="337" t="s">
        <v>36</v>
      </c>
      <c r="Y267" s="339"/>
      <c r="Z267" s="340"/>
      <c r="AA267" s="341"/>
      <c r="AB267" s="1" t="s">
        <v>867</v>
      </c>
    </row>
    <row r="268" spans="1:28" ht="15" hidden="1" x14ac:dyDescent="0.25">
      <c r="A268" s="320"/>
      <c r="B268" s="321">
        <v>44673</v>
      </c>
      <c r="C268" s="323"/>
      <c r="D268" s="324">
        <v>44652</v>
      </c>
      <c r="E268" s="317" t="s">
        <v>896</v>
      </c>
      <c r="F268" s="317" t="s">
        <v>896</v>
      </c>
      <c r="G268" s="325"/>
      <c r="H268" s="26"/>
      <c r="I268" s="326"/>
      <c r="J268" s="327"/>
      <c r="K268" s="328"/>
      <c r="L268" s="329"/>
      <c r="M268" s="330"/>
      <c r="N268" s="331"/>
      <c r="O268" s="332"/>
      <c r="P268" s="333"/>
      <c r="Q268" s="334">
        <v>1768250</v>
      </c>
      <c r="R268" s="335"/>
      <c r="S268" s="336"/>
      <c r="T268" s="335"/>
      <c r="U268" s="337"/>
      <c r="V268" s="338">
        <f t="shared" si="40"/>
        <v>1768250</v>
      </c>
      <c r="W268" s="337"/>
      <c r="X268" s="337" t="s">
        <v>36</v>
      </c>
      <c r="Y268" s="339"/>
      <c r="Z268" s="340"/>
      <c r="AA268" s="341"/>
      <c r="AB268" s="1" t="s">
        <v>867</v>
      </c>
    </row>
    <row r="269" spans="1:28" ht="15" hidden="1" x14ac:dyDescent="0.25">
      <c r="A269" s="320"/>
      <c r="B269" s="321">
        <v>44673</v>
      </c>
      <c r="C269" s="323"/>
      <c r="D269" s="324">
        <v>44652</v>
      </c>
      <c r="E269" s="317" t="s">
        <v>895</v>
      </c>
      <c r="F269" s="317" t="s">
        <v>895</v>
      </c>
      <c r="G269" s="325"/>
      <c r="H269" s="26"/>
      <c r="I269" s="326"/>
      <c r="J269" s="327"/>
      <c r="K269" s="328"/>
      <c r="L269" s="329"/>
      <c r="M269" s="330"/>
      <c r="N269" s="331"/>
      <c r="O269" s="332"/>
      <c r="P269" s="333"/>
      <c r="Q269" s="334">
        <v>7620.77</v>
      </c>
      <c r="R269" s="335"/>
      <c r="S269" s="336"/>
      <c r="T269" s="335"/>
      <c r="U269" s="337"/>
      <c r="V269" s="338">
        <f t="shared" si="40"/>
        <v>7620.77</v>
      </c>
      <c r="W269" s="337"/>
      <c r="X269" s="337" t="s">
        <v>36</v>
      </c>
      <c r="Y269" s="339"/>
      <c r="Z269" s="340"/>
      <c r="AA269" s="341"/>
      <c r="AB269" s="1" t="s">
        <v>867</v>
      </c>
    </row>
    <row r="270" spans="1:28" ht="15" hidden="1" x14ac:dyDescent="0.25">
      <c r="A270" s="320"/>
      <c r="B270" s="321">
        <v>44673</v>
      </c>
      <c r="C270" s="323"/>
      <c r="D270" s="324">
        <v>44652</v>
      </c>
      <c r="E270" s="317" t="s">
        <v>896</v>
      </c>
      <c r="F270" s="317" t="s">
        <v>896</v>
      </c>
      <c r="G270" s="325"/>
      <c r="H270" s="26"/>
      <c r="I270" s="326"/>
      <c r="J270" s="327"/>
      <c r="K270" s="328"/>
      <c r="L270" s="329"/>
      <c r="M270" s="330"/>
      <c r="N270" s="331"/>
      <c r="O270" s="332"/>
      <c r="P270" s="333"/>
      <c r="Q270" s="334">
        <v>343405</v>
      </c>
      <c r="R270" s="335"/>
      <c r="S270" s="336"/>
      <c r="T270" s="335"/>
      <c r="U270" s="337"/>
      <c r="V270" s="338">
        <f t="shared" si="40"/>
        <v>343405</v>
      </c>
      <c r="W270" s="337"/>
      <c r="X270" s="337" t="s">
        <v>36</v>
      </c>
      <c r="Y270" s="339"/>
      <c r="Z270" s="340"/>
      <c r="AA270" s="341"/>
      <c r="AB270" s="1" t="s">
        <v>867</v>
      </c>
    </row>
    <row r="271" spans="1:28" ht="15" hidden="1" x14ac:dyDescent="0.25">
      <c r="A271" s="320"/>
      <c r="B271" s="321">
        <v>44673</v>
      </c>
      <c r="C271" s="323"/>
      <c r="D271" s="324">
        <v>44652</v>
      </c>
      <c r="E271" s="317" t="s">
        <v>895</v>
      </c>
      <c r="F271" s="317" t="s">
        <v>895</v>
      </c>
      <c r="G271" s="325"/>
      <c r="H271" s="26"/>
      <c r="I271" s="326"/>
      <c r="J271" s="327"/>
      <c r="K271" s="328"/>
      <c r="L271" s="329"/>
      <c r="M271" s="330"/>
      <c r="N271" s="331"/>
      <c r="O271" s="332"/>
      <c r="P271" s="333"/>
      <c r="Q271" s="334">
        <v>124826.31</v>
      </c>
      <c r="R271" s="335"/>
      <c r="S271" s="336"/>
      <c r="T271" s="335"/>
      <c r="U271" s="337"/>
      <c r="V271" s="338">
        <f t="shared" si="40"/>
        <v>124826.31</v>
      </c>
      <c r="W271" s="337"/>
      <c r="X271" s="337" t="s">
        <v>36</v>
      </c>
      <c r="Y271" s="339"/>
      <c r="Z271" s="340"/>
      <c r="AA271" s="341"/>
      <c r="AB271" s="1" t="s">
        <v>867</v>
      </c>
    </row>
    <row r="272" spans="1:28" ht="15" hidden="1" x14ac:dyDescent="0.25">
      <c r="A272" s="320"/>
      <c r="B272" s="321">
        <v>44673</v>
      </c>
      <c r="C272" s="323"/>
      <c r="D272" s="324">
        <v>44652</v>
      </c>
      <c r="E272" s="317" t="s">
        <v>896</v>
      </c>
      <c r="F272" s="317" t="s">
        <v>896</v>
      </c>
      <c r="G272" s="325"/>
      <c r="H272" s="26"/>
      <c r="I272" s="326"/>
      <c r="J272" s="327"/>
      <c r="K272" s="328"/>
      <c r="L272" s="329"/>
      <c r="M272" s="330"/>
      <c r="N272" s="331"/>
      <c r="O272" s="332"/>
      <c r="P272" s="333"/>
      <c r="Q272" s="334">
        <v>5624889</v>
      </c>
      <c r="R272" s="335"/>
      <c r="S272" s="336"/>
      <c r="T272" s="335"/>
      <c r="U272" s="337"/>
      <c r="V272" s="338">
        <f t="shared" si="40"/>
        <v>5624889</v>
      </c>
      <c r="W272" s="337"/>
      <c r="X272" s="337" t="s">
        <v>36</v>
      </c>
      <c r="Y272" s="339"/>
      <c r="Z272" s="340"/>
      <c r="AA272" s="341"/>
      <c r="AB272" s="1" t="s">
        <v>867</v>
      </c>
    </row>
    <row r="273" spans="1:28" ht="15" hidden="1" x14ac:dyDescent="0.25">
      <c r="A273" s="320"/>
      <c r="B273" s="321">
        <v>44673</v>
      </c>
      <c r="C273" s="323"/>
      <c r="D273" s="324">
        <v>44655</v>
      </c>
      <c r="E273" s="317" t="s">
        <v>897</v>
      </c>
      <c r="F273" s="317" t="s">
        <v>897</v>
      </c>
      <c r="G273" s="325"/>
      <c r="H273" s="26"/>
      <c r="I273" s="326"/>
      <c r="J273" s="327"/>
      <c r="K273" s="328"/>
      <c r="L273" s="329"/>
      <c r="M273" s="330"/>
      <c r="N273" s="331"/>
      <c r="O273" s="332"/>
      <c r="P273" s="333"/>
      <c r="Q273" s="334">
        <v>57894</v>
      </c>
      <c r="R273" s="335"/>
      <c r="S273" s="336"/>
      <c r="T273" s="335"/>
      <c r="U273" s="337"/>
      <c r="V273" s="338">
        <f t="shared" si="40"/>
        <v>57894</v>
      </c>
      <c r="W273" s="337"/>
      <c r="X273" s="337" t="s">
        <v>36</v>
      </c>
      <c r="Y273" s="339"/>
      <c r="Z273" s="340"/>
      <c r="AA273" s="341"/>
      <c r="AB273" s="1" t="s">
        <v>867</v>
      </c>
    </row>
    <row r="274" spans="1:28" ht="15" hidden="1" x14ac:dyDescent="0.25">
      <c r="A274" s="320"/>
      <c r="B274" s="321">
        <v>44673</v>
      </c>
      <c r="C274" s="323"/>
      <c r="D274" s="324">
        <v>44655</v>
      </c>
      <c r="E274" s="317" t="s">
        <v>898</v>
      </c>
      <c r="F274" s="317" t="s">
        <v>898</v>
      </c>
      <c r="G274" s="325"/>
      <c r="H274" s="26"/>
      <c r="I274" s="326"/>
      <c r="J274" s="327"/>
      <c r="K274" s="328"/>
      <c r="L274" s="329"/>
      <c r="M274" s="330"/>
      <c r="N274" s="331"/>
      <c r="O274" s="332"/>
      <c r="P274" s="333"/>
      <c r="Q274" s="334">
        <v>20542</v>
      </c>
      <c r="R274" s="335"/>
      <c r="S274" s="336"/>
      <c r="T274" s="335"/>
      <c r="U274" s="337"/>
      <c r="V274" s="338">
        <f t="shared" si="40"/>
        <v>20542</v>
      </c>
      <c r="W274" s="337"/>
      <c r="X274" s="337" t="s">
        <v>36</v>
      </c>
      <c r="Y274" s="339"/>
      <c r="Z274" s="340"/>
      <c r="AA274" s="341"/>
      <c r="AB274" s="1" t="s">
        <v>867</v>
      </c>
    </row>
    <row r="275" spans="1:28" ht="15" hidden="1" x14ac:dyDescent="0.25">
      <c r="A275" s="320"/>
      <c r="B275" s="321">
        <v>44673</v>
      </c>
      <c r="C275" s="323"/>
      <c r="D275" s="324">
        <v>44656</v>
      </c>
      <c r="E275" s="317" t="s">
        <v>899</v>
      </c>
      <c r="F275" s="317" t="s">
        <v>899</v>
      </c>
      <c r="G275" s="325"/>
      <c r="H275" s="26"/>
      <c r="I275" s="326"/>
      <c r="J275" s="327"/>
      <c r="K275" s="328"/>
      <c r="L275" s="329"/>
      <c r="M275" s="330"/>
      <c r="N275" s="331"/>
      <c r="O275" s="332"/>
      <c r="P275" s="333"/>
      <c r="Q275" s="334">
        <v>85057</v>
      </c>
      <c r="R275" s="335"/>
      <c r="S275" s="336"/>
      <c r="T275" s="335"/>
      <c r="U275" s="337"/>
      <c r="V275" s="338">
        <f t="shared" si="40"/>
        <v>85057</v>
      </c>
      <c r="W275" s="337"/>
      <c r="X275" s="337" t="s">
        <v>36</v>
      </c>
      <c r="Y275" s="339">
        <v>56590689</v>
      </c>
      <c r="Z275" s="340"/>
      <c r="AA275" s="341"/>
      <c r="AB275" s="1" t="s">
        <v>867</v>
      </c>
    </row>
    <row r="276" spans="1:28" ht="15" hidden="1" x14ac:dyDescent="0.25">
      <c r="A276" s="320"/>
      <c r="B276" s="321">
        <v>44673</v>
      </c>
      <c r="C276" s="323"/>
      <c r="D276" s="324">
        <v>44657</v>
      </c>
      <c r="E276" s="317" t="s">
        <v>837</v>
      </c>
      <c r="F276" s="317" t="s">
        <v>837</v>
      </c>
      <c r="G276" s="325"/>
      <c r="H276" s="26"/>
      <c r="I276" s="326"/>
      <c r="J276" s="327"/>
      <c r="K276" s="328"/>
      <c r="L276" s="329"/>
      <c r="M276" s="330"/>
      <c r="N276" s="331"/>
      <c r="O276" s="332"/>
      <c r="P276" s="333"/>
      <c r="Q276" s="334">
        <v>27935</v>
      </c>
      <c r="R276" s="335"/>
      <c r="S276" s="336"/>
      <c r="T276" s="335"/>
      <c r="U276" s="337"/>
      <c r="V276" s="338">
        <f t="shared" si="40"/>
        <v>27935</v>
      </c>
      <c r="W276" s="337"/>
      <c r="X276" s="337" t="s">
        <v>36</v>
      </c>
      <c r="Y276" s="339">
        <v>56590685</v>
      </c>
      <c r="Z276" s="340"/>
      <c r="AA276" s="341"/>
      <c r="AB276" s="1" t="s">
        <v>867</v>
      </c>
    </row>
    <row r="277" spans="1:28" ht="15" hidden="1" x14ac:dyDescent="0.25">
      <c r="A277" s="320"/>
      <c r="B277" s="321">
        <v>44673</v>
      </c>
      <c r="C277" s="323"/>
      <c r="D277" s="324">
        <v>44657</v>
      </c>
      <c r="E277" s="317" t="s">
        <v>900</v>
      </c>
      <c r="F277" s="317" t="s">
        <v>900</v>
      </c>
      <c r="G277" s="325"/>
      <c r="H277" s="26"/>
      <c r="I277" s="326"/>
      <c r="J277" s="327"/>
      <c r="K277" s="328"/>
      <c r="L277" s="329"/>
      <c r="M277" s="330"/>
      <c r="N277" s="331"/>
      <c r="O277" s="332"/>
      <c r="P277" s="333"/>
      <c r="Q277" s="334">
        <v>461306</v>
      </c>
      <c r="R277" s="335"/>
      <c r="S277" s="336"/>
      <c r="T277" s="335"/>
      <c r="U277" s="337"/>
      <c r="V277" s="338">
        <f t="shared" si="40"/>
        <v>461306</v>
      </c>
      <c r="W277" s="337"/>
      <c r="X277" s="337" t="s">
        <v>36</v>
      </c>
      <c r="Y277" s="339">
        <v>56590690</v>
      </c>
      <c r="Z277" s="340"/>
      <c r="AA277" s="341"/>
      <c r="AB277" s="1" t="s">
        <v>867</v>
      </c>
    </row>
    <row r="278" spans="1:28" ht="15" hidden="1" x14ac:dyDescent="0.25">
      <c r="A278" s="320"/>
      <c r="B278" s="321">
        <v>44673</v>
      </c>
      <c r="C278" s="323"/>
      <c r="D278" s="324">
        <v>44663</v>
      </c>
      <c r="E278" s="317" t="s">
        <v>842</v>
      </c>
      <c r="F278" s="317" t="s">
        <v>842</v>
      </c>
      <c r="G278" s="325"/>
      <c r="H278" s="26"/>
      <c r="I278" s="326"/>
      <c r="J278" s="327"/>
      <c r="K278" s="328"/>
      <c r="L278" s="329"/>
      <c r="M278" s="330"/>
      <c r="N278" s="331"/>
      <c r="O278" s="332"/>
      <c r="P278" s="333"/>
      <c r="Q278" s="334">
        <v>83954</v>
      </c>
      <c r="R278" s="335"/>
      <c r="S278" s="336"/>
      <c r="T278" s="335"/>
      <c r="U278" s="337"/>
      <c r="V278" s="338">
        <f t="shared" si="40"/>
        <v>83954</v>
      </c>
      <c r="W278" s="337"/>
      <c r="X278" s="337" t="s">
        <v>36</v>
      </c>
      <c r="Y278" s="339">
        <v>56590693</v>
      </c>
      <c r="Z278" s="340"/>
      <c r="AA278" s="341"/>
      <c r="AB278" s="1" t="s">
        <v>867</v>
      </c>
    </row>
    <row r="279" spans="1:28" ht="15" hidden="1" x14ac:dyDescent="0.25">
      <c r="A279" s="320"/>
      <c r="B279" s="321">
        <v>44673</v>
      </c>
      <c r="C279" s="323"/>
      <c r="D279" s="324">
        <v>44663</v>
      </c>
      <c r="E279" s="317" t="s">
        <v>901</v>
      </c>
      <c r="F279" s="317" t="s">
        <v>901</v>
      </c>
      <c r="G279" s="325"/>
      <c r="H279" s="26"/>
      <c r="I279" s="326"/>
      <c r="J279" s="327"/>
      <c r="K279" s="328"/>
      <c r="L279" s="329"/>
      <c r="M279" s="330"/>
      <c r="N279" s="331"/>
      <c r="O279" s="332"/>
      <c r="P279" s="333"/>
      <c r="Q279" s="334">
        <v>214494</v>
      </c>
      <c r="R279" s="335"/>
      <c r="S279" s="336"/>
      <c r="T279" s="335"/>
      <c r="U279" s="337"/>
      <c r="V279" s="338">
        <f t="shared" si="40"/>
        <v>214494</v>
      </c>
      <c r="W279" s="337"/>
      <c r="X279" s="337" t="s">
        <v>36</v>
      </c>
      <c r="Y279" s="339">
        <v>56590694</v>
      </c>
      <c r="Z279" s="340"/>
      <c r="AA279" s="341"/>
      <c r="AB279" s="1" t="s">
        <v>867</v>
      </c>
    </row>
    <row r="280" spans="1:28" ht="15" hidden="1" x14ac:dyDescent="0.25">
      <c r="A280" s="320"/>
      <c r="B280" s="321">
        <v>44673</v>
      </c>
      <c r="C280" s="323"/>
      <c r="D280" s="324">
        <v>44663</v>
      </c>
      <c r="E280" s="317" t="s">
        <v>902</v>
      </c>
      <c r="F280" s="317" t="s">
        <v>902</v>
      </c>
      <c r="G280" s="325"/>
      <c r="H280" s="26"/>
      <c r="I280" s="326"/>
      <c r="J280" s="327"/>
      <c r="K280" s="328"/>
      <c r="L280" s="329"/>
      <c r="M280" s="330"/>
      <c r="N280" s="331"/>
      <c r="O280" s="332"/>
      <c r="P280" s="333"/>
      <c r="Q280" s="342">
        <v>0</v>
      </c>
      <c r="R280" s="335"/>
      <c r="S280" s="336"/>
      <c r="T280" s="335"/>
      <c r="U280" s="337"/>
      <c r="V280" s="338">
        <f t="shared" si="40"/>
        <v>0</v>
      </c>
      <c r="W280" s="337"/>
      <c r="X280" s="337" t="s">
        <v>36</v>
      </c>
      <c r="Y280" s="339">
        <v>48074268</v>
      </c>
      <c r="Z280" s="340"/>
      <c r="AA280" s="341"/>
      <c r="AB280" s="1" t="s">
        <v>867</v>
      </c>
    </row>
    <row r="281" spans="1:28" ht="15" hidden="1" x14ac:dyDescent="0.25">
      <c r="A281" s="320"/>
      <c r="B281" s="321">
        <v>44673</v>
      </c>
      <c r="C281" s="323"/>
      <c r="D281" s="324">
        <v>44663</v>
      </c>
      <c r="E281" s="317" t="s">
        <v>903</v>
      </c>
      <c r="F281" s="317" t="s">
        <v>903</v>
      </c>
      <c r="G281" s="325"/>
      <c r="H281" s="26"/>
      <c r="I281" s="326"/>
      <c r="J281" s="327"/>
      <c r="K281" s="328"/>
      <c r="L281" s="329"/>
      <c r="M281" s="330"/>
      <c r="N281" s="331"/>
      <c r="O281" s="332"/>
      <c r="P281" s="333"/>
      <c r="Q281" s="334">
        <v>91859</v>
      </c>
      <c r="R281" s="335"/>
      <c r="S281" s="336"/>
      <c r="T281" s="335"/>
      <c r="U281" s="337"/>
      <c r="V281" s="338">
        <f t="shared" si="40"/>
        <v>91859</v>
      </c>
      <c r="W281" s="337"/>
      <c r="X281" s="337" t="s">
        <v>36</v>
      </c>
      <c r="Y281" s="339">
        <v>56590691</v>
      </c>
      <c r="Z281" s="340"/>
      <c r="AA281" s="341"/>
      <c r="AB281" s="1" t="s">
        <v>867</v>
      </c>
    </row>
    <row r="282" spans="1:28" ht="15" hidden="1" x14ac:dyDescent="0.25">
      <c r="A282" s="320"/>
      <c r="B282" s="321">
        <v>44673</v>
      </c>
      <c r="C282" s="323"/>
      <c r="D282" s="324">
        <v>44665</v>
      </c>
      <c r="E282" s="317" t="s">
        <v>837</v>
      </c>
      <c r="F282" s="317" t="s">
        <v>837</v>
      </c>
      <c r="G282" s="325"/>
      <c r="H282" s="26"/>
      <c r="I282" s="326"/>
      <c r="J282" s="327"/>
      <c r="K282" s="328"/>
      <c r="L282" s="329"/>
      <c r="M282" s="330"/>
      <c r="N282" s="331"/>
      <c r="O282" s="332"/>
      <c r="P282" s="333"/>
      <c r="Q282" s="334">
        <v>100000000</v>
      </c>
      <c r="R282" s="335"/>
      <c r="S282" s="336"/>
      <c r="T282" s="335"/>
      <c r="U282" s="337"/>
      <c r="V282" s="338">
        <f t="shared" si="40"/>
        <v>100000000</v>
      </c>
      <c r="W282" s="337"/>
      <c r="X282" s="337" t="s">
        <v>36</v>
      </c>
      <c r="Y282" s="339">
        <v>56590695</v>
      </c>
      <c r="Z282" s="340"/>
      <c r="AA282" s="341"/>
      <c r="AB282" s="1" t="s">
        <v>867</v>
      </c>
    </row>
    <row r="283" spans="1:28" ht="15" hidden="1" x14ac:dyDescent="0.25">
      <c r="A283" s="320"/>
      <c r="B283" s="321">
        <v>44673</v>
      </c>
      <c r="C283" s="323"/>
      <c r="D283" s="324">
        <v>44665</v>
      </c>
      <c r="E283" s="317" t="s">
        <v>837</v>
      </c>
      <c r="F283" s="317" t="s">
        <v>837</v>
      </c>
      <c r="G283" s="325"/>
      <c r="H283" s="26"/>
      <c r="I283" s="326"/>
      <c r="J283" s="327"/>
      <c r="K283" s="328"/>
      <c r="L283" s="329"/>
      <c r="M283" s="330"/>
      <c r="N283" s="331"/>
      <c r="O283" s="332"/>
      <c r="P283" s="333"/>
      <c r="Q283" s="334">
        <v>10302</v>
      </c>
      <c r="R283" s="335"/>
      <c r="S283" s="336"/>
      <c r="T283" s="335"/>
      <c r="U283" s="337"/>
      <c r="V283" s="338">
        <f t="shared" si="40"/>
        <v>10302</v>
      </c>
      <c r="W283" s="337"/>
      <c r="X283" s="337" t="s">
        <v>36</v>
      </c>
      <c r="Y283" s="339">
        <v>56590692</v>
      </c>
      <c r="Z283" s="340"/>
      <c r="AA283" s="341"/>
      <c r="AB283" s="1" t="s">
        <v>867</v>
      </c>
    </row>
    <row r="284" spans="1:28" ht="15" hidden="1" x14ac:dyDescent="0.25">
      <c r="A284" s="320"/>
      <c r="B284" s="321">
        <v>44673</v>
      </c>
      <c r="C284" s="323"/>
      <c r="D284" s="324">
        <v>44666</v>
      </c>
      <c r="E284" s="317" t="s">
        <v>904</v>
      </c>
      <c r="F284" s="317" t="s">
        <v>904</v>
      </c>
      <c r="G284" s="325"/>
      <c r="H284" s="26"/>
      <c r="I284" s="326"/>
      <c r="J284" s="327"/>
      <c r="K284" s="328"/>
      <c r="L284" s="329"/>
      <c r="M284" s="330"/>
      <c r="N284" s="331"/>
      <c r="O284" s="332"/>
      <c r="P284" s="333"/>
      <c r="Q284" s="334">
        <v>172150</v>
      </c>
      <c r="R284" s="335"/>
      <c r="S284" s="336"/>
      <c r="T284" s="335"/>
      <c r="U284" s="337"/>
      <c r="V284" s="338">
        <f t="shared" si="40"/>
        <v>172150</v>
      </c>
      <c r="W284" s="337"/>
      <c r="X284" s="337" t="s">
        <v>36</v>
      </c>
      <c r="Y284" s="339">
        <v>56590669</v>
      </c>
      <c r="Z284" s="340"/>
      <c r="AA284" s="341"/>
      <c r="AB284" s="1" t="s">
        <v>867</v>
      </c>
    </row>
    <row r="285" spans="1:28" ht="15" hidden="1" x14ac:dyDescent="0.25">
      <c r="A285" s="320"/>
      <c r="B285" s="321">
        <v>44673</v>
      </c>
      <c r="C285" s="323"/>
      <c r="D285" s="324">
        <v>44666</v>
      </c>
      <c r="E285" s="317" t="s">
        <v>905</v>
      </c>
      <c r="F285" s="317" t="s">
        <v>905</v>
      </c>
      <c r="G285" s="325"/>
      <c r="H285" s="26"/>
      <c r="I285" s="326"/>
      <c r="J285" s="327"/>
      <c r="K285" s="328"/>
      <c r="L285" s="329"/>
      <c r="M285" s="330"/>
      <c r="N285" s="331"/>
      <c r="O285" s="332"/>
      <c r="P285" s="333"/>
      <c r="Q285" s="334">
        <v>2685560.19</v>
      </c>
      <c r="R285" s="335"/>
      <c r="S285" s="336"/>
      <c r="T285" s="335"/>
      <c r="U285" s="337"/>
      <c r="V285" s="338">
        <f t="shared" si="40"/>
        <v>2685560.19</v>
      </c>
      <c r="W285" s="337"/>
      <c r="X285" s="337" t="s">
        <v>36</v>
      </c>
      <c r="Y285" s="339"/>
      <c r="Z285" s="340"/>
      <c r="AA285" s="341"/>
      <c r="AB285" s="1" t="s">
        <v>867</v>
      </c>
    </row>
    <row r="286" spans="1:28" ht="23.25" hidden="1" x14ac:dyDescent="0.25">
      <c r="A286" s="320"/>
      <c r="B286" s="321">
        <v>44673</v>
      </c>
      <c r="C286" s="323"/>
      <c r="D286" s="324">
        <v>44666</v>
      </c>
      <c r="E286" s="317" t="s">
        <v>906</v>
      </c>
      <c r="F286" s="317" t="s">
        <v>906</v>
      </c>
      <c r="G286" s="325"/>
      <c r="H286" s="26"/>
      <c r="I286" s="326"/>
      <c r="J286" s="327"/>
      <c r="K286" s="328"/>
      <c r="L286" s="329"/>
      <c r="M286" s="330"/>
      <c r="N286" s="331"/>
      <c r="O286" s="332"/>
      <c r="P286" s="333"/>
      <c r="Q286" s="334">
        <v>1000000</v>
      </c>
      <c r="R286" s="335"/>
      <c r="S286" s="336"/>
      <c r="T286" s="335"/>
      <c r="U286" s="337"/>
      <c r="V286" s="338">
        <f t="shared" si="40"/>
        <v>1000000</v>
      </c>
      <c r="W286" s="337"/>
      <c r="X286" s="337" t="s">
        <v>36</v>
      </c>
      <c r="Y286" s="339"/>
      <c r="Z286" s="340"/>
      <c r="AA286" s="341"/>
      <c r="AB286" s="1" t="s">
        <v>867</v>
      </c>
    </row>
    <row r="287" spans="1:28" ht="23.25" hidden="1" x14ac:dyDescent="0.25">
      <c r="A287" s="320"/>
      <c r="B287" s="321">
        <v>44673</v>
      </c>
      <c r="C287" s="323"/>
      <c r="D287" s="324">
        <v>44666</v>
      </c>
      <c r="E287" s="317" t="s">
        <v>907</v>
      </c>
      <c r="F287" s="317" t="s">
        <v>907</v>
      </c>
      <c r="G287" s="325"/>
      <c r="H287" s="26"/>
      <c r="I287" s="326"/>
      <c r="J287" s="327"/>
      <c r="K287" s="328"/>
      <c r="L287" s="329"/>
      <c r="M287" s="330"/>
      <c r="N287" s="331"/>
      <c r="O287" s="332"/>
      <c r="P287" s="333"/>
      <c r="Q287" s="334">
        <v>202565</v>
      </c>
      <c r="R287" s="335"/>
      <c r="S287" s="336"/>
      <c r="T287" s="335"/>
      <c r="U287" s="337"/>
      <c r="V287" s="338">
        <f t="shared" si="40"/>
        <v>202565</v>
      </c>
      <c r="W287" s="337"/>
      <c r="X287" s="337" t="s">
        <v>36</v>
      </c>
      <c r="Y287" s="339"/>
      <c r="Z287" s="340"/>
      <c r="AA287" s="341"/>
      <c r="AB287" s="1" t="s">
        <v>867</v>
      </c>
    </row>
    <row r="288" spans="1:28" ht="15" hidden="1" x14ac:dyDescent="0.25">
      <c r="A288" s="320"/>
      <c r="B288" s="321">
        <v>44673</v>
      </c>
      <c r="C288" s="323"/>
      <c r="D288" s="324">
        <v>44667</v>
      </c>
      <c r="E288" s="317" t="s">
        <v>837</v>
      </c>
      <c r="F288" s="317" t="s">
        <v>837</v>
      </c>
      <c r="G288" s="325"/>
      <c r="H288" s="26"/>
      <c r="I288" s="326"/>
      <c r="J288" s="327"/>
      <c r="K288" s="328"/>
      <c r="L288" s="329"/>
      <c r="M288" s="330"/>
      <c r="N288" s="331"/>
      <c r="O288" s="332"/>
      <c r="P288" s="333"/>
      <c r="Q288" s="334">
        <v>27604915</v>
      </c>
      <c r="R288" s="335"/>
      <c r="S288" s="336"/>
      <c r="T288" s="335"/>
      <c r="U288" s="337"/>
      <c r="V288" s="338">
        <f t="shared" si="40"/>
        <v>27604915</v>
      </c>
      <c r="W288" s="337"/>
      <c r="X288" s="337" t="s">
        <v>36</v>
      </c>
      <c r="Y288" s="339">
        <v>56590696</v>
      </c>
      <c r="Z288" s="340"/>
      <c r="AA288" s="341"/>
      <c r="AB288" s="1" t="s">
        <v>867</v>
      </c>
    </row>
    <row r="289" spans="1:28" ht="15" hidden="1" x14ac:dyDescent="0.25">
      <c r="A289" s="320"/>
      <c r="B289" s="321">
        <v>44673</v>
      </c>
      <c r="C289" s="323"/>
      <c r="D289" s="324">
        <v>44670</v>
      </c>
      <c r="E289" s="317" t="s">
        <v>908</v>
      </c>
      <c r="F289" s="317" t="s">
        <v>908</v>
      </c>
      <c r="G289" s="325"/>
      <c r="H289" s="26"/>
      <c r="I289" s="326"/>
      <c r="J289" s="327"/>
      <c r="K289" s="328"/>
      <c r="L289" s="329"/>
      <c r="M289" s="330"/>
      <c r="N289" s="331"/>
      <c r="O289" s="332"/>
      <c r="P289" s="333"/>
      <c r="Q289" s="334">
        <v>35000</v>
      </c>
      <c r="R289" s="335"/>
      <c r="S289" s="336"/>
      <c r="T289" s="335"/>
      <c r="U289" s="337"/>
      <c r="V289" s="338">
        <f t="shared" si="40"/>
        <v>35000</v>
      </c>
      <c r="W289" s="337"/>
      <c r="X289" s="337" t="s">
        <v>36</v>
      </c>
      <c r="Y289" s="339"/>
      <c r="Z289" s="340"/>
      <c r="AA289" s="341"/>
      <c r="AB289" s="1" t="s">
        <v>867</v>
      </c>
    </row>
    <row r="290" spans="1:28" ht="23.25" hidden="1" x14ac:dyDescent="0.25">
      <c r="A290" s="320"/>
      <c r="B290" s="321">
        <v>44673</v>
      </c>
      <c r="C290" s="323"/>
      <c r="D290" s="324">
        <v>44670</v>
      </c>
      <c r="E290" s="317" t="s">
        <v>909</v>
      </c>
      <c r="F290" s="317" t="s">
        <v>909</v>
      </c>
      <c r="G290" s="325"/>
      <c r="H290" s="26"/>
      <c r="I290" s="326"/>
      <c r="J290" s="327"/>
      <c r="K290" s="328"/>
      <c r="L290" s="329"/>
      <c r="M290" s="330"/>
      <c r="N290" s="331"/>
      <c r="O290" s="332"/>
      <c r="P290" s="333"/>
      <c r="Q290" s="334">
        <v>1000000</v>
      </c>
      <c r="R290" s="335"/>
      <c r="S290" s="336"/>
      <c r="T290" s="335"/>
      <c r="U290" s="337"/>
      <c r="V290" s="338">
        <f t="shared" si="40"/>
        <v>1000000</v>
      </c>
      <c r="W290" s="337"/>
      <c r="X290" s="337" t="s">
        <v>36</v>
      </c>
      <c r="Y290" s="339"/>
      <c r="Z290" s="340"/>
      <c r="AA290" s="341"/>
      <c r="AB290" s="1" t="s">
        <v>867</v>
      </c>
    </row>
    <row r="291" spans="1:28" ht="23.25" hidden="1" x14ac:dyDescent="0.25">
      <c r="A291" s="320"/>
      <c r="B291" s="321">
        <v>44673</v>
      </c>
      <c r="C291" s="323"/>
      <c r="D291" s="324">
        <v>44670</v>
      </c>
      <c r="E291" s="317" t="s">
        <v>910</v>
      </c>
      <c r="F291" s="317" t="s">
        <v>910</v>
      </c>
      <c r="G291" s="325"/>
      <c r="H291" s="26"/>
      <c r="I291" s="326"/>
      <c r="J291" s="327"/>
      <c r="K291" s="328"/>
      <c r="L291" s="329"/>
      <c r="M291" s="330"/>
      <c r="N291" s="331"/>
      <c r="O291" s="332"/>
      <c r="P291" s="333"/>
      <c r="Q291" s="334">
        <v>1000000</v>
      </c>
      <c r="R291" s="335"/>
      <c r="S291" s="336"/>
      <c r="T291" s="335"/>
      <c r="U291" s="337"/>
      <c r="V291" s="338">
        <f t="shared" si="40"/>
        <v>1000000</v>
      </c>
      <c r="W291" s="337"/>
      <c r="X291" s="337" t="s">
        <v>36</v>
      </c>
      <c r="Y291" s="339"/>
      <c r="Z291" s="340"/>
      <c r="AA291" s="341"/>
      <c r="AB291" s="1" t="s">
        <v>867</v>
      </c>
    </row>
    <row r="292" spans="1:28" ht="23.25" hidden="1" x14ac:dyDescent="0.25">
      <c r="A292" s="320"/>
      <c r="B292" s="321">
        <v>44673</v>
      </c>
      <c r="C292" s="323"/>
      <c r="D292" s="324">
        <v>44670</v>
      </c>
      <c r="E292" s="317" t="s">
        <v>911</v>
      </c>
      <c r="F292" s="317" t="s">
        <v>911</v>
      </c>
      <c r="G292" s="325"/>
      <c r="H292" s="26"/>
      <c r="I292" s="326"/>
      <c r="J292" s="327"/>
      <c r="K292" s="328"/>
      <c r="L292" s="329"/>
      <c r="M292" s="330"/>
      <c r="N292" s="331"/>
      <c r="O292" s="332"/>
      <c r="P292" s="333"/>
      <c r="Q292" s="334">
        <v>873825</v>
      </c>
      <c r="R292" s="335"/>
      <c r="S292" s="336"/>
      <c r="T292" s="335"/>
      <c r="U292" s="337"/>
      <c r="V292" s="338">
        <f t="shared" si="40"/>
        <v>873825</v>
      </c>
      <c r="W292" s="337"/>
      <c r="X292" s="337" t="s">
        <v>36</v>
      </c>
      <c r="Y292" s="339"/>
      <c r="Z292" s="340"/>
      <c r="AA292" s="341"/>
      <c r="AB292" s="1" t="s">
        <v>867</v>
      </c>
    </row>
    <row r="293" spans="1:28" ht="23.25" hidden="1" x14ac:dyDescent="0.25">
      <c r="A293" s="320"/>
      <c r="B293" s="321">
        <v>44673</v>
      </c>
      <c r="C293" s="323"/>
      <c r="D293" s="324">
        <v>44670</v>
      </c>
      <c r="E293" s="317" t="s">
        <v>912</v>
      </c>
      <c r="F293" s="317" t="s">
        <v>912</v>
      </c>
      <c r="G293" s="325"/>
      <c r="H293" s="26"/>
      <c r="I293" s="326"/>
      <c r="J293" s="327"/>
      <c r="K293" s="328"/>
      <c r="L293" s="329"/>
      <c r="M293" s="330"/>
      <c r="N293" s="331"/>
      <c r="O293" s="332"/>
      <c r="P293" s="333"/>
      <c r="Q293" s="334">
        <v>60635</v>
      </c>
      <c r="R293" s="335"/>
      <c r="S293" s="336"/>
      <c r="T293" s="335"/>
      <c r="U293" s="337"/>
      <c r="V293" s="338">
        <f t="shared" si="40"/>
        <v>60635</v>
      </c>
      <c r="W293" s="337"/>
      <c r="X293" s="337" t="s">
        <v>36</v>
      </c>
      <c r="Y293" s="339"/>
      <c r="Z293" s="340"/>
      <c r="AA293" s="341"/>
      <c r="AB293" s="1" t="s">
        <v>867</v>
      </c>
    </row>
    <row r="294" spans="1:28" ht="15" hidden="1" x14ac:dyDescent="0.25">
      <c r="A294" s="320"/>
      <c r="B294" s="321">
        <v>44673</v>
      </c>
      <c r="C294" s="323"/>
      <c r="D294" s="324">
        <v>44671</v>
      </c>
      <c r="E294" s="317" t="s">
        <v>913</v>
      </c>
      <c r="F294" s="317" t="s">
        <v>913</v>
      </c>
      <c r="G294" s="325"/>
      <c r="H294" s="26"/>
      <c r="I294" s="326"/>
      <c r="J294" s="327"/>
      <c r="K294" s="328"/>
      <c r="L294" s="329"/>
      <c r="M294" s="330"/>
      <c r="N294" s="331"/>
      <c r="O294" s="332"/>
      <c r="P294" s="333"/>
      <c r="Q294" s="334">
        <v>532441</v>
      </c>
      <c r="R294" s="335"/>
      <c r="S294" s="336"/>
      <c r="T294" s="335"/>
      <c r="U294" s="337"/>
      <c r="V294" s="338">
        <f t="shared" si="40"/>
        <v>532441</v>
      </c>
      <c r="W294" s="337"/>
      <c r="X294" s="337" t="s">
        <v>36</v>
      </c>
      <c r="Y294" s="339">
        <v>56590661</v>
      </c>
      <c r="Z294" s="340"/>
      <c r="AA294" s="341"/>
      <c r="AB294" s="1" t="s">
        <v>867</v>
      </c>
    </row>
    <row r="295" spans="1:28" ht="15" hidden="1" x14ac:dyDescent="0.25">
      <c r="A295" s="320"/>
      <c r="B295" s="321">
        <v>44673</v>
      </c>
      <c r="C295" s="323"/>
      <c r="D295" s="324">
        <v>44671</v>
      </c>
      <c r="E295" s="317" t="s">
        <v>914</v>
      </c>
      <c r="F295" s="317" t="s">
        <v>914</v>
      </c>
      <c r="G295" s="325"/>
      <c r="H295" s="26"/>
      <c r="I295" s="326"/>
      <c r="J295" s="327"/>
      <c r="K295" s="328"/>
      <c r="L295" s="329"/>
      <c r="M295" s="330"/>
      <c r="N295" s="331"/>
      <c r="O295" s="332"/>
      <c r="P295" s="333"/>
      <c r="Q295" s="334">
        <v>19780</v>
      </c>
      <c r="R295" s="335"/>
      <c r="S295" s="336"/>
      <c r="T295" s="335"/>
      <c r="U295" s="337"/>
      <c r="V295" s="338">
        <f t="shared" si="40"/>
        <v>19780</v>
      </c>
      <c r="W295" s="337"/>
      <c r="X295" s="337" t="s">
        <v>36</v>
      </c>
      <c r="Y295" s="339">
        <v>53540898</v>
      </c>
      <c r="Z295" s="340"/>
      <c r="AA295" s="341"/>
      <c r="AB295" s="1" t="s">
        <v>867</v>
      </c>
    </row>
    <row r="296" spans="1:28" ht="15" hidden="1" x14ac:dyDescent="0.25">
      <c r="A296" s="320"/>
      <c r="B296" s="321">
        <v>44673</v>
      </c>
      <c r="C296" s="323"/>
      <c r="D296" s="324">
        <v>44672</v>
      </c>
      <c r="E296" s="317" t="s">
        <v>893</v>
      </c>
      <c r="F296" s="317" t="s">
        <v>893</v>
      </c>
      <c r="G296" s="325"/>
      <c r="H296" s="26"/>
      <c r="I296" s="326"/>
      <c r="J296" s="327"/>
      <c r="K296" s="328"/>
      <c r="L296" s="329"/>
      <c r="M296" s="330"/>
      <c r="N296" s="331"/>
      <c r="O296" s="332"/>
      <c r="P296" s="333"/>
      <c r="Q296" s="334">
        <v>3821206</v>
      </c>
      <c r="R296" s="335"/>
      <c r="S296" s="336"/>
      <c r="T296" s="335"/>
      <c r="U296" s="337"/>
      <c r="V296" s="338">
        <f t="shared" si="40"/>
        <v>3821206</v>
      </c>
      <c r="W296" s="337"/>
      <c r="X296" s="337" t="s">
        <v>36</v>
      </c>
      <c r="Y296" s="339">
        <v>56590700</v>
      </c>
      <c r="Z296" s="340"/>
      <c r="AA296" s="341"/>
      <c r="AB296" s="1" t="s">
        <v>867</v>
      </c>
    </row>
    <row r="297" spans="1:28" ht="15" hidden="1" x14ac:dyDescent="0.25">
      <c r="A297" s="320"/>
      <c r="B297" s="321">
        <v>44673</v>
      </c>
      <c r="C297" s="323"/>
      <c r="D297" s="324">
        <v>44672</v>
      </c>
      <c r="E297" s="317" t="s">
        <v>915</v>
      </c>
      <c r="F297" s="317" t="s">
        <v>915</v>
      </c>
      <c r="G297" s="325"/>
      <c r="H297" s="26"/>
      <c r="I297" s="326"/>
      <c r="J297" s="327"/>
      <c r="K297" s="328"/>
      <c r="L297" s="329"/>
      <c r="M297" s="330"/>
      <c r="N297" s="331"/>
      <c r="O297" s="332"/>
      <c r="P297" s="333"/>
      <c r="Q297" s="334">
        <v>32147</v>
      </c>
      <c r="R297" s="335"/>
      <c r="S297" s="336"/>
      <c r="T297" s="335"/>
      <c r="U297" s="337"/>
      <c r="V297" s="338">
        <f t="shared" si="40"/>
        <v>32147</v>
      </c>
      <c r="W297" s="337"/>
      <c r="X297" s="337" t="s">
        <v>36</v>
      </c>
      <c r="Y297" s="339">
        <v>56590697</v>
      </c>
      <c r="Z297" s="340"/>
      <c r="AA297" s="341"/>
      <c r="AB297" s="1" t="s">
        <v>867</v>
      </c>
    </row>
    <row r="298" spans="1:28" ht="15" hidden="1" x14ac:dyDescent="0.25">
      <c r="A298" s="320"/>
      <c r="B298" s="321">
        <v>44673</v>
      </c>
      <c r="C298" s="323"/>
      <c r="D298" s="324">
        <v>44673</v>
      </c>
      <c r="E298" s="317" t="s">
        <v>837</v>
      </c>
      <c r="F298" s="317" t="s">
        <v>837</v>
      </c>
      <c r="G298" s="325"/>
      <c r="H298" s="26"/>
      <c r="I298" s="326"/>
      <c r="J298" s="327"/>
      <c r="K298" s="328"/>
      <c r="L298" s="329"/>
      <c r="M298" s="330"/>
      <c r="N298" s="331"/>
      <c r="O298" s="332"/>
      <c r="P298" s="333"/>
      <c r="Q298" s="334">
        <v>28641</v>
      </c>
      <c r="R298" s="335"/>
      <c r="S298" s="336"/>
      <c r="T298" s="335"/>
      <c r="U298" s="337"/>
      <c r="V298" s="338">
        <f t="shared" si="40"/>
        <v>28641</v>
      </c>
      <c r="W298" s="337"/>
      <c r="X298" s="337" t="s">
        <v>36</v>
      </c>
      <c r="Y298" s="339">
        <v>56590702</v>
      </c>
      <c r="Z298" s="340"/>
      <c r="AA298" s="341"/>
      <c r="AB298" s="1" t="s">
        <v>867</v>
      </c>
    </row>
    <row r="299" spans="1:28" ht="15" hidden="1" x14ac:dyDescent="0.25">
      <c r="A299" s="320"/>
      <c r="B299" s="321">
        <v>44673</v>
      </c>
      <c r="C299" s="323"/>
      <c r="D299" s="324">
        <v>44674</v>
      </c>
      <c r="E299" s="317" t="s">
        <v>916</v>
      </c>
      <c r="F299" s="317" t="s">
        <v>916</v>
      </c>
      <c r="G299" s="325"/>
      <c r="H299" s="26"/>
      <c r="I299" s="326"/>
      <c r="J299" s="327"/>
      <c r="K299" s="328"/>
      <c r="L299" s="329"/>
      <c r="M299" s="330"/>
      <c r="N299" s="331"/>
      <c r="O299" s="332"/>
      <c r="P299" s="333"/>
      <c r="Q299" s="334">
        <v>6322</v>
      </c>
      <c r="R299" s="335"/>
      <c r="S299" s="336"/>
      <c r="T299" s="335"/>
      <c r="U299" s="337"/>
      <c r="V299" s="338">
        <f t="shared" si="40"/>
        <v>6322</v>
      </c>
      <c r="W299" s="337"/>
      <c r="X299" s="337" t="s">
        <v>36</v>
      </c>
      <c r="Y299" s="339">
        <v>56590671</v>
      </c>
      <c r="Z299" s="340"/>
      <c r="AA299" s="341"/>
      <c r="AB299" s="1" t="s">
        <v>867</v>
      </c>
    </row>
    <row r="300" spans="1:28" ht="15" hidden="1" x14ac:dyDescent="0.25">
      <c r="A300" s="320"/>
      <c r="B300" s="321">
        <v>44673</v>
      </c>
      <c r="C300" s="323"/>
      <c r="D300" s="324">
        <v>44676</v>
      </c>
      <c r="E300" s="317" t="s">
        <v>842</v>
      </c>
      <c r="F300" s="317" t="s">
        <v>842</v>
      </c>
      <c r="G300" s="325"/>
      <c r="H300" s="26"/>
      <c r="I300" s="326"/>
      <c r="J300" s="327"/>
      <c r="K300" s="328"/>
      <c r="L300" s="329"/>
      <c r="M300" s="330"/>
      <c r="N300" s="331"/>
      <c r="O300" s="332"/>
      <c r="P300" s="333"/>
      <c r="Q300" s="334">
        <v>33000</v>
      </c>
      <c r="R300" s="335"/>
      <c r="S300" s="336"/>
      <c r="T300" s="335"/>
      <c r="U300" s="337"/>
      <c r="V300" s="338">
        <f t="shared" si="40"/>
        <v>33000</v>
      </c>
      <c r="W300" s="337"/>
      <c r="X300" s="337" t="s">
        <v>36</v>
      </c>
      <c r="Y300" s="339">
        <v>56590704</v>
      </c>
      <c r="Z300" s="340"/>
      <c r="AA300" s="341"/>
      <c r="AB300" s="1" t="s">
        <v>867</v>
      </c>
    </row>
    <row r="301" spans="1:28" ht="15" hidden="1" x14ac:dyDescent="0.25">
      <c r="A301" s="320"/>
      <c r="B301" s="321">
        <v>44673</v>
      </c>
      <c r="C301" s="323"/>
      <c r="D301" s="324">
        <v>44676</v>
      </c>
      <c r="E301" s="317" t="s">
        <v>842</v>
      </c>
      <c r="F301" s="317" t="s">
        <v>842</v>
      </c>
      <c r="G301" s="325"/>
      <c r="H301" s="26"/>
      <c r="I301" s="326"/>
      <c r="J301" s="327"/>
      <c r="K301" s="328"/>
      <c r="L301" s="329"/>
      <c r="M301" s="330"/>
      <c r="N301" s="331"/>
      <c r="O301" s="332"/>
      <c r="P301" s="333"/>
      <c r="Q301" s="334">
        <v>9072</v>
      </c>
      <c r="R301" s="335"/>
      <c r="S301" s="336"/>
      <c r="T301" s="335"/>
      <c r="U301" s="337"/>
      <c r="V301" s="338">
        <f t="shared" si="40"/>
        <v>9072</v>
      </c>
      <c r="W301" s="337"/>
      <c r="X301" s="337" t="s">
        <v>36</v>
      </c>
      <c r="Y301" s="339">
        <v>56590703</v>
      </c>
      <c r="Z301" s="340"/>
      <c r="AA301" s="341"/>
      <c r="AB301" s="1" t="s">
        <v>867</v>
      </c>
    </row>
    <row r="302" spans="1:28" ht="15" hidden="1" x14ac:dyDescent="0.25">
      <c r="A302" s="320"/>
      <c r="B302" s="321">
        <v>44673</v>
      </c>
      <c r="C302" s="323"/>
      <c r="D302" s="324">
        <v>44676</v>
      </c>
      <c r="E302" s="317" t="s">
        <v>917</v>
      </c>
      <c r="F302" s="317" t="s">
        <v>917</v>
      </c>
      <c r="G302" s="325"/>
      <c r="H302" s="26"/>
      <c r="I302" s="326"/>
      <c r="J302" s="327"/>
      <c r="K302" s="328"/>
      <c r="L302" s="329"/>
      <c r="M302" s="330"/>
      <c r="N302" s="331"/>
      <c r="O302" s="332"/>
      <c r="P302" s="333"/>
      <c r="Q302" s="334">
        <v>94182.77</v>
      </c>
      <c r="R302" s="335"/>
      <c r="S302" s="336"/>
      <c r="T302" s="335"/>
      <c r="U302" s="337"/>
      <c r="V302" s="338">
        <f t="shared" si="40"/>
        <v>94182.77</v>
      </c>
      <c r="W302" s="337"/>
      <c r="X302" s="337" t="s">
        <v>36</v>
      </c>
      <c r="Y302" s="339"/>
      <c r="Z302" s="340"/>
      <c r="AA302" s="341"/>
      <c r="AB302" s="1" t="s">
        <v>867</v>
      </c>
    </row>
    <row r="303" spans="1:28" ht="15" hidden="1" x14ac:dyDescent="0.25">
      <c r="A303" s="320"/>
      <c r="B303" s="321">
        <v>44673</v>
      </c>
      <c r="C303" s="323"/>
      <c r="D303" s="324">
        <v>44676</v>
      </c>
      <c r="E303" s="317" t="s">
        <v>918</v>
      </c>
      <c r="F303" s="317" t="s">
        <v>918</v>
      </c>
      <c r="G303" s="325"/>
      <c r="H303" s="26"/>
      <c r="I303" s="326"/>
      <c r="J303" s="327"/>
      <c r="K303" s="328"/>
      <c r="L303" s="329"/>
      <c r="M303" s="330"/>
      <c r="N303" s="331"/>
      <c r="O303" s="332"/>
      <c r="P303" s="333"/>
      <c r="Q303" s="334">
        <v>304292.67</v>
      </c>
      <c r="R303" s="335"/>
      <c r="S303" s="336"/>
      <c r="T303" s="335"/>
      <c r="U303" s="337"/>
      <c r="V303" s="338">
        <f t="shared" si="40"/>
        <v>304292.67</v>
      </c>
      <c r="W303" s="337"/>
      <c r="X303" s="337" t="s">
        <v>36</v>
      </c>
      <c r="Y303" s="339"/>
      <c r="Z303" s="340"/>
      <c r="AA303" s="341"/>
      <c r="AB303" s="1" t="s">
        <v>867</v>
      </c>
    </row>
    <row r="304" spans="1:28" ht="23.25" hidden="1" x14ac:dyDescent="0.25">
      <c r="A304" s="320"/>
      <c r="B304" s="321">
        <v>44673</v>
      </c>
      <c r="C304" s="323"/>
      <c r="D304" s="324">
        <v>44678</v>
      </c>
      <c r="E304" s="317" t="s">
        <v>919</v>
      </c>
      <c r="F304" s="317" t="s">
        <v>919</v>
      </c>
      <c r="G304" s="325"/>
      <c r="H304" s="26"/>
      <c r="I304" s="326"/>
      <c r="J304" s="327"/>
      <c r="K304" s="328"/>
      <c r="L304" s="329"/>
      <c r="M304" s="330"/>
      <c r="N304" s="331"/>
      <c r="O304" s="332"/>
      <c r="P304" s="333"/>
      <c r="Q304" s="334">
        <v>3324077</v>
      </c>
      <c r="R304" s="335"/>
      <c r="S304" s="336"/>
      <c r="T304" s="335"/>
      <c r="U304" s="337"/>
      <c r="V304" s="338">
        <f t="shared" si="40"/>
        <v>3324077</v>
      </c>
      <c r="W304" s="337"/>
      <c r="X304" s="337" t="s">
        <v>36</v>
      </c>
      <c r="Y304" s="339">
        <v>56590710</v>
      </c>
      <c r="Z304" s="340"/>
      <c r="AA304" s="341"/>
      <c r="AB304" s="1" t="s">
        <v>867</v>
      </c>
    </row>
    <row r="305" spans="1:28" ht="15" hidden="1" x14ac:dyDescent="0.25">
      <c r="A305" s="320"/>
      <c r="B305" s="321">
        <v>44673</v>
      </c>
      <c r="C305" s="323"/>
      <c r="D305" s="324">
        <v>44678</v>
      </c>
      <c r="E305" s="317" t="s">
        <v>920</v>
      </c>
      <c r="F305" s="317" t="s">
        <v>920</v>
      </c>
      <c r="G305" s="325"/>
      <c r="H305" s="26"/>
      <c r="I305" s="326"/>
      <c r="J305" s="327"/>
      <c r="K305" s="328"/>
      <c r="L305" s="329"/>
      <c r="M305" s="330"/>
      <c r="N305" s="331"/>
      <c r="O305" s="332"/>
      <c r="P305" s="333"/>
      <c r="Q305" s="334">
        <v>144715</v>
      </c>
      <c r="R305" s="335"/>
      <c r="S305" s="336"/>
      <c r="T305" s="335"/>
      <c r="U305" s="337"/>
      <c r="V305" s="338">
        <f t="shared" si="40"/>
        <v>144715</v>
      </c>
      <c r="W305" s="337"/>
      <c r="X305" s="337" t="s">
        <v>36</v>
      </c>
      <c r="Y305" s="339"/>
      <c r="Z305" s="340"/>
      <c r="AA305" s="341"/>
      <c r="AB305" s="1" t="s">
        <v>867</v>
      </c>
    </row>
    <row r="306" spans="1:28" ht="23.25" hidden="1" x14ac:dyDescent="0.25">
      <c r="A306" s="320"/>
      <c r="B306" s="321">
        <v>44673</v>
      </c>
      <c r="C306" s="323"/>
      <c r="D306" s="324">
        <v>44678</v>
      </c>
      <c r="E306" s="317" t="s">
        <v>921</v>
      </c>
      <c r="F306" s="317" t="s">
        <v>921</v>
      </c>
      <c r="G306" s="325"/>
      <c r="H306" s="26"/>
      <c r="I306" s="326"/>
      <c r="J306" s="327"/>
      <c r="K306" s="328"/>
      <c r="L306" s="329"/>
      <c r="M306" s="330"/>
      <c r="N306" s="331"/>
      <c r="O306" s="332"/>
      <c r="P306" s="333"/>
      <c r="Q306" s="334">
        <v>966401</v>
      </c>
      <c r="R306" s="335"/>
      <c r="S306" s="336"/>
      <c r="T306" s="335"/>
      <c r="U306" s="337"/>
      <c r="V306" s="338">
        <f t="shared" si="40"/>
        <v>966401</v>
      </c>
      <c r="W306" s="337"/>
      <c r="X306" s="337" t="s">
        <v>36</v>
      </c>
      <c r="Y306" s="339"/>
      <c r="Z306" s="340"/>
      <c r="AA306" s="341"/>
      <c r="AB306" s="1" t="s">
        <v>867</v>
      </c>
    </row>
    <row r="307" spans="1:28" ht="15" hidden="1" x14ac:dyDescent="0.25">
      <c r="A307" s="320"/>
      <c r="B307" s="321">
        <v>44673</v>
      </c>
      <c r="C307" s="323"/>
      <c r="D307" s="324">
        <v>44679</v>
      </c>
      <c r="E307" s="317" t="s">
        <v>922</v>
      </c>
      <c r="F307" s="317" t="s">
        <v>922</v>
      </c>
      <c r="G307" s="325"/>
      <c r="H307" s="26"/>
      <c r="I307" s="326"/>
      <c r="J307" s="327"/>
      <c r="K307" s="328"/>
      <c r="L307" s="329"/>
      <c r="M307" s="330"/>
      <c r="N307" s="331"/>
      <c r="O307" s="332"/>
      <c r="P307" s="333"/>
      <c r="Q307" s="334">
        <v>27078</v>
      </c>
      <c r="R307" s="335"/>
      <c r="S307" s="336"/>
      <c r="T307" s="335"/>
      <c r="U307" s="337"/>
      <c r="V307" s="338">
        <f t="shared" si="40"/>
        <v>27078</v>
      </c>
      <c r="W307" s="337"/>
      <c r="X307" s="337" t="s">
        <v>36</v>
      </c>
      <c r="Y307" s="339"/>
      <c r="Z307" s="340"/>
      <c r="AA307" s="341"/>
      <c r="AB307" s="1" t="s">
        <v>867</v>
      </c>
    </row>
    <row r="308" spans="1:28" ht="23.25" hidden="1" x14ac:dyDescent="0.25">
      <c r="A308" s="320"/>
      <c r="B308" s="321">
        <v>44673</v>
      </c>
      <c r="C308" s="323"/>
      <c r="D308" s="324">
        <v>44679</v>
      </c>
      <c r="E308" s="317" t="s">
        <v>923</v>
      </c>
      <c r="F308" s="317" t="s">
        <v>923</v>
      </c>
      <c r="G308" s="325"/>
      <c r="H308" s="26"/>
      <c r="I308" s="326"/>
      <c r="J308" s="327"/>
      <c r="K308" s="328"/>
      <c r="L308" s="329"/>
      <c r="M308" s="330"/>
      <c r="N308" s="331"/>
      <c r="O308" s="332"/>
      <c r="P308" s="333"/>
      <c r="Q308" s="334">
        <v>25770</v>
      </c>
      <c r="R308" s="335"/>
      <c r="S308" s="336"/>
      <c r="T308" s="335"/>
      <c r="U308" s="337"/>
      <c r="V308" s="338">
        <f t="shared" si="40"/>
        <v>25770</v>
      </c>
      <c r="W308" s="337"/>
      <c r="X308" s="337" t="s">
        <v>36</v>
      </c>
      <c r="Y308" s="339"/>
      <c r="Z308" s="340"/>
      <c r="AA308" s="341"/>
      <c r="AB308" s="1" t="s">
        <v>867</v>
      </c>
    </row>
    <row r="309" spans="1:28" ht="15" hidden="1" x14ac:dyDescent="0.25">
      <c r="A309" s="320"/>
      <c r="B309" s="321">
        <v>44673</v>
      </c>
      <c r="C309" s="323"/>
      <c r="D309" s="324">
        <v>44679</v>
      </c>
      <c r="E309" s="317" t="s">
        <v>924</v>
      </c>
      <c r="F309" s="317" t="s">
        <v>924</v>
      </c>
      <c r="G309" s="325"/>
      <c r="H309" s="26"/>
      <c r="I309" s="326"/>
      <c r="J309" s="327"/>
      <c r="K309" s="328"/>
      <c r="L309" s="329"/>
      <c r="M309" s="330"/>
      <c r="N309" s="331"/>
      <c r="O309" s="332"/>
      <c r="P309" s="333"/>
      <c r="Q309" s="334">
        <v>10032</v>
      </c>
      <c r="R309" s="335"/>
      <c r="S309" s="336"/>
      <c r="T309" s="335"/>
      <c r="U309" s="337"/>
      <c r="V309" s="338">
        <f t="shared" si="40"/>
        <v>10032</v>
      </c>
      <c r="W309" s="337"/>
      <c r="X309" s="337" t="s">
        <v>36</v>
      </c>
      <c r="Y309" s="339"/>
      <c r="Z309" s="340"/>
      <c r="AA309" s="341"/>
      <c r="AB309" s="1" t="s">
        <v>867</v>
      </c>
    </row>
    <row r="310" spans="1:28" ht="15" hidden="1" x14ac:dyDescent="0.25">
      <c r="A310" s="320"/>
      <c r="B310" s="321">
        <v>44673</v>
      </c>
      <c r="C310" s="323"/>
      <c r="D310" s="324">
        <v>44679</v>
      </c>
      <c r="E310" s="317" t="s">
        <v>925</v>
      </c>
      <c r="F310" s="317" t="s">
        <v>925</v>
      </c>
      <c r="G310" s="325"/>
      <c r="H310" s="26"/>
      <c r="I310" s="326"/>
      <c r="J310" s="327"/>
      <c r="K310" s="328"/>
      <c r="L310" s="329"/>
      <c r="M310" s="330"/>
      <c r="N310" s="331"/>
      <c r="O310" s="332"/>
      <c r="P310" s="333"/>
      <c r="Q310" s="334">
        <v>2806</v>
      </c>
      <c r="R310" s="335"/>
      <c r="S310" s="336"/>
      <c r="T310" s="335"/>
      <c r="U310" s="337"/>
      <c r="V310" s="338">
        <f t="shared" si="40"/>
        <v>2806</v>
      </c>
      <c r="W310" s="337"/>
      <c r="X310" s="337" t="s">
        <v>36</v>
      </c>
      <c r="Y310" s="339"/>
      <c r="Z310" s="340"/>
      <c r="AA310" s="341"/>
      <c r="AB310" s="1" t="s">
        <v>867</v>
      </c>
    </row>
    <row r="311" spans="1:28" ht="15" hidden="1" x14ac:dyDescent="0.25">
      <c r="A311" s="320"/>
      <c r="B311" s="321">
        <v>44673</v>
      </c>
      <c r="C311" s="323"/>
      <c r="D311" s="324">
        <v>44679</v>
      </c>
      <c r="E311" s="317" t="s">
        <v>926</v>
      </c>
      <c r="F311" s="317" t="s">
        <v>926</v>
      </c>
      <c r="G311" s="325"/>
      <c r="H311" s="26"/>
      <c r="I311" s="326"/>
      <c r="J311" s="327"/>
      <c r="K311" s="328"/>
      <c r="L311" s="329"/>
      <c r="M311" s="330"/>
      <c r="N311" s="331"/>
      <c r="O311" s="332"/>
      <c r="P311" s="333"/>
      <c r="Q311" s="334">
        <v>9609</v>
      </c>
      <c r="R311" s="335"/>
      <c r="S311" s="336"/>
      <c r="T311" s="335"/>
      <c r="U311" s="337"/>
      <c r="V311" s="338">
        <f t="shared" si="40"/>
        <v>9609</v>
      </c>
      <c r="W311" s="337"/>
      <c r="X311" s="337" t="s">
        <v>36</v>
      </c>
      <c r="Y311" s="339"/>
      <c r="Z311" s="340"/>
      <c r="AA311" s="341"/>
      <c r="AB311" s="1" t="s">
        <v>867</v>
      </c>
    </row>
    <row r="312" spans="1:28" ht="15" hidden="1" x14ac:dyDescent="0.25">
      <c r="A312" s="320"/>
      <c r="B312" s="321">
        <v>44673</v>
      </c>
      <c r="C312" s="323"/>
      <c r="D312" s="324">
        <v>44679</v>
      </c>
      <c r="E312" s="317" t="s">
        <v>927</v>
      </c>
      <c r="F312" s="317" t="s">
        <v>927</v>
      </c>
      <c r="G312" s="325"/>
      <c r="H312" s="26"/>
      <c r="I312" s="326"/>
      <c r="J312" s="327"/>
      <c r="K312" s="328"/>
      <c r="L312" s="329"/>
      <c r="M312" s="330"/>
      <c r="N312" s="331"/>
      <c r="O312" s="332"/>
      <c r="P312" s="333"/>
      <c r="Q312" s="334">
        <v>2179</v>
      </c>
      <c r="R312" s="335"/>
      <c r="S312" s="336"/>
      <c r="T312" s="335"/>
      <c r="U312" s="337"/>
      <c r="V312" s="338">
        <f t="shared" si="40"/>
        <v>2179</v>
      </c>
      <c r="W312" s="337"/>
      <c r="X312" s="337" t="s">
        <v>36</v>
      </c>
      <c r="Y312" s="339"/>
      <c r="Z312" s="340"/>
      <c r="AA312" s="341"/>
      <c r="AB312" s="1" t="s">
        <v>867</v>
      </c>
    </row>
    <row r="313" spans="1:28" ht="23.25" hidden="1" x14ac:dyDescent="0.25">
      <c r="A313" s="320"/>
      <c r="B313" s="321">
        <v>44673</v>
      </c>
      <c r="C313" s="323"/>
      <c r="D313" s="324">
        <v>44679</v>
      </c>
      <c r="E313" s="317" t="s">
        <v>928</v>
      </c>
      <c r="F313" s="317" t="s">
        <v>928</v>
      </c>
      <c r="G313" s="325"/>
      <c r="H313" s="26"/>
      <c r="I313" s="326"/>
      <c r="J313" s="327"/>
      <c r="K313" s="328"/>
      <c r="L313" s="329"/>
      <c r="M313" s="330"/>
      <c r="N313" s="331"/>
      <c r="O313" s="332"/>
      <c r="P313" s="333"/>
      <c r="Q313" s="334">
        <v>12051</v>
      </c>
      <c r="R313" s="335"/>
      <c r="S313" s="336"/>
      <c r="T313" s="335"/>
      <c r="U313" s="337"/>
      <c r="V313" s="338">
        <f t="shared" si="40"/>
        <v>12051</v>
      </c>
      <c r="W313" s="337"/>
      <c r="X313" s="337" t="s">
        <v>36</v>
      </c>
      <c r="Y313" s="339"/>
      <c r="Z313" s="340"/>
      <c r="AA313" s="341"/>
      <c r="AB313" s="1" t="s">
        <v>867</v>
      </c>
    </row>
    <row r="314" spans="1:28" ht="15" hidden="1" x14ac:dyDescent="0.25">
      <c r="A314" s="320"/>
      <c r="B314" s="321">
        <v>44673</v>
      </c>
      <c r="C314" s="323"/>
      <c r="D314" s="324">
        <v>44679</v>
      </c>
      <c r="E314" s="317" t="s">
        <v>929</v>
      </c>
      <c r="F314" s="317" t="s">
        <v>929</v>
      </c>
      <c r="G314" s="325"/>
      <c r="H314" s="26"/>
      <c r="I314" s="326"/>
      <c r="J314" s="327"/>
      <c r="K314" s="328"/>
      <c r="L314" s="329"/>
      <c r="M314" s="330"/>
      <c r="N314" s="331"/>
      <c r="O314" s="332"/>
      <c r="P314" s="333"/>
      <c r="Q314" s="334">
        <v>11455</v>
      </c>
      <c r="R314" s="335"/>
      <c r="S314" s="336"/>
      <c r="T314" s="335"/>
      <c r="U314" s="337"/>
      <c r="V314" s="338">
        <f t="shared" si="40"/>
        <v>11455</v>
      </c>
      <c r="W314" s="337"/>
      <c r="X314" s="337" t="s">
        <v>36</v>
      </c>
      <c r="Y314" s="339"/>
      <c r="Z314" s="340"/>
      <c r="AA314" s="341"/>
      <c r="AB314" s="1" t="s">
        <v>867</v>
      </c>
    </row>
    <row r="315" spans="1:28" ht="15" hidden="1" x14ac:dyDescent="0.25">
      <c r="A315" s="320"/>
      <c r="B315" s="321">
        <v>44673</v>
      </c>
      <c r="C315" s="323"/>
      <c r="D315" s="324">
        <v>44679</v>
      </c>
      <c r="E315" s="317" t="s">
        <v>930</v>
      </c>
      <c r="F315" s="317" t="s">
        <v>930</v>
      </c>
      <c r="G315" s="325"/>
      <c r="H315" s="26"/>
      <c r="I315" s="326"/>
      <c r="J315" s="327"/>
      <c r="K315" s="328"/>
      <c r="L315" s="329"/>
      <c r="M315" s="330"/>
      <c r="N315" s="331"/>
      <c r="O315" s="332"/>
      <c r="P315" s="333"/>
      <c r="Q315" s="334">
        <v>48187</v>
      </c>
      <c r="R315" s="335"/>
      <c r="S315" s="336"/>
      <c r="T315" s="335"/>
      <c r="U315" s="337"/>
      <c r="V315" s="338">
        <f t="shared" si="40"/>
        <v>48187</v>
      </c>
      <c r="W315" s="337"/>
      <c r="X315" s="337" t="s">
        <v>36</v>
      </c>
      <c r="Y315" s="339"/>
      <c r="Z315" s="340"/>
      <c r="AA315" s="341"/>
      <c r="AB315" s="1" t="s">
        <v>867</v>
      </c>
    </row>
    <row r="316" spans="1:28" ht="15" hidden="1" x14ac:dyDescent="0.25">
      <c r="A316" s="320"/>
      <c r="B316" s="321">
        <v>44673</v>
      </c>
      <c r="C316" s="323"/>
      <c r="D316" s="324">
        <v>44680</v>
      </c>
      <c r="E316" s="317" t="s">
        <v>837</v>
      </c>
      <c r="F316" s="317" t="s">
        <v>837</v>
      </c>
      <c r="G316" s="325"/>
      <c r="H316" s="26"/>
      <c r="I316" s="326"/>
      <c r="J316" s="327"/>
      <c r="K316" s="328"/>
      <c r="L316" s="329"/>
      <c r="M316" s="330"/>
      <c r="N316" s="331"/>
      <c r="O316" s="332"/>
      <c r="P316" s="333"/>
      <c r="Q316" s="334">
        <v>63480</v>
      </c>
      <c r="R316" s="335"/>
      <c r="S316" s="336"/>
      <c r="T316" s="335"/>
      <c r="U316" s="337"/>
      <c r="V316" s="338">
        <f t="shared" si="40"/>
        <v>63480</v>
      </c>
      <c r="W316" s="337"/>
      <c r="X316" s="337" t="s">
        <v>36</v>
      </c>
      <c r="Y316" s="339">
        <v>56590698</v>
      </c>
      <c r="Z316" s="340"/>
      <c r="AA316" s="341"/>
      <c r="AB316" s="1" t="s">
        <v>867</v>
      </c>
    </row>
    <row r="317" spans="1:28" ht="15" hidden="1" x14ac:dyDescent="0.25">
      <c r="A317" s="320"/>
      <c r="B317" s="321">
        <v>44673</v>
      </c>
      <c r="C317" s="323"/>
      <c r="D317" s="324">
        <v>44680</v>
      </c>
      <c r="E317" s="317" t="s">
        <v>837</v>
      </c>
      <c r="F317" s="317" t="s">
        <v>837</v>
      </c>
      <c r="G317" s="325"/>
      <c r="H317" s="26"/>
      <c r="I317" s="326"/>
      <c r="J317" s="327"/>
      <c r="K317" s="328"/>
      <c r="L317" s="329"/>
      <c r="M317" s="330"/>
      <c r="N317" s="331"/>
      <c r="O317" s="332"/>
      <c r="P317" s="333"/>
      <c r="Q317" s="334">
        <v>115515</v>
      </c>
      <c r="R317" s="335"/>
      <c r="S317" s="336"/>
      <c r="T317" s="335"/>
      <c r="U317" s="337"/>
      <c r="V317" s="338">
        <f t="shared" si="40"/>
        <v>115515</v>
      </c>
      <c r="W317" s="337"/>
      <c r="X317" s="337" t="s">
        <v>36</v>
      </c>
      <c r="Y317" s="339">
        <v>56590699</v>
      </c>
      <c r="Z317" s="340"/>
      <c r="AA317" s="341"/>
      <c r="AB317" s="1" t="s">
        <v>867</v>
      </c>
    </row>
    <row r="318" spans="1:28" ht="15" hidden="1" x14ac:dyDescent="0.25">
      <c r="A318" s="320"/>
      <c r="B318" s="321">
        <v>44673</v>
      </c>
      <c r="C318" s="323"/>
      <c r="D318" s="324">
        <v>44680</v>
      </c>
      <c r="E318" s="317" t="s">
        <v>931</v>
      </c>
      <c r="F318" s="317" t="s">
        <v>931</v>
      </c>
      <c r="G318" s="325"/>
      <c r="H318" s="26"/>
      <c r="I318" s="326"/>
      <c r="J318" s="327"/>
      <c r="K318" s="328"/>
      <c r="L318" s="329"/>
      <c r="M318" s="330"/>
      <c r="N318" s="331"/>
      <c r="O318" s="332"/>
      <c r="P318" s="333"/>
      <c r="Q318" s="334">
        <v>5467392</v>
      </c>
      <c r="R318" s="335"/>
      <c r="S318" s="336"/>
      <c r="T318" s="335"/>
      <c r="U318" s="337"/>
      <c r="V318" s="338">
        <f t="shared" si="40"/>
        <v>5467392</v>
      </c>
      <c r="W318" s="337"/>
      <c r="X318" s="337" t="s">
        <v>36</v>
      </c>
      <c r="Y318" s="339">
        <v>56590712</v>
      </c>
      <c r="Z318" s="340"/>
      <c r="AA318" s="341"/>
      <c r="AB318" s="1" t="s">
        <v>867</v>
      </c>
    </row>
    <row r="319" spans="1:28" ht="15" hidden="1" x14ac:dyDescent="0.25">
      <c r="A319" s="320"/>
      <c r="B319" s="321">
        <v>44673</v>
      </c>
      <c r="C319" s="323"/>
      <c r="D319" s="324">
        <v>44680</v>
      </c>
      <c r="E319" s="317" t="s">
        <v>893</v>
      </c>
      <c r="F319" s="317" t="s">
        <v>893</v>
      </c>
      <c r="G319" s="325"/>
      <c r="H319" s="26"/>
      <c r="I319" s="326"/>
      <c r="J319" s="327"/>
      <c r="K319" s="328"/>
      <c r="L319" s="329"/>
      <c r="M319" s="330"/>
      <c r="N319" s="331"/>
      <c r="O319" s="332"/>
      <c r="P319" s="333"/>
      <c r="Q319" s="334">
        <v>795842</v>
      </c>
      <c r="R319" s="335"/>
      <c r="S319" s="336"/>
      <c r="T319" s="335"/>
      <c r="U319" s="337"/>
      <c r="V319" s="338">
        <f t="shared" si="40"/>
        <v>795842</v>
      </c>
      <c r="W319" s="337"/>
      <c r="X319" s="337" t="s">
        <v>36</v>
      </c>
      <c r="Y319" s="339">
        <v>56590713</v>
      </c>
      <c r="Z319" s="340"/>
      <c r="AA319" s="341"/>
      <c r="AB319" s="1" t="s">
        <v>867</v>
      </c>
    </row>
    <row r="320" spans="1:28" ht="15" hidden="1" x14ac:dyDescent="0.25">
      <c r="A320" s="320"/>
      <c r="B320" s="321">
        <v>44673</v>
      </c>
      <c r="C320" s="323"/>
      <c r="D320" s="324">
        <v>44680</v>
      </c>
      <c r="E320" s="317" t="s">
        <v>932</v>
      </c>
      <c r="F320" s="317" t="s">
        <v>932</v>
      </c>
      <c r="G320" s="325"/>
      <c r="H320" s="26"/>
      <c r="I320" s="326"/>
      <c r="J320" s="327"/>
      <c r="K320" s="328"/>
      <c r="L320" s="329"/>
      <c r="M320" s="330"/>
      <c r="N320" s="331"/>
      <c r="O320" s="332"/>
      <c r="P320" s="333"/>
      <c r="Q320" s="334">
        <v>8065291</v>
      </c>
      <c r="R320" s="335"/>
      <c r="S320" s="336"/>
      <c r="T320" s="335"/>
      <c r="U320" s="337"/>
      <c r="V320" s="338">
        <f t="shared" si="40"/>
        <v>8065291</v>
      </c>
      <c r="W320" s="337"/>
      <c r="X320" s="337" t="s">
        <v>36</v>
      </c>
      <c r="Y320" s="339">
        <v>56590715</v>
      </c>
      <c r="Z320" s="340"/>
      <c r="AA320" s="341"/>
      <c r="AB320" s="1" t="s">
        <v>867</v>
      </c>
    </row>
    <row r="321" spans="1:28" hidden="1" x14ac:dyDescent="0.2">
      <c r="A321" s="20">
        <v>184</v>
      </c>
      <c r="B321" s="21">
        <v>44673</v>
      </c>
      <c r="C321" s="22">
        <v>44652</v>
      </c>
      <c r="D321" s="246">
        <v>44694</v>
      </c>
      <c r="E321" s="23" t="s">
        <v>31</v>
      </c>
      <c r="F321" s="43" t="s">
        <v>403</v>
      </c>
      <c r="G321" s="76" t="s">
        <v>33</v>
      </c>
      <c r="H321" s="26" t="s">
        <v>34</v>
      </c>
      <c r="I321" s="24" t="s">
        <v>33</v>
      </c>
      <c r="J321" s="76" t="s">
        <v>239</v>
      </c>
      <c r="K321" s="103"/>
      <c r="L321" s="78">
        <v>82353</v>
      </c>
      <c r="M321" s="79">
        <v>208659</v>
      </c>
      <c r="N321" s="80">
        <v>0</v>
      </c>
      <c r="O321" s="31">
        <f t="shared" si="37"/>
        <v>0</v>
      </c>
      <c r="P321" s="31">
        <v>0</v>
      </c>
      <c r="Q321" s="32">
        <f t="shared" si="34"/>
        <v>208659</v>
      </c>
      <c r="R321" s="81"/>
      <c r="S321" s="34">
        <f>-Q321*R321</f>
        <v>0</v>
      </c>
      <c r="T321" s="81"/>
      <c r="U321" s="35">
        <f>-O321*T321</f>
        <v>0</v>
      </c>
      <c r="V321" s="32">
        <f t="shared" si="40"/>
        <v>208659</v>
      </c>
      <c r="W321" s="36" t="s">
        <v>59</v>
      </c>
      <c r="X321" s="35" t="s">
        <v>36</v>
      </c>
      <c r="Y321" s="37" t="s">
        <v>380</v>
      </c>
      <c r="Z321" s="48" t="s">
        <v>380</v>
      </c>
      <c r="AA321" s="37"/>
    </row>
    <row r="322" spans="1:28" hidden="1" x14ac:dyDescent="0.2">
      <c r="A322" s="20">
        <v>208</v>
      </c>
      <c r="B322" s="131">
        <v>44703</v>
      </c>
      <c r="C322" s="22">
        <v>44687</v>
      </c>
      <c r="D322" s="246">
        <v>44704</v>
      </c>
      <c r="E322" s="157" t="s">
        <v>461</v>
      </c>
      <c r="F322" s="157" t="s">
        <v>491</v>
      </c>
      <c r="G322" s="24" t="s">
        <v>33</v>
      </c>
      <c r="H322" s="6"/>
      <c r="I322" s="24" t="s">
        <v>33</v>
      </c>
      <c r="J322" s="26" t="s">
        <v>239</v>
      </c>
      <c r="K322" s="159">
        <v>44680</v>
      </c>
      <c r="L322" s="114">
        <v>1477</v>
      </c>
      <c r="M322" s="160">
        <v>166321</v>
      </c>
      <c r="N322" s="161">
        <v>0</v>
      </c>
      <c r="O322" s="31">
        <f t="shared" si="37"/>
        <v>0</v>
      </c>
      <c r="P322" s="31">
        <v>0</v>
      </c>
      <c r="Q322" s="35">
        <f t="shared" si="34"/>
        <v>166321</v>
      </c>
      <c r="R322" s="165">
        <v>4.4999999999999998E-2</v>
      </c>
      <c r="S322" s="34">
        <f>Q322*-4.5%</f>
        <v>-7484.4449999999997</v>
      </c>
      <c r="T322" s="343"/>
      <c r="U322" s="35">
        <f>O322*-20%</f>
        <v>0</v>
      </c>
      <c r="V322" s="32">
        <f t="shared" si="40"/>
        <v>158836.55499999999</v>
      </c>
      <c r="W322" s="220" t="s">
        <v>59</v>
      </c>
      <c r="X322" s="35" t="s">
        <v>36</v>
      </c>
      <c r="Y322" s="234" t="s">
        <v>33</v>
      </c>
      <c r="Z322" s="233" t="s">
        <v>33</v>
      </c>
      <c r="AA322" s="148">
        <v>0</v>
      </c>
    </row>
    <row r="323" spans="1:28" hidden="1" x14ac:dyDescent="0.2">
      <c r="A323" s="20">
        <v>126</v>
      </c>
      <c r="B323" s="21">
        <v>44621</v>
      </c>
      <c r="C323" s="97">
        <v>44638</v>
      </c>
      <c r="D323" s="246">
        <v>44707</v>
      </c>
      <c r="E323" s="43" t="s">
        <v>340</v>
      </c>
      <c r="F323" s="43" t="s">
        <v>341</v>
      </c>
      <c r="G323" s="76" t="s">
        <v>33</v>
      </c>
      <c r="H323" s="26" t="s">
        <v>34</v>
      </c>
      <c r="I323" s="24" t="s">
        <v>33</v>
      </c>
      <c r="J323" s="76">
        <v>303415</v>
      </c>
      <c r="K323" s="103">
        <v>44615</v>
      </c>
      <c r="L323" s="78">
        <v>1395</v>
      </c>
      <c r="M323" s="79">
        <v>38500</v>
      </c>
      <c r="N323" s="80">
        <v>0</v>
      </c>
      <c r="O323" s="31">
        <f t="shared" si="37"/>
        <v>0</v>
      </c>
      <c r="P323" s="31">
        <v>0</v>
      </c>
      <c r="Q323" s="32">
        <f t="shared" si="34"/>
        <v>38500</v>
      </c>
      <c r="R323" s="81">
        <v>0</v>
      </c>
      <c r="S323" s="34">
        <f>-Q323*R323</f>
        <v>0</v>
      </c>
      <c r="T323" s="81"/>
      <c r="U323" s="35">
        <v>0</v>
      </c>
      <c r="V323" s="32">
        <f t="shared" si="40"/>
        <v>38500</v>
      </c>
      <c r="W323" s="100" t="s">
        <v>35</v>
      </c>
      <c r="X323" s="35" t="s">
        <v>102</v>
      </c>
      <c r="Y323" s="37" t="s">
        <v>342</v>
      </c>
      <c r="Z323" s="37" t="s">
        <v>33</v>
      </c>
      <c r="AA323" s="37"/>
    </row>
    <row r="324" spans="1:28" hidden="1" x14ac:dyDescent="0.2">
      <c r="A324" s="20">
        <v>209</v>
      </c>
      <c r="B324" s="131">
        <v>44703</v>
      </c>
      <c r="C324" s="22">
        <v>44708</v>
      </c>
      <c r="D324" s="246">
        <v>44711</v>
      </c>
      <c r="E324" s="23" t="s">
        <v>492</v>
      </c>
      <c r="F324" s="23" t="s">
        <v>493</v>
      </c>
      <c r="G324" s="24" t="s">
        <v>33</v>
      </c>
      <c r="H324" s="6"/>
      <c r="I324" s="24" t="s">
        <v>33</v>
      </c>
      <c r="J324" s="24">
        <v>303552</v>
      </c>
      <c r="K324" s="27">
        <v>44526</v>
      </c>
      <c r="L324" s="74">
        <v>138</v>
      </c>
      <c r="M324" s="29">
        <v>141920</v>
      </c>
      <c r="N324" s="132">
        <v>0</v>
      </c>
      <c r="O324" s="31">
        <f t="shared" si="37"/>
        <v>0</v>
      </c>
      <c r="P324" s="31">
        <v>0</v>
      </c>
      <c r="Q324" s="35">
        <f t="shared" si="34"/>
        <v>141920</v>
      </c>
      <c r="R324" s="109">
        <v>7.4999999999999997E-2</v>
      </c>
      <c r="S324" s="34">
        <v>-10692</v>
      </c>
      <c r="T324" s="110"/>
      <c r="U324" s="35">
        <v>-7920</v>
      </c>
      <c r="V324" s="32">
        <f t="shared" si="40"/>
        <v>123308</v>
      </c>
      <c r="W324" s="37" t="s">
        <v>59</v>
      </c>
      <c r="X324" s="35" t="s">
        <v>36</v>
      </c>
      <c r="Y324" s="234" t="s">
        <v>33</v>
      </c>
      <c r="Z324" s="152" t="s">
        <v>33</v>
      </c>
      <c r="AA324" s="148">
        <v>0</v>
      </c>
    </row>
    <row r="325" spans="1:28" hidden="1" x14ac:dyDescent="0.2">
      <c r="A325" s="20">
        <v>210</v>
      </c>
      <c r="B325" s="131">
        <v>44703</v>
      </c>
      <c r="C325" s="22">
        <v>44711</v>
      </c>
      <c r="D325" s="246">
        <v>44711</v>
      </c>
      <c r="E325" s="23" t="s">
        <v>494</v>
      </c>
      <c r="F325" s="23" t="s">
        <v>495</v>
      </c>
      <c r="G325" s="24" t="s">
        <v>33</v>
      </c>
      <c r="H325" s="6"/>
      <c r="I325" s="24" t="s">
        <v>33</v>
      </c>
      <c r="J325" s="24">
        <v>303555</v>
      </c>
      <c r="K325" s="27">
        <v>44705</v>
      </c>
      <c r="L325" s="26" t="s">
        <v>496</v>
      </c>
      <c r="M325" s="29">
        <v>361313.4</v>
      </c>
      <c r="N325" s="132">
        <v>0</v>
      </c>
      <c r="O325" s="31">
        <f t="shared" si="37"/>
        <v>0</v>
      </c>
      <c r="P325" s="31">
        <v>0</v>
      </c>
      <c r="Q325" s="35">
        <f t="shared" si="34"/>
        <v>361313.4</v>
      </c>
      <c r="R325" s="109">
        <v>0.08</v>
      </c>
      <c r="S325" s="34">
        <f>Q325*-8%</f>
        <v>-28905.072000000004</v>
      </c>
      <c r="T325" s="110"/>
      <c r="U325" s="35">
        <f>O325*-T325</f>
        <v>0</v>
      </c>
      <c r="V325" s="32">
        <f t="shared" si="40"/>
        <v>332408.32800000004</v>
      </c>
      <c r="W325" s="37" t="s">
        <v>59</v>
      </c>
      <c r="X325" s="35" t="s">
        <v>36</v>
      </c>
      <c r="Y325" s="37"/>
      <c r="Z325" s="152" t="s">
        <v>33</v>
      </c>
      <c r="AA325" s="148">
        <v>0</v>
      </c>
    </row>
    <row r="326" spans="1:28" hidden="1" x14ac:dyDescent="0.2">
      <c r="A326" s="20">
        <v>215</v>
      </c>
      <c r="B326" s="131">
        <v>44703</v>
      </c>
      <c r="C326" s="22">
        <v>44711</v>
      </c>
      <c r="D326" s="246">
        <v>44711</v>
      </c>
      <c r="E326" s="23" t="s">
        <v>97</v>
      </c>
      <c r="F326" s="23" t="s">
        <v>501</v>
      </c>
      <c r="G326" s="20" t="s">
        <v>33</v>
      </c>
      <c r="H326" s="6"/>
      <c r="I326" s="20" t="s">
        <v>33</v>
      </c>
      <c r="J326" s="78">
        <v>303557</v>
      </c>
      <c r="K326" s="27">
        <v>44681</v>
      </c>
      <c r="L326" s="20" t="s">
        <v>33</v>
      </c>
      <c r="M326" s="38">
        <v>166453</v>
      </c>
      <c r="N326" s="132">
        <v>0</v>
      </c>
      <c r="O326" s="31">
        <f t="shared" si="37"/>
        <v>0</v>
      </c>
      <c r="P326" s="31">
        <v>0</v>
      </c>
      <c r="Q326" s="35">
        <f t="shared" si="34"/>
        <v>166453</v>
      </c>
      <c r="R326" s="109"/>
      <c r="S326" s="34">
        <f>Q326*-R326</f>
        <v>0</v>
      </c>
      <c r="T326" s="110"/>
      <c r="U326" s="35">
        <f>O326*-T326</f>
        <v>0</v>
      </c>
      <c r="V326" s="32">
        <v>166453</v>
      </c>
      <c r="W326" s="35" t="s">
        <v>59</v>
      </c>
      <c r="X326" s="35" t="s">
        <v>36</v>
      </c>
      <c r="Y326" s="37" t="s">
        <v>33</v>
      </c>
      <c r="Z326" s="152" t="s">
        <v>33</v>
      </c>
      <c r="AA326" s="138">
        <f>V326+V327</f>
        <v>338170</v>
      </c>
    </row>
    <row r="327" spans="1:28" hidden="1" x14ac:dyDescent="0.2">
      <c r="A327" s="20">
        <v>216</v>
      </c>
      <c r="B327" s="131">
        <v>44703</v>
      </c>
      <c r="C327" s="22">
        <v>44711</v>
      </c>
      <c r="D327" s="246">
        <v>44711</v>
      </c>
      <c r="E327" s="23" t="s">
        <v>97</v>
      </c>
      <c r="F327" s="23" t="s">
        <v>501</v>
      </c>
      <c r="G327" s="20" t="s">
        <v>33</v>
      </c>
      <c r="H327" s="6"/>
      <c r="I327" s="20" t="s">
        <v>33</v>
      </c>
      <c r="J327" s="78">
        <v>303557</v>
      </c>
      <c r="K327" s="27">
        <v>44650</v>
      </c>
      <c r="L327" s="20" t="s">
        <v>33</v>
      </c>
      <c r="M327" s="38">
        <v>171717</v>
      </c>
      <c r="N327" s="132">
        <v>0</v>
      </c>
      <c r="O327" s="31">
        <f t="shared" si="37"/>
        <v>0</v>
      </c>
      <c r="P327" s="31">
        <v>0</v>
      </c>
      <c r="Q327" s="35">
        <f t="shared" si="34"/>
        <v>171717</v>
      </c>
      <c r="R327" s="109"/>
      <c r="S327" s="34">
        <v>0</v>
      </c>
      <c r="T327" s="110"/>
      <c r="U327" s="35">
        <f>O327*-T327</f>
        <v>0</v>
      </c>
      <c r="V327" s="32">
        <f t="shared" ref="V327:V521" si="41">Q327+S327+U327</f>
        <v>171717</v>
      </c>
      <c r="W327" s="35" t="s">
        <v>59</v>
      </c>
      <c r="X327" s="35" t="s">
        <v>36</v>
      </c>
      <c r="Y327" s="37" t="s">
        <v>33</v>
      </c>
      <c r="Z327" s="152" t="s">
        <v>33</v>
      </c>
      <c r="AA327" s="138"/>
    </row>
    <row r="328" spans="1:28" ht="15" hidden="1" x14ac:dyDescent="0.25">
      <c r="A328" s="344"/>
      <c r="B328" s="345"/>
      <c r="C328" s="346"/>
      <c r="D328" s="347">
        <v>44693</v>
      </c>
      <c r="E328" s="348" t="s">
        <v>837</v>
      </c>
      <c r="F328" s="348" t="s">
        <v>837</v>
      </c>
      <c r="G328" s="344"/>
      <c r="H328" s="6"/>
      <c r="I328" s="344"/>
      <c r="J328" s="349"/>
      <c r="K328" s="350"/>
      <c r="L328" s="344"/>
      <c r="M328" s="351"/>
      <c r="N328" s="352"/>
      <c r="O328" s="353"/>
      <c r="P328" s="353"/>
      <c r="Q328" s="354">
        <v>3715694</v>
      </c>
      <c r="R328" s="355"/>
      <c r="S328" s="356"/>
      <c r="T328" s="357"/>
      <c r="U328" s="358"/>
      <c r="V328" s="359">
        <f t="shared" si="41"/>
        <v>3715694</v>
      </c>
      <c r="W328" s="358"/>
      <c r="X328" s="358" t="s">
        <v>36</v>
      </c>
      <c r="Y328" s="360">
        <v>56590711</v>
      </c>
      <c r="Z328" s="361"/>
      <c r="AA328" s="362"/>
      <c r="AB328" s="1" t="s">
        <v>867</v>
      </c>
    </row>
    <row r="329" spans="1:28" ht="15" hidden="1" x14ac:dyDescent="0.25">
      <c r="A329" s="344"/>
      <c r="B329" s="345"/>
      <c r="C329" s="346"/>
      <c r="D329" s="347">
        <v>44693</v>
      </c>
      <c r="E329" s="348" t="s">
        <v>933</v>
      </c>
      <c r="F329" s="348" t="s">
        <v>933</v>
      </c>
      <c r="G329" s="344"/>
      <c r="H329" s="6"/>
      <c r="I329" s="344"/>
      <c r="J329" s="349"/>
      <c r="K329" s="350"/>
      <c r="L329" s="344"/>
      <c r="M329" s="351"/>
      <c r="N329" s="352"/>
      <c r="O329" s="353"/>
      <c r="P329" s="353"/>
      <c r="Q329" s="354">
        <v>66667</v>
      </c>
      <c r="R329" s="355"/>
      <c r="S329" s="356"/>
      <c r="T329" s="357"/>
      <c r="U329" s="358"/>
      <c r="V329" s="359">
        <f t="shared" si="41"/>
        <v>66667</v>
      </c>
      <c r="W329" s="358"/>
      <c r="X329" s="358" t="s">
        <v>36</v>
      </c>
      <c r="Y329" s="360"/>
      <c r="Z329" s="361"/>
      <c r="AA329" s="362"/>
      <c r="AB329" s="1" t="s">
        <v>867</v>
      </c>
    </row>
    <row r="330" spans="1:28" ht="15" hidden="1" x14ac:dyDescent="0.25">
      <c r="A330" s="344"/>
      <c r="B330" s="345"/>
      <c r="C330" s="346"/>
      <c r="D330" s="347">
        <v>44693</v>
      </c>
      <c r="E330" s="348" t="s">
        <v>901</v>
      </c>
      <c r="F330" s="348" t="s">
        <v>901</v>
      </c>
      <c r="G330" s="344"/>
      <c r="H330" s="6"/>
      <c r="I330" s="344"/>
      <c r="J330" s="349"/>
      <c r="K330" s="350"/>
      <c r="L330" s="344"/>
      <c r="M330" s="351"/>
      <c r="N330" s="352"/>
      <c r="O330" s="353"/>
      <c r="P330" s="353"/>
      <c r="Q330" s="354">
        <v>300424</v>
      </c>
      <c r="R330" s="355"/>
      <c r="S330" s="356"/>
      <c r="T330" s="357"/>
      <c r="U330" s="358"/>
      <c r="V330" s="359">
        <f t="shared" si="41"/>
        <v>300424</v>
      </c>
      <c r="W330" s="358"/>
      <c r="X330" s="358" t="s">
        <v>36</v>
      </c>
      <c r="Y330" s="360">
        <v>56590716</v>
      </c>
      <c r="Z330" s="361"/>
      <c r="AA330" s="362"/>
      <c r="AB330" s="1" t="s">
        <v>867</v>
      </c>
    </row>
    <row r="331" spans="1:28" ht="15" hidden="1" x14ac:dyDescent="0.25">
      <c r="A331" s="344"/>
      <c r="B331" s="345"/>
      <c r="C331" s="346"/>
      <c r="D331" s="347">
        <v>44694</v>
      </c>
      <c r="E331" s="348" t="s">
        <v>837</v>
      </c>
      <c r="F331" s="348" t="s">
        <v>837</v>
      </c>
      <c r="G331" s="344"/>
      <c r="H331" s="6"/>
      <c r="I331" s="344"/>
      <c r="J331" s="349"/>
      <c r="K331" s="350"/>
      <c r="L331" s="344"/>
      <c r="M331" s="351"/>
      <c r="N331" s="352"/>
      <c r="O331" s="353"/>
      <c r="P331" s="353"/>
      <c r="Q331" s="354">
        <v>24960</v>
      </c>
      <c r="R331" s="355"/>
      <c r="S331" s="356"/>
      <c r="T331" s="357"/>
      <c r="U331" s="358"/>
      <c r="V331" s="359">
        <f t="shared" si="41"/>
        <v>24960</v>
      </c>
      <c r="W331" s="358"/>
      <c r="X331" s="358" t="s">
        <v>36</v>
      </c>
      <c r="Y331" s="360">
        <v>56590717</v>
      </c>
      <c r="Z331" s="361"/>
      <c r="AA331" s="362"/>
      <c r="AB331" s="1" t="s">
        <v>867</v>
      </c>
    </row>
    <row r="332" spans="1:28" ht="15" hidden="1" x14ac:dyDescent="0.25">
      <c r="A332" s="344"/>
      <c r="B332" s="345"/>
      <c r="C332" s="346"/>
      <c r="D332" s="347">
        <v>44694</v>
      </c>
      <c r="E332" s="348" t="s">
        <v>844</v>
      </c>
      <c r="F332" s="348" t="s">
        <v>844</v>
      </c>
      <c r="G332" s="344"/>
      <c r="H332" s="6"/>
      <c r="I332" s="344"/>
      <c r="J332" s="349"/>
      <c r="K332" s="350"/>
      <c r="L332" s="344"/>
      <c r="M332" s="351"/>
      <c r="N332" s="352"/>
      <c r="O332" s="353"/>
      <c r="P332" s="353"/>
      <c r="Q332" s="354">
        <v>828528</v>
      </c>
      <c r="R332" s="355"/>
      <c r="S332" s="356"/>
      <c r="T332" s="357"/>
      <c r="U332" s="358"/>
      <c r="V332" s="359">
        <f t="shared" si="41"/>
        <v>828528</v>
      </c>
      <c r="W332" s="358"/>
      <c r="X332" s="358" t="s">
        <v>36</v>
      </c>
      <c r="Y332" s="360">
        <v>56590714</v>
      </c>
      <c r="Z332" s="361"/>
      <c r="AA332" s="362"/>
      <c r="AB332" s="1" t="s">
        <v>867</v>
      </c>
    </row>
    <row r="333" spans="1:28" ht="15" hidden="1" x14ac:dyDescent="0.25">
      <c r="A333" s="344"/>
      <c r="B333" s="345"/>
      <c r="C333" s="346"/>
      <c r="D333" s="347">
        <v>44697</v>
      </c>
      <c r="E333" s="348" t="s">
        <v>837</v>
      </c>
      <c r="F333" s="348" t="s">
        <v>837</v>
      </c>
      <c r="G333" s="344"/>
      <c r="H333" s="6"/>
      <c r="I333" s="344"/>
      <c r="J333" s="349"/>
      <c r="K333" s="350"/>
      <c r="L333" s="344"/>
      <c r="M333" s="351"/>
      <c r="N333" s="352"/>
      <c r="O333" s="353"/>
      <c r="P333" s="353"/>
      <c r="Q333" s="354">
        <v>10301</v>
      </c>
      <c r="R333" s="355"/>
      <c r="S333" s="356"/>
      <c r="T333" s="357"/>
      <c r="U333" s="358"/>
      <c r="V333" s="359">
        <f t="shared" si="41"/>
        <v>10301</v>
      </c>
      <c r="W333" s="358"/>
      <c r="X333" s="358" t="s">
        <v>36</v>
      </c>
      <c r="Y333" s="360">
        <v>56590719</v>
      </c>
      <c r="Z333" s="361"/>
      <c r="AA333" s="362"/>
      <c r="AB333" s="1" t="s">
        <v>867</v>
      </c>
    </row>
    <row r="334" spans="1:28" ht="15" hidden="1" x14ac:dyDescent="0.25">
      <c r="A334" s="344"/>
      <c r="B334" s="345"/>
      <c r="C334" s="346"/>
      <c r="D334" s="347">
        <v>44698</v>
      </c>
      <c r="E334" s="348" t="s">
        <v>934</v>
      </c>
      <c r="F334" s="348" t="s">
        <v>934</v>
      </c>
      <c r="G334" s="344"/>
      <c r="H334" s="6"/>
      <c r="I334" s="344"/>
      <c r="J334" s="349"/>
      <c r="K334" s="350"/>
      <c r="L334" s="344"/>
      <c r="M334" s="351"/>
      <c r="N334" s="352"/>
      <c r="O334" s="353"/>
      <c r="P334" s="353"/>
      <c r="Q334" s="354">
        <v>5730</v>
      </c>
      <c r="R334" s="355"/>
      <c r="S334" s="356"/>
      <c r="T334" s="357"/>
      <c r="U334" s="358"/>
      <c r="V334" s="359">
        <f t="shared" si="41"/>
        <v>5730</v>
      </c>
      <c r="W334" s="358"/>
      <c r="X334" s="358" t="s">
        <v>36</v>
      </c>
      <c r="Y334" s="360">
        <v>56590725</v>
      </c>
      <c r="Z334" s="361"/>
      <c r="AA334" s="362"/>
      <c r="AB334" s="1" t="s">
        <v>867</v>
      </c>
    </row>
    <row r="335" spans="1:28" ht="15" hidden="1" x14ac:dyDescent="0.25">
      <c r="A335" s="344"/>
      <c r="B335" s="345"/>
      <c r="C335" s="346"/>
      <c r="D335" s="347">
        <v>44699</v>
      </c>
      <c r="E335" s="348" t="s">
        <v>837</v>
      </c>
      <c r="F335" s="348" t="s">
        <v>837</v>
      </c>
      <c r="G335" s="344"/>
      <c r="H335" s="6"/>
      <c r="I335" s="344"/>
      <c r="J335" s="349"/>
      <c r="K335" s="350"/>
      <c r="L335" s="344"/>
      <c r="M335" s="351"/>
      <c r="N335" s="352"/>
      <c r="O335" s="353"/>
      <c r="P335" s="353"/>
      <c r="Q335" s="354">
        <v>3442</v>
      </c>
      <c r="R335" s="355"/>
      <c r="S335" s="356"/>
      <c r="T335" s="357"/>
      <c r="U335" s="358"/>
      <c r="V335" s="359">
        <f t="shared" si="41"/>
        <v>3442</v>
      </c>
      <c r="W335" s="358"/>
      <c r="X335" s="358" t="s">
        <v>36</v>
      </c>
      <c r="Y335" s="360">
        <v>56590723</v>
      </c>
      <c r="Z335" s="361"/>
      <c r="AA335" s="362"/>
      <c r="AB335" s="1" t="s">
        <v>867</v>
      </c>
    </row>
    <row r="336" spans="1:28" ht="15" hidden="1" x14ac:dyDescent="0.25">
      <c r="A336" s="344"/>
      <c r="B336" s="345"/>
      <c r="C336" s="346"/>
      <c r="D336" s="347">
        <v>44699</v>
      </c>
      <c r="E336" s="348" t="s">
        <v>837</v>
      </c>
      <c r="F336" s="348" t="s">
        <v>837</v>
      </c>
      <c r="G336" s="344"/>
      <c r="H336" s="6"/>
      <c r="I336" s="344"/>
      <c r="J336" s="349"/>
      <c r="K336" s="350"/>
      <c r="L336" s="344"/>
      <c r="M336" s="351"/>
      <c r="N336" s="352"/>
      <c r="O336" s="353"/>
      <c r="P336" s="353"/>
      <c r="Q336" s="354">
        <v>141103</v>
      </c>
      <c r="R336" s="355"/>
      <c r="S336" s="356"/>
      <c r="T336" s="357"/>
      <c r="U336" s="358"/>
      <c r="V336" s="359">
        <f t="shared" si="41"/>
        <v>141103</v>
      </c>
      <c r="W336" s="358"/>
      <c r="X336" s="358" t="s">
        <v>36</v>
      </c>
      <c r="Y336" s="360">
        <v>56590724</v>
      </c>
      <c r="Z336" s="361"/>
      <c r="AA336" s="362"/>
      <c r="AB336" s="1" t="s">
        <v>867</v>
      </c>
    </row>
    <row r="337" spans="1:28" ht="15" hidden="1" x14ac:dyDescent="0.25">
      <c r="A337" s="344"/>
      <c r="B337" s="345"/>
      <c r="C337" s="346"/>
      <c r="D337" s="347">
        <v>44699</v>
      </c>
      <c r="E337" s="348" t="s">
        <v>837</v>
      </c>
      <c r="F337" s="348" t="s">
        <v>837</v>
      </c>
      <c r="G337" s="344"/>
      <c r="H337" s="6"/>
      <c r="I337" s="344"/>
      <c r="J337" s="349"/>
      <c r="K337" s="350"/>
      <c r="L337" s="344"/>
      <c r="M337" s="351"/>
      <c r="N337" s="352"/>
      <c r="O337" s="353"/>
      <c r="P337" s="353"/>
      <c r="Q337" s="354">
        <v>4969</v>
      </c>
      <c r="R337" s="355"/>
      <c r="S337" s="356"/>
      <c r="T337" s="357"/>
      <c r="U337" s="358"/>
      <c r="V337" s="359">
        <f t="shared" si="41"/>
        <v>4969</v>
      </c>
      <c r="W337" s="358"/>
      <c r="X337" s="358" t="s">
        <v>36</v>
      </c>
      <c r="Y337" s="360">
        <v>56590721</v>
      </c>
      <c r="Z337" s="361"/>
      <c r="AA337" s="362"/>
      <c r="AB337" s="1" t="s">
        <v>867</v>
      </c>
    </row>
    <row r="338" spans="1:28" ht="15" hidden="1" x14ac:dyDescent="0.25">
      <c r="A338" s="344"/>
      <c r="B338" s="345"/>
      <c r="C338" s="346"/>
      <c r="D338" s="347">
        <v>44701</v>
      </c>
      <c r="E338" s="348" t="s">
        <v>935</v>
      </c>
      <c r="F338" s="348" t="s">
        <v>935</v>
      </c>
      <c r="G338" s="344"/>
      <c r="H338" s="6"/>
      <c r="I338" s="344"/>
      <c r="J338" s="349"/>
      <c r="K338" s="350"/>
      <c r="L338" s="344"/>
      <c r="M338" s="351"/>
      <c r="N338" s="352"/>
      <c r="O338" s="353"/>
      <c r="P338" s="353"/>
      <c r="Q338" s="354">
        <v>18060</v>
      </c>
      <c r="R338" s="355"/>
      <c r="S338" s="356"/>
      <c r="T338" s="357"/>
      <c r="U338" s="358"/>
      <c r="V338" s="359">
        <f t="shared" si="41"/>
        <v>18060</v>
      </c>
      <c r="W338" s="358"/>
      <c r="X338" s="358" t="s">
        <v>36</v>
      </c>
      <c r="Y338" s="360">
        <v>56590728</v>
      </c>
      <c r="Z338" s="361"/>
      <c r="AA338" s="362"/>
      <c r="AB338" s="1" t="s">
        <v>867</v>
      </c>
    </row>
    <row r="339" spans="1:28" ht="15" hidden="1" x14ac:dyDescent="0.25">
      <c r="A339" s="344"/>
      <c r="B339" s="345"/>
      <c r="C339" s="346"/>
      <c r="D339" s="347">
        <v>44704</v>
      </c>
      <c r="E339" s="348" t="s">
        <v>893</v>
      </c>
      <c r="F339" s="348" t="s">
        <v>893</v>
      </c>
      <c r="G339" s="344"/>
      <c r="H339" s="6"/>
      <c r="I339" s="344"/>
      <c r="J339" s="349"/>
      <c r="K339" s="350"/>
      <c r="L339" s="344"/>
      <c r="M339" s="351"/>
      <c r="N339" s="352"/>
      <c r="O339" s="353"/>
      <c r="P339" s="353"/>
      <c r="Q339" s="354">
        <v>3447418</v>
      </c>
      <c r="R339" s="355"/>
      <c r="S339" s="356"/>
      <c r="T339" s="357"/>
      <c r="U339" s="358"/>
      <c r="V339" s="359">
        <f t="shared" si="41"/>
        <v>3447418</v>
      </c>
      <c r="W339" s="358"/>
      <c r="X339" s="358" t="s">
        <v>36</v>
      </c>
      <c r="Y339" s="360">
        <v>56590726</v>
      </c>
      <c r="Z339" s="361"/>
      <c r="AA339" s="362"/>
      <c r="AB339" s="1" t="s">
        <v>867</v>
      </c>
    </row>
    <row r="340" spans="1:28" ht="15" hidden="1" x14ac:dyDescent="0.25">
      <c r="A340" s="344"/>
      <c r="B340" s="345"/>
      <c r="C340" s="346"/>
      <c r="D340" s="347">
        <v>44704</v>
      </c>
      <c r="E340" s="348" t="s">
        <v>842</v>
      </c>
      <c r="F340" s="348" t="s">
        <v>842</v>
      </c>
      <c r="G340" s="344"/>
      <c r="H340" s="6"/>
      <c r="I340" s="344"/>
      <c r="J340" s="349"/>
      <c r="K340" s="350"/>
      <c r="L340" s="344"/>
      <c r="M340" s="351"/>
      <c r="N340" s="352"/>
      <c r="O340" s="353"/>
      <c r="P340" s="353"/>
      <c r="Q340" s="354">
        <v>9072</v>
      </c>
      <c r="R340" s="355"/>
      <c r="S340" s="356"/>
      <c r="T340" s="357"/>
      <c r="U340" s="358"/>
      <c r="V340" s="359">
        <f t="shared" si="41"/>
        <v>9072</v>
      </c>
      <c r="W340" s="358"/>
      <c r="X340" s="358" t="s">
        <v>36</v>
      </c>
      <c r="Y340" s="360">
        <v>56590727</v>
      </c>
      <c r="Z340" s="361"/>
      <c r="AA340" s="362"/>
      <c r="AB340" s="1" t="s">
        <v>867</v>
      </c>
    </row>
    <row r="341" spans="1:28" ht="23.25" hidden="1" x14ac:dyDescent="0.25">
      <c r="A341" s="344"/>
      <c r="B341" s="345"/>
      <c r="C341" s="346"/>
      <c r="D341" s="347">
        <v>44704</v>
      </c>
      <c r="E341" s="348" t="s">
        <v>936</v>
      </c>
      <c r="F341" s="348" t="s">
        <v>936</v>
      </c>
      <c r="G341" s="344"/>
      <c r="H341" s="6"/>
      <c r="I341" s="344"/>
      <c r="J341" s="349"/>
      <c r="K341" s="350"/>
      <c r="L341" s="344"/>
      <c r="M341" s="351"/>
      <c r="N341" s="352"/>
      <c r="O341" s="353"/>
      <c r="P341" s="353"/>
      <c r="Q341" s="354">
        <v>500000</v>
      </c>
      <c r="R341" s="355"/>
      <c r="S341" s="356"/>
      <c r="T341" s="357"/>
      <c r="U341" s="358"/>
      <c r="V341" s="359">
        <f t="shared" si="41"/>
        <v>500000</v>
      </c>
      <c r="W341" s="358"/>
      <c r="X341" s="358" t="s">
        <v>36</v>
      </c>
      <c r="Y341" s="360"/>
      <c r="Z341" s="361"/>
      <c r="AA341" s="362"/>
      <c r="AB341" s="1" t="s">
        <v>867</v>
      </c>
    </row>
    <row r="342" spans="1:28" ht="15" hidden="1" x14ac:dyDescent="0.25">
      <c r="A342" s="344"/>
      <c r="B342" s="345"/>
      <c r="C342" s="346"/>
      <c r="D342" s="347">
        <v>44704</v>
      </c>
      <c r="E342" s="348" t="s">
        <v>937</v>
      </c>
      <c r="F342" s="348" t="s">
        <v>937</v>
      </c>
      <c r="G342" s="344"/>
      <c r="H342" s="6"/>
      <c r="I342" s="344"/>
      <c r="J342" s="349"/>
      <c r="K342" s="350"/>
      <c r="L342" s="344"/>
      <c r="M342" s="351"/>
      <c r="N342" s="352"/>
      <c r="O342" s="353"/>
      <c r="P342" s="353"/>
      <c r="Q342" s="354">
        <v>21748</v>
      </c>
      <c r="R342" s="355"/>
      <c r="S342" s="356"/>
      <c r="T342" s="357"/>
      <c r="U342" s="358"/>
      <c r="V342" s="359">
        <f t="shared" si="41"/>
        <v>21748</v>
      </c>
      <c r="W342" s="358"/>
      <c r="X342" s="358" t="s">
        <v>36</v>
      </c>
      <c r="Y342" s="360"/>
      <c r="Z342" s="361"/>
      <c r="AA342" s="362"/>
      <c r="AB342" s="1" t="s">
        <v>867</v>
      </c>
    </row>
    <row r="343" spans="1:28" ht="15" hidden="1" x14ac:dyDescent="0.25">
      <c r="A343" s="344"/>
      <c r="B343" s="345"/>
      <c r="C343" s="346"/>
      <c r="D343" s="347">
        <v>44704</v>
      </c>
      <c r="E343" s="348" t="s">
        <v>938</v>
      </c>
      <c r="F343" s="348" t="s">
        <v>938</v>
      </c>
      <c r="G343" s="344"/>
      <c r="H343" s="6"/>
      <c r="I343" s="344"/>
      <c r="J343" s="349"/>
      <c r="K343" s="350"/>
      <c r="L343" s="344"/>
      <c r="M343" s="351"/>
      <c r="N343" s="352"/>
      <c r="O343" s="353"/>
      <c r="P343" s="353"/>
      <c r="Q343" s="354">
        <v>11650</v>
      </c>
      <c r="R343" s="355"/>
      <c r="S343" s="356"/>
      <c r="T343" s="357"/>
      <c r="U343" s="358"/>
      <c r="V343" s="359">
        <f t="shared" si="41"/>
        <v>11650</v>
      </c>
      <c r="W343" s="358"/>
      <c r="X343" s="358" t="s">
        <v>36</v>
      </c>
      <c r="Y343" s="360"/>
      <c r="Z343" s="361"/>
      <c r="AA343" s="362"/>
      <c r="AB343" s="1" t="s">
        <v>867</v>
      </c>
    </row>
    <row r="344" spans="1:28" ht="15" hidden="1" x14ac:dyDescent="0.25">
      <c r="A344" s="344"/>
      <c r="B344" s="345"/>
      <c r="C344" s="346"/>
      <c r="D344" s="347">
        <v>44704</v>
      </c>
      <c r="E344" s="348" t="s">
        <v>939</v>
      </c>
      <c r="F344" s="348" t="s">
        <v>939</v>
      </c>
      <c r="G344" s="344"/>
      <c r="H344" s="6"/>
      <c r="I344" s="344"/>
      <c r="J344" s="349"/>
      <c r="K344" s="350"/>
      <c r="L344" s="344"/>
      <c r="M344" s="351"/>
      <c r="N344" s="352"/>
      <c r="O344" s="353"/>
      <c r="P344" s="353"/>
      <c r="Q344" s="354">
        <v>41594</v>
      </c>
      <c r="R344" s="355"/>
      <c r="S344" s="356"/>
      <c r="T344" s="357"/>
      <c r="U344" s="358"/>
      <c r="V344" s="359">
        <f t="shared" si="41"/>
        <v>41594</v>
      </c>
      <c r="W344" s="358"/>
      <c r="X344" s="358" t="s">
        <v>36</v>
      </c>
      <c r="Y344" s="360"/>
      <c r="Z344" s="361"/>
      <c r="AA344" s="362"/>
      <c r="AB344" s="1" t="s">
        <v>867</v>
      </c>
    </row>
    <row r="345" spans="1:28" ht="15" hidden="1" x14ac:dyDescent="0.25">
      <c r="A345" s="344"/>
      <c r="B345" s="345"/>
      <c r="C345" s="346"/>
      <c r="D345" s="347">
        <v>44704</v>
      </c>
      <c r="E345" s="348" t="s">
        <v>940</v>
      </c>
      <c r="F345" s="348" t="s">
        <v>940</v>
      </c>
      <c r="G345" s="344"/>
      <c r="H345" s="6"/>
      <c r="I345" s="344"/>
      <c r="J345" s="349"/>
      <c r="K345" s="350"/>
      <c r="L345" s="344"/>
      <c r="M345" s="351"/>
      <c r="N345" s="352"/>
      <c r="O345" s="353"/>
      <c r="P345" s="353"/>
      <c r="Q345" s="354">
        <v>6078</v>
      </c>
      <c r="R345" s="355"/>
      <c r="S345" s="356"/>
      <c r="T345" s="357"/>
      <c r="U345" s="358"/>
      <c r="V345" s="359">
        <f t="shared" si="41"/>
        <v>6078</v>
      </c>
      <c r="W345" s="358"/>
      <c r="X345" s="358" t="s">
        <v>36</v>
      </c>
      <c r="Y345" s="360"/>
      <c r="Z345" s="361"/>
      <c r="AA345" s="362"/>
      <c r="AB345" s="1" t="s">
        <v>867</v>
      </c>
    </row>
    <row r="346" spans="1:28" ht="15" hidden="1" x14ac:dyDescent="0.25">
      <c r="A346" s="344"/>
      <c r="B346" s="345"/>
      <c r="C346" s="346"/>
      <c r="D346" s="347">
        <v>44704</v>
      </c>
      <c r="E346" s="348" t="s">
        <v>941</v>
      </c>
      <c r="F346" s="348" t="s">
        <v>941</v>
      </c>
      <c r="G346" s="344"/>
      <c r="H346" s="6"/>
      <c r="I346" s="344"/>
      <c r="J346" s="349"/>
      <c r="K346" s="350"/>
      <c r="L346" s="344"/>
      <c r="M346" s="351"/>
      <c r="N346" s="352"/>
      <c r="O346" s="353"/>
      <c r="P346" s="353"/>
      <c r="Q346" s="354">
        <v>21862</v>
      </c>
      <c r="R346" s="355"/>
      <c r="S346" s="356"/>
      <c r="T346" s="357"/>
      <c r="U346" s="358"/>
      <c r="V346" s="359">
        <f t="shared" si="41"/>
        <v>21862</v>
      </c>
      <c r="W346" s="358"/>
      <c r="X346" s="358" t="s">
        <v>36</v>
      </c>
      <c r="Y346" s="360"/>
      <c r="Z346" s="361"/>
      <c r="AA346" s="362"/>
      <c r="AB346" s="1" t="s">
        <v>867</v>
      </c>
    </row>
    <row r="347" spans="1:28" ht="15" hidden="1" x14ac:dyDescent="0.25">
      <c r="A347" s="344"/>
      <c r="B347" s="345"/>
      <c r="C347" s="346"/>
      <c r="D347" s="347">
        <v>44704</v>
      </c>
      <c r="E347" s="348" t="s">
        <v>942</v>
      </c>
      <c r="F347" s="348" t="s">
        <v>942</v>
      </c>
      <c r="G347" s="344"/>
      <c r="H347" s="6"/>
      <c r="I347" s="344"/>
      <c r="J347" s="349"/>
      <c r="K347" s="350"/>
      <c r="L347" s="344"/>
      <c r="M347" s="351"/>
      <c r="N347" s="352"/>
      <c r="O347" s="353"/>
      <c r="P347" s="353"/>
      <c r="Q347" s="354">
        <v>17127</v>
      </c>
      <c r="R347" s="355"/>
      <c r="S347" s="356"/>
      <c r="T347" s="357"/>
      <c r="U347" s="358"/>
      <c r="V347" s="359">
        <f t="shared" si="41"/>
        <v>17127</v>
      </c>
      <c r="W347" s="358"/>
      <c r="X347" s="358" t="s">
        <v>36</v>
      </c>
      <c r="Y347" s="360"/>
      <c r="Z347" s="361"/>
      <c r="AA347" s="362"/>
      <c r="AB347" s="1" t="s">
        <v>867</v>
      </c>
    </row>
    <row r="348" spans="1:28" ht="15" hidden="1" x14ac:dyDescent="0.25">
      <c r="A348" s="344"/>
      <c r="B348" s="345"/>
      <c r="C348" s="346"/>
      <c r="D348" s="347">
        <v>44704</v>
      </c>
      <c r="E348" s="348" t="s">
        <v>943</v>
      </c>
      <c r="F348" s="348" t="s">
        <v>943</v>
      </c>
      <c r="G348" s="344"/>
      <c r="H348" s="6"/>
      <c r="I348" s="344"/>
      <c r="J348" s="349"/>
      <c r="K348" s="350"/>
      <c r="L348" s="344"/>
      <c r="M348" s="351"/>
      <c r="N348" s="352"/>
      <c r="O348" s="353"/>
      <c r="P348" s="353"/>
      <c r="Q348" s="354">
        <v>36518</v>
      </c>
      <c r="R348" s="355"/>
      <c r="S348" s="356"/>
      <c r="T348" s="357"/>
      <c r="U348" s="358"/>
      <c r="V348" s="359">
        <f t="shared" si="41"/>
        <v>36518</v>
      </c>
      <c r="W348" s="358"/>
      <c r="X348" s="358" t="s">
        <v>36</v>
      </c>
      <c r="Y348" s="360"/>
      <c r="Z348" s="361"/>
      <c r="AA348" s="362"/>
      <c r="AB348" s="1" t="s">
        <v>867</v>
      </c>
    </row>
    <row r="349" spans="1:28" ht="15" hidden="1" x14ac:dyDescent="0.25">
      <c r="A349" s="344"/>
      <c r="B349" s="345"/>
      <c r="C349" s="346"/>
      <c r="D349" s="347">
        <v>44704</v>
      </c>
      <c r="E349" s="348" t="s">
        <v>944</v>
      </c>
      <c r="F349" s="348" t="s">
        <v>944</v>
      </c>
      <c r="G349" s="344"/>
      <c r="H349" s="6"/>
      <c r="I349" s="344"/>
      <c r="J349" s="349"/>
      <c r="K349" s="350"/>
      <c r="L349" s="344"/>
      <c r="M349" s="351"/>
      <c r="N349" s="352"/>
      <c r="O349" s="353"/>
      <c r="P349" s="353"/>
      <c r="Q349" s="354">
        <v>17762</v>
      </c>
      <c r="R349" s="355"/>
      <c r="S349" s="356"/>
      <c r="T349" s="357"/>
      <c r="U349" s="358"/>
      <c r="V349" s="359">
        <f t="shared" si="41"/>
        <v>17762</v>
      </c>
      <c r="W349" s="358"/>
      <c r="X349" s="358" t="s">
        <v>36</v>
      </c>
      <c r="Y349" s="360"/>
      <c r="Z349" s="361"/>
      <c r="AA349" s="362"/>
      <c r="AB349" s="1" t="s">
        <v>867</v>
      </c>
    </row>
    <row r="350" spans="1:28" ht="23.25" hidden="1" x14ac:dyDescent="0.25">
      <c r="A350" s="344"/>
      <c r="B350" s="345"/>
      <c r="C350" s="346"/>
      <c r="D350" s="347">
        <v>44704</v>
      </c>
      <c r="E350" s="348" t="s">
        <v>945</v>
      </c>
      <c r="F350" s="348" t="s">
        <v>945</v>
      </c>
      <c r="G350" s="344"/>
      <c r="H350" s="6"/>
      <c r="I350" s="344"/>
      <c r="J350" s="349"/>
      <c r="K350" s="350"/>
      <c r="L350" s="344"/>
      <c r="M350" s="351"/>
      <c r="N350" s="352"/>
      <c r="O350" s="353"/>
      <c r="P350" s="353"/>
      <c r="Q350" s="354">
        <v>271034</v>
      </c>
      <c r="R350" s="355"/>
      <c r="S350" s="356"/>
      <c r="T350" s="357"/>
      <c r="U350" s="358"/>
      <c r="V350" s="359">
        <f t="shared" si="41"/>
        <v>271034</v>
      </c>
      <c r="W350" s="358"/>
      <c r="X350" s="358" t="s">
        <v>36</v>
      </c>
      <c r="Y350" s="360"/>
      <c r="Z350" s="361"/>
      <c r="AA350" s="362"/>
      <c r="AB350" s="1" t="s">
        <v>867</v>
      </c>
    </row>
    <row r="351" spans="1:28" ht="15" hidden="1" x14ac:dyDescent="0.25">
      <c r="A351" s="344"/>
      <c r="B351" s="345"/>
      <c r="C351" s="346"/>
      <c r="D351" s="347">
        <v>44704</v>
      </c>
      <c r="E351" s="348" t="s">
        <v>946</v>
      </c>
      <c r="F351" s="348" t="s">
        <v>946</v>
      </c>
      <c r="G351" s="344"/>
      <c r="H351" s="6"/>
      <c r="I351" s="344"/>
      <c r="J351" s="349"/>
      <c r="K351" s="350"/>
      <c r="L351" s="344"/>
      <c r="M351" s="351"/>
      <c r="N351" s="352"/>
      <c r="O351" s="353"/>
      <c r="P351" s="353"/>
      <c r="Q351" s="354">
        <v>118800</v>
      </c>
      <c r="R351" s="355"/>
      <c r="S351" s="356"/>
      <c r="T351" s="357"/>
      <c r="U351" s="358"/>
      <c r="V351" s="359">
        <f t="shared" si="41"/>
        <v>118800</v>
      </c>
      <c r="W351" s="358"/>
      <c r="X351" s="358" t="s">
        <v>36</v>
      </c>
      <c r="Y351" s="360"/>
      <c r="Z351" s="361"/>
      <c r="AA351" s="362"/>
      <c r="AB351" s="1" t="s">
        <v>867</v>
      </c>
    </row>
    <row r="352" spans="1:28" ht="15" hidden="1" x14ac:dyDescent="0.25">
      <c r="A352" s="344"/>
      <c r="B352" s="345"/>
      <c r="C352" s="346"/>
      <c r="D352" s="347">
        <v>44704</v>
      </c>
      <c r="E352" s="348" t="s">
        <v>947</v>
      </c>
      <c r="F352" s="348" t="s">
        <v>947</v>
      </c>
      <c r="G352" s="344"/>
      <c r="H352" s="6"/>
      <c r="I352" s="344"/>
      <c r="J352" s="349"/>
      <c r="K352" s="350"/>
      <c r="L352" s="344"/>
      <c r="M352" s="351"/>
      <c r="N352" s="352"/>
      <c r="O352" s="353"/>
      <c r="P352" s="353"/>
      <c r="Q352" s="354">
        <v>32000</v>
      </c>
      <c r="R352" s="355"/>
      <c r="S352" s="356"/>
      <c r="T352" s="357"/>
      <c r="U352" s="358"/>
      <c r="V352" s="359">
        <f t="shared" si="41"/>
        <v>32000</v>
      </c>
      <c r="W352" s="358"/>
      <c r="X352" s="358" t="s">
        <v>36</v>
      </c>
      <c r="Y352" s="360"/>
      <c r="Z352" s="361"/>
      <c r="AA352" s="362"/>
      <c r="AB352" s="1" t="s">
        <v>867</v>
      </c>
    </row>
    <row r="353" spans="1:28" ht="15" hidden="1" x14ac:dyDescent="0.25">
      <c r="A353" s="344"/>
      <c r="B353" s="345"/>
      <c r="C353" s="346"/>
      <c r="D353" s="347">
        <v>44704</v>
      </c>
      <c r="E353" s="348" t="s">
        <v>948</v>
      </c>
      <c r="F353" s="348" t="s">
        <v>948</v>
      </c>
      <c r="G353" s="344"/>
      <c r="H353" s="6"/>
      <c r="I353" s="344"/>
      <c r="J353" s="349"/>
      <c r="K353" s="350"/>
      <c r="L353" s="344"/>
      <c r="M353" s="351"/>
      <c r="N353" s="352"/>
      <c r="O353" s="353"/>
      <c r="P353" s="353"/>
      <c r="Q353" s="354">
        <v>11500</v>
      </c>
      <c r="R353" s="355"/>
      <c r="S353" s="356"/>
      <c r="T353" s="357"/>
      <c r="U353" s="358"/>
      <c r="V353" s="359">
        <f t="shared" si="41"/>
        <v>11500</v>
      </c>
      <c r="W353" s="358"/>
      <c r="X353" s="358" t="s">
        <v>36</v>
      </c>
      <c r="Y353" s="360"/>
      <c r="Z353" s="361"/>
      <c r="AA353" s="362"/>
      <c r="AB353" s="1" t="s">
        <v>867</v>
      </c>
    </row>
    <row r="354" spans="1:28" ht="15" hidden="1" x14ac:dyDescent="0.25">
      <c r="A354" s="344"/>
      <c r="B354" s="345"/>
      <c r="C354" s="346"/>
      <c r="D354" s="347">
        <v>44707</v>
      </c>
      <c r="E354" s="348" t="s">
        <v>842</v>
      </c>
      <c r="F354" s="348" t="s">
        <v>842</v>
      </c>
      <c r="G354" s="344"/>
      <c r="H354" s="6"/>
      <c r="I354" s="344"/>
      <c r="J354" s="349"/>
      <c r="K354" s="350"/>
      <c r="L354" s="344"/>
      <c r="M354" s="351"/>
      <c r="N354" s="352"/>
      <c r="O354" s="353"/>
      <c r="P354" s="353"/>
      <c r="Q354" s="354">
        <v>38500</v>
      </c>
      <c r="R354" s="355"/>
      <c r="S354" s="356"/>
      <c r="T354" s="357"/>
      <c r="U354" s="358"/>
      <c r="V354" s="359">
        <f t="shared" si="41"/>
        <v>38500</v>
      </c>
      <c r="W354" s="358"/>
      <c r="X354" s="358" t="s">
        <v>36</v>
      </c>
      <c r="Y354" s="360">
        <v>56590732</v>
      </c>
      <c r="Z354" s="361"/>
      <c r="AA354" s="362"/>
      <c r="AB354" s="1" t="s">
        <v>867</v>
      </c>
    </row>
    <row r="355" spans="1:28" ht="15" hidden="1" x14ac:dyDescent="0.25">
      <c r="A355" s="344"/>
      <c r="B355" s="345"/>
      <c r="C355" s="346"/>
      <c r="D355" s="347">
        <v>44708</v>
      </c>
      <c r="E355" s="348" t="s">
        <v>837</v>
      </c>
      <c r="F355" s="348" t="s">
        <v>837</v>
      </c>
      <c r="G355" s="344"/>
      <c r="H355" s="6"/>
      <c r="I355" s="344"/>
      <c r="J355" s="349"/>
      <c r="K355" s="350"/>
      <c r="L355" s="344"/>
      <c r="M355" s="351"/>
      <c r="N355" s="352"/>
      <c r="O355" s="353"/>
      <c r="P355" s="353"/>
      <c r="Q355" s="354">
        <v>81016</v>
      </c>
      <c r="R355" s="355"/>
      <c r="S355" s="356"/>
      <c r="T355" s="357"/>
      <c r="U355" s="358"/>
      <c r="V355" s="359">
        <f t="shared" si="41"/>
        <v>81016</v>
      </c>
      <c r="W355" s="358"/>
      <c r="X355" s="358" t="s">
        <v>36</v>
      </c>
      <c r="Y355" s="360">
        <v>56590730</v>
      </c>
      <c r="Z355" s="361"/>
      <c r="AA355" s="362"/>
      <c r="AB355" s="1" t="s">
        <v>867</v>
      </c>
    </row>
    <row r="356" spans="1:28" ht="15" hidden="1" x14ac:dyDescent="0.25">
      <c r="A356" s="344"/>
      <c r="B356" s="345"/>
      <c r="C356" s="346"/>
      <c r="D356" s="347">
        <v>44708</v>
      </c>
      <c r="E356" s="348" t="s">
        <v>949</v>
      </c>
      <c r="F356" s="348" t="s">
        <v>949</v>
      </c>
      <c r="G356" s="344"/>
      <c r="H356" s="6"/>
      <c r="I356" s="344"/>
      <c r="J356" s="349"/>
      <c r="K356" s="350"/>
      <c r="L356" s="344"/>
      <c r="M356" s="351"/>
      <c r="N356" s="352"/>
      <c r="O356" s="353"/>
      <c r="P356" s="353"/>
      <c r="Q356" s="354">
        <v>10000000</v>
      </c>
      <c r="R356" s="355"/>
      <c r="S356" s="356"/>
      <c r="T356" s="357"/>
      <c r="U356" s="358"/>
      <c r="V356" s="359">
        <f t="shared" si="41"/>
        <v>10000000</v>
      </c>
      <c r="W356" s="358"/>
      <c r="X356" s="358" t="s">
        <v>36</v>
      </c>
      <c r="Y356" s="360">
        <v>56590740</v>
      </c>
      <c r="Z356" s="361"/>
      <c r="AA356" s="362"/>
      <c r="AB356" s="1" t="s">
        <v>867</v>
      </c>
    </row>
    <row r="357" spans="1:28" ht="15" hidden="1" x14ac:dyDescent="0.25">
      <c r="A357" s="344"/>
      <c r="B357" s="345"/>
      <c r="C357" s="346"/>
      <c r="D357" s="347">
        <v>44711</v>
      </c>
      <c r="E357" s="348" t="s">
        <v>837</v>
      </c>
      <c r="F357" s="348" t="s">
        <v>837</v>
      </c>
      <c r="G357" s="344"/>
      <c r="H357" s="6"/>
      <c r="I357" s="344"/>
      <c r="J357" s="349"/>
      <c r="K357" s="350"/>
      <c r="L357" s="344"/>
      <c r="M357" s="351"/>
      <c r="N357" s="352"/>
      <c r="O357" s="353"/>
      <c r="P357" s="353"/>
      <c r="Q357" s="354">
        <v>250000</v>
      </c>
      <c r="R357" s="355"/>
      <c r="S357" s="356"/>
      <c r="T357" s="357"/>
      <c r="U357" s="358"/>
      <c r="V357" s="359">
        <f t="shared" si="41"/>
        <v>250000</v>
      </c>
      <c r="W357" s="358"/>
      <c r="X357" s="358" t="s">
        <v>36</v>
      </c>
      <c r="Y357" s="360">
        <v>56590736</v>
      </c>
      <c r="Z357" s="361"/>
      <c r="AA357" s="362"/>
      <c r="AB357" s="1" t="s">
        <v>867</v>
      </c>
    </row>
    <row r="358" spans="1:28" ht="15" hidden="1" x14ac:dyDescent="0.25">
      <c r="A358" s="344"/>
      <c r="B358" s="345"/>
      <c r="C358" s="346"/>
      <c r="D358" s="347">
        <v>44712</v>
      </c>
      <c r="E358" s="348" t="s">
        <v>837</v>
      </c>
      <c r="F358" s="348" t="s">
        <v>837</v>
      </c>
      <c r="G358" s="344"/>
      <c r="H358" s="6"/>
      <c r="I358" s="344"/>
      <c r="J358" s="349"/>
      <c r="K358" s="350"/>
      <c r="L358" s="344"/>
      <c r="M358" s="351"/>
      <c r="N358" s="352"/>
      <c r="O358" s="353"/>
      <c r="P358" s="353"/>
      <c r="Q358" s="354">
        <v>2344</v>
      </c>
      <c r="R358" s="355"/>
      <c r="S358" s="356"/>
      <c r="T358" s="357"/>
      <c r="U358" s="358"/>
      <c r="V358" s="359">
        <f t="shared" si="41"/>
        <v>2344</v>
      </c>
      <c r="W358" s="358"/>
      <c r="X358" s="358" t="s">
        <v>36</v>
      </c>
      <c r="Y358" s="360">
        <v>56590731</v>
      </c>
      <c r="Z358" s="361"/>
      <c r="AA358" s="362"/>
      <c r="AB358" s="1" t="s">
        <v>867</v>
      </c>
    </row>
    <row r="359" spans="1:28" ht="15" hidden="1" x14ac:dyDescent="0.25">
      <c r="A359" s="344"/>
      <c r="B359" s="345"/>
      <c r="C359" s="346"/>
      <c r="D359" s="347">
        <v>44712</v>
      </c>
      <c r="E359" s="348" t="s">
        <v>837</v>
      </c>
      <c r="F359" s="348" t="s">
        <v>837</v>
      </c>
      <c r="G359" s="344"/>
      <c r="H359" s="6"/>
      <c r="I359" s="344"/>
      <c r="J359" s="349"/>
      <c r="K359" s="350"/>
      <c r="L359" s="344"/>
      <c r="M359" s="351"/>
      <c r="N359" s="352"/>
      <c r="O359" s="353"/>
      <c r="P359" s="353"/>
      <c r="Q359" s="354">
        <v>17910</v>
      </c>
      <c r="R359" s="355"/>
      <c r="S359" s="356"/>
      <c r="T359" s="357"/>
      <c r="U359" s="358"/>
      <c r="V359" s="359">
        <f t="shared" si="41"/>
        <v>17910</v>
      </c>
      <c r="W359" s="358"/>
      <c r="X359" s="358" t="s">
        <v>36</v>
      </c>
      <c r="Y359" s="360">
        <v>56590735</v>
      </c>
      <c r="Z359" s="361"/>
      <c r="AA359" s="362"/>
      <c r="AB359" s="1" t="s">
        <v>867</v>
      </c>
    </row>
    <row r="360" spans="1:28" ht="15" hidden="1" x14ac:dyDescent="0.25">
      <c r="A360" s="344"/>
      <c r="B360" s="345"/>
      <c r="C360" s="346"/>
      <c r="D360" s="347">
        <v>44712</v>
      </c>
      <c r="E360" s="348" t="s">
        <v>917</v>
      </c>
      <c r="F360" s="348" t="s">
        <v>917</v>
      </c>
      <c r="G360" s="344"/>
      <c r="H360" s="6"/>
      <c r="I360" s="344"/>
      <c r="J360" s="349"/>
      <c r="K360" s="350"/>
      <c r="L360" s="344"/>
      <c r="M360" s="351"/>
      <c r="N360" s="352"/>
      <c r="O360" s="353"/>
      <c r="P360" s="353"/>
      <c r="Q360" s="354">
        <v>97990.93</v>
      </c>
      <c r="R360" s="355"/>
      <c r="S360" s="356"/>
      <c r="T360" s="357"/>
      <c r="U360" s="358"/>
      <c r="V360" s="359">
        <f t="shared" si="41"/>
        <v>97990.93</v>
      </c>
      <c r="W360" s="358"/>
      <c r="X360" s="358" t="s">
        <v>36</v>
      </c>
      <c r="Y360" s="360"/>
      <c r="Z360" s="361"/>
      <c r="AA360" s="362"/>
      <c r="AB360" s="1" t="s">
        <v>867</v>
      </c>
    </row>
    <row r="361" spans="1:28" ht="15" hidden="1" x14ac:dyDescent="0.25">
      <c r="A361" s="344"/>
      <c r="B361" s="345"/>
      <c r="C361" s="346"/>
      <c r="D361" s="347">
        <v>44712</v>
      </c>
      <c r="E361" s="348" t="s">
        <v>918</v>
      </c>
      <c r="F361" s="348" t="s">
        <v>918</v>
      </c>
      <c r="G361" s="344"/>
      <c r="H361" s="6"/>
      <c r="I361" s="344"/>
      <c r="J361" s="349"/>
      <c r="K361" s="350"/>
      <c r="L361" s="344"/>
      <c r="M361" s="351"/>
      <c r="N361" s="352"/>
      <c r="O361" s="353"/>
      <c r="P361" s="353"/>
      <c r="Q361" s="354">
        <v>308020.56</v>
      </c>
      <c r="R361" s="355"/>
      <c r="S361" s="356"/>
      <c r="T361" s="357"/>
      <c r="U361" s="358"/>
      <c r="V361" s="359">
        <f t="shared" si="41"/>
        <v>308020.56</v>
      </c>
      <c r="W361" s="358"/>
      <c r="X361" s="358" t="s">
        <v>36</v>
      </c>
      <c r="Y361" s="360"/>
      <c r="Z361" s="361"/>
      <c r="AA361" s="362"/>
      <c r="AB361" s="1" t="s">
        <v>867</v>
      </c>
    </row>
    <row r="362" spans="1:28" ht="15" hidden="1" x14ac:dyDescent="0.25">
      <c r="A362" s="344"/>
      <c r="B362" s="345"/>
      <c r="C362" s="346"/>
      <c r="D362" s="347">
        <v>44712</v>
      </c>
      <c r="E362" s="348" t="s">
        <v>950</v>
      </c>
      <c r="F362" s="348" t="s">
        <v>950</v>
      </c>
      <c r="G362" s="344"/>
      <c r="H362" s="6"/>
      <c r="I362" s="344"/>
      <c r="J362" s="349"/>
      <c r="K362" s="350"/>
      <c r="L362" s="344"/>
      <c r="M362" s="351"/>
      <c r="N362" s="352"/>
      <c r="O362" s="353"/>
      <c r="P362" s="353"/>
      <c r="Q362" s="354">
        <v>807022</v>
      </c>
      <c r="R362" s="355"/>
      <c r="S362" s="356"/>
      <c r="T362" s="357"/>
      <c r="U362" s="358"/>
      <c r="V362" s="359">
        <f t="shared" si="41"/>
        <v>807022</v>
      </c>
      <c r="W362" s="358"/>
      <c r="X362" s="358" t="s">
        <v>36</v>
      </c>
      <c r="Y362" s="360"/>
      <c r="Z362" s="361"/>
      <c r="AA362" s="362"/>
      <c r="AB362" s="1" t="s">
        <v>867</v>
      </c>
    </row>
    <row r="363" spans="1:28" ht="15" hidden="1" x14ac:dyDescent="0.25">
      <c r="A363" s="344"/>
      <c r="B363" s="345"/>
      <c r="C363" s="346"/>
      <c r="D363" s="347">
        <v>44712</v>
      </c>
      <c r="E363" s="348" t="s">
        <v>951</v>
      </c>
      <c r="F363" s="348" t="s">
        <v>951</v>
      </c>
      <c r="G363" s="344"/>
      <c r="H363" s="6"/>
      <c r="I363" s="344"/>
      <c r="J363" s="349"/>
      <c r="K363" s="350"/>
      <c r="L363" s="344"/>
      <c r="M363" s="351"/>
      <c r="N363" s="352"/>
      <c r="O363" s="353"/>
      <c r="P363" s="353"/>
      <c r="Q363" s="354">
        <v>900000</v>
      </c>
      <c r="R363" s="355"/>
      <c r="S363" s="356"/>
      <c r="T363" s="357"/>
      <c r="U363" s="358"/>
      <c r="V363" s="359">
        <f t="shared" si="41"/>
        <v>900000</v>
      </c>
      <c r="W363" s="358"/>
      <c r="X363" s="358" t="s">
        <v>36</v>
      </c>
      <c r="Y363" s="360"/>
      <c r="Z363" s="361"/>
      <c r="AA363" s="362"/>
      <c r="AB363" s="1" t="s">
        <v>867</v>
      </c>
    </row>
    <row r="364" spans="1:28" ht="15" hidden="1" x14ac:dyDescent="0.25">
      <c r="A364" s="344"/>
      <c r="B364" s="345"/>
      <c r="C364" s="346"/>
      <c r="D364" s="347">
        <v>44712</v>
      </c>
      <c r="E364" s="348" t="s">
        <v>952</v>
      </c>
      <c r="F364" s="348" t="s">
        <v>952</v>
      </c>
      <c r="G364" s="344"/>
      <c r="H364" s="6"/>
      <c r="I364" s="344"/>
      <c r="J364" s="349"/>
      <c r="K364" s="350"/>
      <c r="L364" s="344"/>
      <c r="M364" s="351"/>
      <c r="N364" s="352"/>
      <c r="O364" s="353"/>
      <c r="P364" s="353"/>
      <c r="Q364" s="354">
        <v>900000</v>
      </c>
      <c r="R364" s="355"/>
      <c r="S364" s="356"/>
      <c r="T364" s="357"/>
      <c r="U364" s="358"/>
      <c r="V364" s="359">
        <f t="shared" si="41"/>
        <v>900000</v>
      </c>
      <c r="W364" s="358"/>
      <c r="X364" s="358" t="s">
        <v>36</v>
      </c>
      <c r="Y364" s="360"/>
      <c r="Z364" s="361"/>
      <c r="AA364" s="362"/>
      <c r="AB364" s="1" t="s">
        <v>867</v>
      </c>
    </row>
    <row r="365" spans="1:28" hidden="1" x14ac:dyDescent="0.2">
      <c r="A365" s="20">
        <v>221</v>
      </c>
      <c r="B365" s="131">
        <v>44703</v>
      </c>
      <c r="C365" s="22">
        <v>44711</v>
      </c>
      <c r="D365" s="246">
        <v>44715</v>
      </c>
      <c r="E365" s="23" t="s">
        <v>513</v>
      </c>
      <c r="F365" s="23" t="s">
        <v>514</v>
      </c>
      <c r="G365" s="20" t="s">
        <v>515</v>
      </c>
      <c r="H365" s="6"/>
      <c r="I365" s="20" t="s">
        <v>516</v>
      </c>
      <c r="J365" s="78">
        <v>303553</v>
      </c>
      <c r="K365" s="103">
        <v>44553</v>
      </c>
      <c r="L365" s="20">
        <v>2292</v>
      </c>
      <c r="M365" s="38">
        <v>1326043</v>
      </c>
      <c r="N365" s="132">
        <v>0.17</v>
      </c>
      <c r="O365" s="31">
        <f t="shared" si="37"/>
        <v>225427.31000000003</v>
      </c>
      <c r="P365" s="31">
        <v>0</v>
      </c>
      <c r="Q365" s="35">
        <f t="shared" si="34"/>
        <v>1551470.31</v>
      </c>
      <c r="R365" s="109"/>
      <c r="S365" s="34"/>
      <c r="T365" s="110"/>
      <c r="U365" s="35"/>
      <c r="V365" s="32">
        <f t="shared" si="41"/>
        <v>1551470.31</v>
      </c>
      <c r="W365" s="181" t="s">
        <v>35</v>
      </c>
      <c r="X365" s="181" t="s">
        <v>36</v>
      </c>
      <c r="Y365" s="47">
        <v>56590745</v>
      </c>
      <c r="Z365" s="152" t="s">
        <v>33</v>
      </c>
      <c r="AA365" s="138">
        <f>V365+V366</f>
        <v>3125000.9699999997</v>
      </c>
    </row>
    <row r="366" spans="1:28" hidden="1" x14ac:dyDescent="0.2">
      <c r="A366" s="20">
        <v>222</v>
      </c>
      <c r="B366" s="131">
        <v>44703</v>
      </c>
      <c r="C366" s="22">
        <v>44711</v>
      </c>
      <c r="D366" s="246">
        <v>44715</v>
      </c>
      <c r="E366" s="23" t="s">
        <v>513</v>
      </c>
      <c r="F366" s="23" t="s">
        <v>514</v>
      </c>
      <c r="G366" s="20" t="s">
        <v>515</v>
      </c>
      <c r="H366" s="6"/>
      <c r="I366" s="20" t="s">
        <v>516</v>
      </c>
      <c r="J366" s="78">
        <v>303553</v>
      </c>
      <c r="K366" s="103">
        <v>44553</v>
      </c>
      <c r="L366" s="20" t="s">
        <v>33</v>
      </c>
      <c r="M366" s="38">
        <v>1344898</v>
      </c>
      <c r="N366" s="132">
        <v>0.17</v>
      </c>
      <c r="O366" s="31">
        <f t="shared" si="37"/>
        <v>228632.66</v>
      </c>
      <c r="P366" s="31">
        <v>0</v>
      </c>
      <c r="Q366" s="35">
        <f t="shared" si="34"/>
        <v>1573530.66</v>
      </c>
      <c r="R366" s="109"/>
      <c r="S366" s="34"/>
      <c r="T366" s="110"/>
      <c r="U366" s="35"/>
      <c r="V366" s="32">
        <f t="shared" si="41"/>
        <v>1573530.66</v>
      </c>
      <c r="W366" s="181" t="s">
        <v>35</v>
      </c>
      <c r="X366" s="181" t="s">
        <v>36</v>
      </c>
      <c r="Y366" s="47">
        <v>56590745</v>
      </c>
      <c r="Z366" s="152" t="s">
        <v>33</v>
      </c>
      <c r="AA366" s="138"/>
    </row>
    <row r="367" spans="1:28" ht="15" hidden="1" x14ac:dyDescent="0.25">
      <c r="A367" s="344"/>
      <c r="B367" s="345"/>
      <c r="C367" s="346"/>
      <c r="D367" s="347">
        <v>44566</v>
      </c>
      <c r="E367" s="348" t="s">
        <v>1091</v>
      </c>
      <c r="F367" s="348" t="s">
        <v>1091</v>
      </c>
      <c r="G367" s="344"/>
      <c r="H367" s="6"/>
      <c r="I367" s="344"/>
      <c r="J367" s="349"/>
      <c r="K367" s="387"/>
      <c r="L367" s="344"/>
      <c r="M367" s="351"/>
      <c r="N367" s="352"/>
      <c r="O367" s="353"/>
      <c r="P367" s="353"/>
      <c r="Q367" s="354">
        <v>6051</v>
      </c>
      <c r="R367" s="355"/>
      <c r="S367" s="356"/>
      <c r="T367" s="357"/>
      <c r="U367" s="358"/>
      <c r="V367" s="359">
        <f t="shared" si="41"/>
        <v>6051</v>
      </c>
      <c r="W367" s="369"/>
      <c r="X367" s="358" t="s">
        <v>222</v>
      </c>
      <c r="Y367" s="405">
        <v>54303410</v>
      </c>
      <c r="Z367" s="361"/>
      <c r="AA367" s="362"/>
      <c r="AB367" s="1" t="s">
        <v>867</v>
      </c>
    </row>
    <row r="368" spans="1:28" ht="15" hidden="1" x14ac:dyDescent="0.25">
      <c r="A368" s="344"/>
      <c r="B368" s="345"/>
      <c r="C368" s="346"/>
      <c r="D368" s="347">
        <v>44579</v>
      </c>
      <c r="E368" s="348" t="s">
        <v>1092</v>
      </c>
      <c r="F368" s="348" t="s">
        <v>1092</v>
      </c>
      <c r="G368" s="344"/>
      <c r="H368" s="6"/>
      <c r="I368" s="344"/>
      <c r="J368" s="349"/>
      <c r="K368" s="387"/>
      <c r="L368" s="344"/>
      <c r="M368" s="351"/>
      <c r="N368" s="352"/>
      <c r="O368" s="353"/>
      <c r="P368" s="353"/>
      <c r="Q368" s="354">
        <v>97950.56</v>
      </c>
      <c r="R368" s="355"/>
      <c r="S368" s="356"/>
      <c r="T368" s="357"/>
      <c r="U368" s="358"/>
      <c r="V368" s="359">
        <f t="shared" si="41"/>
        <v>97950.56</v>
      </c>
      <c r="W368" s="369"/>
      <c r="X368" s="358" t="s">
        <v>222</v>
      </c>
      <c r="Y368" s="405"/>
      <c r="Z368" s="361"/>
      <c r="AA368" s="362"/>
      <c r="AB368" s="1" t="s">
        <v>867</v>
      </c>
    </row>
    <row r="369" spans="1:28" ht="15" hidden="1" x14ac:dyDescent="0.25">
      <c r="A369" s="344"/>
      <c r="B369" s="345"/>
      <c r="C369" s="346"/>
      <c r="D369" s="347">
        <v>44579</v>
      </c>
      <c r="E369" s="348" t="s">
        <v>1093</v>
      </c>
      <c r="F369" s="348" t="s">
        <v>1093</v>
      </c>
      <c r="G369" s="344"/>
      <c r="H369" s="6"/>
      <c r="I369" s="344"/>
      <c r="J369" s="349"/>
      <c r="K369" s="387"/>
      <c r="L369" s="344"/>
      <c r="M369" s="351"/>
      <c r="N369" s="352"/>
      <c r="O369" s="353"/>
      <c r="P369" s="353"/>
      <c r="Q369" s="354">
        <v>297713.03000000003</v>
      </c>
      <c r="R369" s="355"/>
      <c r="S369" s="356"/>
      <c r="T369" s="357"/>
      <c r="U369" s="358"/>
      <c r="V369" s="359">
        <f t="shared" si="41"/>
        <v>297713.03000000003</v>
      </c>
      <c r="W369" s="369"/>
      <c r="X369" s="358" t="s">
        <v>222</v>
      </c>
      <c r="Y369" s="405"/>
      <c r="Z369" s="361"/>
      <c r="AA369" s="362"/>
      <c r="AB369" s="1" t="s">
        <v>867</v>
      </c>
    </row>
    <row r="370" spans="1:28" ht="15" hidden="1" x14ac:dyDescent="0.25">
      <c r="A370" s="344"/>
      <c r="B370" s="345"/>
      <c r="C370" s="346"/>
      <c r="D370" s="401">
        <v>44592</v>
      </c>
      <c r="E370" s="400" t="s">
        <v>1094</v>
      </c>
      <c r="F370" s="400" t="s">
        <v>1094</v>
      </c>
      <c r="G370" s="344"/>
      <c r="H370" s="6"/>
      <c r="I370" s="344"/>
      <c r="J370" s="407"/>
      <c r="K370" s="387"/>
      <c r="L370" s="344"/>
      <c r="M370" s="351"/>
      <c r="N370" s="352"/>
      <c r="O370" s="353"/>
      <c r="P370" s="353"/>
      <c r="Q370" s="408">
        <v>947.12</v>
      </c>
      <c r="R370" s="355"/>
      <c r="S370" s="356"/>
      <c r="T370" s="357"/>
      <c r="U370" s="358"/>
      <c r="V370" s="359">
        <f t="shared" si="41"/>
        <v>947.12</v>
      </c>
      <c r="W370" s="404"/>
      <c r="X370" s="358" t="s">
        <v>222</v>
      </c>
      <c r="Y370" s="405"/>
      <c r="Z370" s="361"/>
      <c r="AA370" s="362"/>
    </row>
    <row r="371" spans="1:28" hidden="1" x14ac:dyDescent="0.2">
      <c r="A371" s="20">
        <v>74</v>
      </c>
      <c r="B371" s="21">
        <v>44614</v>
      </c>
      <c r="C371" s="22">
        <v>44718</v>
      </c>
      <c r="D371" s="246">
        <v>44610</v>
      </c>
      <c r="E371" s="23" t="s">
        <v>75</v>
      </c>
      <c r="F371" s="23" t="s">
        <v>221</v>
      </c>
      <c r="G371" s="24" t="s">
        <v>33</v>
      </c>
      <c r="H371" s="6"/>
      <c r="I371" s="24" t="s">
        <v>33</v>
      </c>
      <c r="J371" s="53">
        <v>303394</v>
      </c>
      <c r="K371" s="27" t="s">
        <v>33</v>
      </c>
      <c r="L371" s="26" t="s">
        <v>33</v>
      </c>
      <c r="M371" s="38">
        <v>395569</v>
      </c>
      <c r="N371" s="30">
        <v>0</v>
      </c>
      <c r="O371" s="31">
        <f t="shared" ref="O371" si="42">M371*N371</f>
        <v>0</v>
      </c>
      <c r="P371" s="31">
        <v>0</v>
      </c>
      <c r="Q371" s="32">
        <f t="shared" ref="Q371" si="43">M371+O371+P371</f>
        <v>395569</v>
      </c>
      <c r="R371" s="33">
        <v>0</v>
      </c>
      <c r="S371" s="34">
        <f t="shared" ref="S371" si="44">-Q371*R371</f>
        <v>0</v>
      </c>
      <c r="T371" s="33"/>
      <c r="U371" s="35">
        <f t="shared" ref="U371" si="45">-O371*T371</f>
        <v>0</v>
      </c>
      <c r="V371" s="32">
        <f t="shared" si="41"/>
        <v>395569</v>
      </c>
      <c r="W371" s="36" t="s">
        <v>35</v>
      </c>
      <c r="X371" s="35" t="s">
        <v>222</v>
      </c>
      <c r="Y371" s="37" t="s">
        <v>33</v>
      </c>
      <c r="Z371" s="37" t="s">
        <v>33</v>
      </c>
      <c r="AA371" s="37"/>
    </row>
    <row r="372" spans="1:28" ht="15" hidden="1" x14ac:dyDescent="0.25">
      <c r="A372" s="344"/>
      <c r="B372" s="363"/>
      <c r="C372" s="346"/>
      <c r="D372" s="347">
        <v>44594</v>
      </c>
      <c r="E372" s="348" t="s">
        <v>868</v>
      </c>
      <c r="F372" s="348" t="s">
        <v>868</v>
      </c>
      <c r="G372" s="366"/>
      <c r="H372" s="6"/>
      <c r="I372" s="366"/>
      <c r="J372" s="344"/>
      <c r="K372" s="350"/>
      <c r="L372" s="365"/>
      <c r="M372" s="351"/>
      <c r="N372" s="410"/>
      <c r="O372" s="353"/>
      <c r="P372" s="353"/>
      <c r="Q372" s="389">
        <v>289.79000000000002</v>
      </c>
      <c r="R372" s="368"/>
      <c r="S372" s="356"/>
      <c r="T372" s="368"/>
      <c r="U372" s="358"/>
      <c r="V372" s="359">
        <f t="shared" si="41"/>
        <v>289.79000000000002</v>
      </c>
      <c r="W372" s="358"/>
      <c r="X372" s="358" t="s">
        <v>222</v>
      </c>
      <c r="Y372" s="392"/>
      <c r="Z372" s="392"/>
      <c r="AA372" s="392"/>
      <c r="AB372" s="1" t="s">
        <v>867</v>
      </c>
    </row>
    <row r="373" spans="1:28" ht="15" hidden="1" x14ac:dyDescent="0.25">
      <c r="A373" s="344"/>
      <c r="B373" s="363"/>
      <c r="C373" s="346"/>
      <c r="D373" s="347">
        <v>44594</v>
      </c>
      <c r="E373" s="348" t="s">
        <v>869</v>
      </c>
      <c r="F373" s="348" t="s">
        <v>869</v>
      </c>
      <c r="G373" s="366"/>
      <c r="H373" s="6"/>
      <c r="I373" s="366"/>
      <c r="J373" s="344"/>
      <c r="K373" s="350"/>
      <c r="L373" s="365"/>
      <c r="M373" s="351"/>
      <c r="N373" s="410"/>
      <c r="O373" s="353"/>
      <c r="P373" s="353"/>
      <c r="Q373" s="354">
        <v>2229.16</v>
      </c>
      <c r="R373" s="368"/>
      <c r="S373" s="356"/>
      <c r="T373" s="368"/>
      <c r="U373" s="358"/>
      <c r="V373" s="359">
        <f t="shared" si="41"/>
        <v>2229.16</v>
      </c>
      <c r="W373" s="358"/>
      <c r="X373" s="358" t="s">
        <v>222</v>
      </c>
      <c r="Y373" s="392"/>
      <c r="Z373" s="392"/>
      <c r="AA373" s="392"/>
      <c r="AB373" s="1" t="s">
        <v>867</v>
      </c>
    </row>
    <row r="374" spans="1:28" ht="15" hidden="1" x14ac:dyDescent="0.25">
      <c r="A374" s="344"/>
      <c r="B374" s="363"/>
      <c r="C374" s="346"/>
      <c r="D374" s="347">
        <v>44624</v>
      </c>
      <c r="E374" s="348" t="s">
        <v>1094</v>
      </c>
      <c r="F374" s="348" t="s">
        <v>1094</v>
      </c>
      <c r="G374" s="366"/>
      <c r="H374" s="6"/>
      <c r="I374" s="366"/>
      <c r="J374" s="344"/>
      <c r="K374" s="350"/>
      <c r="L374" s="365"/>
      <c r="M374" s="351"/>
      <c r="N374" s="410"/>
      <c r="O374" s="353"/>
      <c r="P374" s="353"/>
      <c r="Q374" s="389">
        <v>504</v>
      </c>
      <c r="R374" s="368"/>
      <c r="S374" s="356"/>
      <c r="T374" s="368"/>
      <c r="U374" s="358"/>
      <c r="V374" s="359">
        <f t="shared" si="41"/>
        <v>504</v>
      </c>
      <c r="W374" s="358"/>
      <c r="X374" s="358" t="s">
        <v>222</v>
      </c>
      <c r="Y374" s="392"/>
      <c r="Z374" s="392"/>
      <c r="AA374" s="392"/>
      <c r="AB374" s="1" t="s">
        <v>867</v>
      </c>
    </row>
    <row r="375" spans="1:28" ht="23.25" hidden="1" x14ac:dyDescent="0.25">
      <c r="A375" s="344"/>
      <c r="B375" s="363"/>
      <c r="C375" s="346"/>
      <c r="D375" s="347">
        <v>44635</v>
      </c>
      <c r="E375" s="348" t="s">
        <v>1095</v>
      </c>
      <c r="F375" s="348" t="s">
        <v>1095</v>
      </c>
      <c r="G375" s="366"/>
      <c r="H375" s="6"/>
      <c r="I375" s="366"/>
      <c r="J375" s="344"/>
      <c r="K375" s="350"/>
      <c r="L375" s="365"/>
      <c r="M375" s="351"/>
      <c r="N375" s="410"/>
      <c r="O375" s="353"/>
      <c r="P375" s="353"/>
      <c r="Q375" s="354">
        <v>54700</v>
      </c>
      <c r="R375" s="368"/>
      <c r="S375" s="356"/>
      <c r="T375" s="368"/>
      <c r="U375" s="358"/>
      <c r="V375" s="359">
        <f t="shared" si="41"/>
        <v>54700</v>
      </c>
      <c r="W375" s="358"/>
      <c r="X375" s="358" t="s">
        <v>222</v>
      </c>
      <c r="Y375" s="392"/>
      <c r="Z375" s="392"/>
      <c r="AA375" s="392"/>
      <c r="AB375" s="1" t="s">
        <v>867</v>
      </c>
    </row>
    <row r="376" spans="1:28" ht="15" hidden="1" x14ac:dyDescent="0.25">
      <c r="A376" s="344"/>
      <c r="B376" s="363"/>
      <c r="C376" s="346"/>
      <c r="D376" s="347">
        <v>44636</v>
      </c>
      <c r="E376" s="348" t="s">
        <v>949</v>
      </c>
      <c r="F376" s="348" t="s">
        <v>949</v>
      </c>
      <c r="G376" s="366"/>
      <c r="H376" s="6"/>
      <c r="I376" s="366"/>
      <c r="J376" s="344"/>
      <c r="K376" s="350"/>
      <c r="L376" s="365"/>
      <c r="M376" s="351"/>
      <c r="N376" s="410"/>
      <c r="O376" s="353"/>
      <c r="P376" s="353"/>
      <c r="Q376" s="354">
        <v>3760000</v>
      </c>
      <c r="R376" s="368"/>
      <c r="S376" s="356"/>
      <c r="T376" s="368"/>
      <c r="U376" s="358"/>
      <c r="V376" s="359">
        <f t="shared" si="41"/>
        <v>3760000</v>
      </c>
      <c r="W376" s="358"/>
      <c r="X376" s="358" t="s">
        <v>222</v>
      </c>
      <c r="Y376" s="392"/>
      <c r="Z376" s="392"/>
      <c r="AA376" s="392"/>
      <c r="AB376" s="1" t="s">
        <v>867</v>
      </c>
    </row>
    <row r="377" spans="1:28" ht="23.25" hidden="1" x14ac:dyDescent="0.25">
      <c r="A377" s="344"/>
      <c r="B377" s="363"/>
      <c r="C377" s="346"/>
      <c r="D377" s="347">
        <v>44638</v>
      </c>
      <c r="E377" s="348" t="s">
        <v>1095</v>
      </c>
      <c r="F377" s="348" t="s">
        <v>1095</v>
      </c>
      <c r="G377" s="366"/>
      <c r="H377" s="6"/>
      <c r="I377" s="366"/>
      <c r="J377" s="344"/>
      <c r="K377" s="350"/>
      <c r="L377" s="365"/>
      <c r="M377" s="351"/>
      <c r="N377" s="410"/>
      <c r="O377" s="353"/>
      <c r="P377" s="353"/>
      <c r="Q377" s="389">
        <v>200</v>
      </c>
      <c r="R377" s="368"/>
      <c r="S377" s="356"/>
      <c r="T377" s="368"/>
      <c r="U377" s="358"/>
      <c r="V377" s="359">
        <f t="shared" si="41"/>
        <v>200</v>
      </c>
      <c r="W377" s="358"/>
      <c r="X377" s="358" t="s">
        <v>222</v>
      </c>
      <c r="Y377" s="392"/>
      <c r="Z377" s="392"/>
      <c r="AA377" s="392"/>
      <c r="AB377" s="1" t="s">
        <v>867</v>
      </c>
    </row>
    <row r="378" spans="1:28" ht="15" hidden="1" x14ac:dyDescent="0.25">
      <c r="A378" s="409"/>
      <c r="B378" s="414"/>
      <c r="C378" s="415"/>
      <c r="D378" s="401">
        <v>44681</v>
      </c>
      <c r="E378" s="402" t="s">
        <v>1094</v>
      </c>
      <c r="F378" s="402" t="s">
        <v>1094</v>
      </c>
      <c r="G378" s="374"/>
      <c r="H378" s="6"/>
      <c r="I378" s="374"/>
      <c r="J378" s="409"/>
      <c r="K378" s="416"/>
      <c r="L378" s="372"/>
      <c r="M378" s="417"/>
      <c r="N378" s="418"/>
      <c r="O378" s="419"/>
      <c r="P378" s="419"/>
      <c r="Q378" s="411">
        <v>273.22000000000003</v>
      </c>
      <c r="R378" s="420"/>
      <c r="S378" s="421"/>
      <c r="T378" s="420"/>
      <c r="U378" s="406"/>
      <c r="V378" s="422">
        <f t="shared" si="41"/>
        <v>273.22000000000003</v>
      </c>
      <c r="W378" s="423"/>
      <c r="X378" s="406" t="s">
        <v>222</v>
      </c>
      <c r="Y378" s="413"/>
      <c r="Z378" s="413"/>
      <c r="AA378" s="413"/>
      <c r="AB378" s="1" t="s">
        <v>867</v>
      </c>
    </row>
    <row r="379" spans="1:28" ht="15" hidden="1" x14ac:dyDescent="0.25">
      <c r="A379" s="344"/>
      <c r="B379" s="363"/>
      <c r="C379" s="346"/>
      <c r="D379" s="347">
        <v>44712</v>
      </c>
      <c r="E379" s="348" t="s">
        <v>1094</v>
      </c>
      <c r="F379" s="348" t="s">
        <v>1094</v>
      </c>
      <c r="G379" s="366"/>
      <c r="H379" s="6"/>
      <c r="I379" s="366"/>
      <c r="J379" s="344"/>
      <c r="K379" s="350"/>
      <c r="L379" s="365"/>
      <c r="M379" s="351"/>
      <c r="N379" s="410"/>
      <c r="O379" s="353"/>
      <c r="P379" s="353"/>
      <c r="Q379" s="354">
        <v>2565.0300000000002</v>
      </c>
      <c r="R379" s="368"/>
      <c r="S379" s="356"/>
      <c r="T379" s="368"/>
      <c r="U379" s="358"/>
      <c r="V379" s="359">
        <f t="shared" si="41"/>
        <v>2565.0300000000002</v>
      </c>
      <c r="W379" s="358"/>
      <c r="X379" s="358" t="s">
        <v>222</v>
      </c>
      <c r="Y379" s="360"/>
      <c r="Z379" s="392"/>
      <c r="AA379" s="392"/>
      <c r="AB379" s="1" t="s">
        <v>867</v>
      </c>
    </row>
    <row r="380" spans="1:28" ht="15" hidden="1" x14ac:dyDescent="0.25">
      <c r="A380" s="344"/>
      <c r="B380" s="363"/>
      <c r="C380" s="346"/>
      <c r="D380" s="347">
        <v>44713</v>
      </c>
      <c r="E380" s="348" t="s">
        <v>893</v>
      </c>
      <c r="F380" s="348" t="s">
        <v>893</v>
      </c>
      <c r="G380" s="366"/>
      <c r="H380" s="6"/>
      <c r="I380" s="366"/>
      <c r="J380" s="344"/>
      <c r="K380" s="350"/>
      <c r="L380" s="365"/>
      <c r="M380" s="351"/>
      <c r="N380" s="410"/>
      <c r="O380" s="353"/>
      <c r="P380" s="353"/>
      <c r="Q380" s="354">
        <v>795842</v>
      </c>
      <c r="R380" s="368"/>
      <c r="S380" s="356"/>
      <c r="T380" s="368"/>
      <c r="U380" s="358"/>
      <c r="V380" s="359">
        <f t="shared" si="41"/>
        <v>795842</v>
      </c>
      <c r="W380" s="358"/>
      <c r="X380" s="358" t="s">
        <v>222</v>
      </c>
      <c r="Y380" s="360">
        <v>54303401</v>
      </c>
      <c r="Z380" s="392"/>
      <c r="AA380" s="392"/>
      <c r="AB380" s="1" t="s">
        <v>867</v>
      </c>
    </row>
    <row r="381" spans="1:28" ht="23.25" hidden="1" x14ac:dyDescent="0.25">
      <c r="A381" s="344"/>
      <c r="B381" s="363"/>
      <c r="C381" s="346"/>
      <c r="D381" s="347">
        <v>44713</v>
      </c>
      <c r="E381" s="348" t="s">
        <v>1096</v>
      </c>
      <c r="F381" s="348" t="s">
        <v>1096</v>
      </c>
      <c r="G381" s="366"/>
      <c r="H381" s="6"/>
      <c r="I381" s="366"/>
      <c r="J381" s="344"/>
      <c r="K381" s="350"/>
      <c r="L381" s="365"/>
      <c r="M381" s="351"/>
      <c r="N381" s="410"/>
      <c r="O381" s="353"/>
      <c r="P381" s="353"/>
      <c r="Q381" s="354">
        <v>5321231</v>
      </c>
      <c r="R381" s="368"/>
      <c r="S381" s="356"/>
      <c r="T381" s="368"/>
      <c r="U381" s="358"/>
      <c r="V381" s="359">
        <f t="shared" si="41"/>
        <v>5321231</v>
      </c>
      <c r="W381" s="358"/>
      <c r="X381" s="358" t="s">
        <v>222</v>
      </c>
      <c r="Y381" s="360">
        <v>54303418</v>
      </c>
      <c r="Z381" s="392"/>
      <c r="AA381" s="392"/>
      <c r="AB381" s="1" t="s">
        <v>867</v>
      </c>
    </row>
    <row r="382" spans="1:28" ht="15" hidden="1" x14ac:dyDescent="0.25">
      <c r="A382" s="344"/>
      <c r="B382" s="363"/>
      <c r="C382" s="346"/>
      <c r="D382" s="347">
        <v>44715</v>
      </c>
      <c r="E382" s="348" t="s">
        <v>1091</v>
      </c>
      <c r="F382" s="348" t="s">
        <v>1091</v>
      </c>
      <c r="G382" s="366"/>
      <c r="H382" s="6"/>
      <c r="I382" s="366"/>
      <c r="J382" s="344"/>
      <c r="K382" s="350"/>
      <c r="L382" s="365"/>
      <c r="M382" s="351"/>
      <c r="N382" s="410"/>
      <c r="O382" s="353"/>
      <c r="P382" s="353"/>
      <c r="Q382" s="354">
        <v>93203</v>
      </c>
      <c r="R382" s="368"/>
      <c r="S382" s="356"/>
      <c r="T382" s="368"/>
      <c r="U382" s="358"/>
      <c r="V382" s="359">
        <f t="shared" si="41"/>
        <v>93203</v>
      </c>
      <c r="W382" s="358"/>
      <c r="X382" s="358" t="s">
        <v>222</v>
      </c>
      <c r="Y382" s="360">
        <v>54303425</v>
      </c>
      <c r="Z382" s="392"/>
      <c r="AA382" s="392"/>
      <c r="AB382" s="1" t="s">
        <v>867</v>
      </c>
    </row>
    <row r="383" spans="1:28" ht="15" hidden="1" x14ac:dyDescent="0.25">
      <c r="A383" s="344"/>
      <c r="B383" s="363"/>
      <c r="C383" s="346"/>
      <c r="D383" s="347">
        <v>44720</v>
      </c>
      <c r="E383" s="348" t="s">
        <v>842</v>
      </c>
      <c r="F383" s="348" t="s">
        <v>842</v>
      </c>
      <c r="G383" s="366"/>
      <c r="H383" s="6"/>
      <c r="I383" s="366"/>
      <c r="J383" s="344"/>
      <c r="K383" s="350"/>
      <c r="L383" s="365"/>
      <c r="M383" s="351"/>
      <c r="N383" s="410"/>
      <c r="O383" s="353"/>
      <c r="P383" s="353"/>
      <c r="Q383" s="354">
        <v>170864</v>
      </c>
      <c r="R383" s="368"/>
      <c r="S383" s="356"/>
      <c r="T383" s="368"/>
      <c r="U383" s="358"/>
      <c r="V383" s="359">
        <f t="shared" si="41"/>
        <v>170864</v>
      </c>
      <c r="W383" s="358"/>
      <c r="X383" s="358" t="s">
        <v>222</v>
      </c>
      <c r="Y383" s="360">
        <v>54303431</v>
      </c>
      <c r="Z383" s="392"/>
      <c r="AA383" s="392"/>
      <c r="AB383" s="1" t="s">
        <v>867</v>
      </c>
    </row>
    <row r="384" spans="1:28" ht="15" hidden="1" x14ac:dyDescent="0.25">
      <c r="A384" s="344"/>
      <c r="B384" s="363"/>
      <c r="C384" s="346"/>
      <c r="D384" s="347">
        <v>44720</v>
      </c>
      <c r="E384" s="348" t="s">
        <v>838</v>
      </c>
      <c r="F384" s="348" t="s">
        <v>838</v>
      </c>
      <c r="G384" s="366"/>
      <c r="H384" s="6"/>
      <c r="I384" s="366"/>
      <c r="J384" s="344"/>
      <c r="K384" s="350"/>
      <c r="L384" s="365"/>
      <c r="M384" s="351"/>
      <c r="N384" s="410"/>
      <c r="O384" s="353"/>
      <c r="P384" s="353"/>
      <c r="Q384" s="354">
        <v>966401</v>
      </c>
      <c r="R384" s="368"/>
      <c r="S384" s="356"/>
      <c r="T384" s="368"/>
      <c r="U384" s="358"/>
      <c r="V384" s="359">
        <f t="shared" si="41"/>
        <v>966401</v>
      </c>
      <c r="W384" s="358"/>
      <c r="X384" s="358" t="s">
        <v>222</v>
      </c>
      <c r="Y384" s="360">
        <v>54303430</v>
      </c>
      <c r="Z384" s="392"/>
      <c r="AA384" s="392"/>
      <c r="AB384" s="1" t="s">
        <v>867</v>
      </c>
    </row>
    <row r="385" spans="1:28" ht="15" hidden="1" x14ac:dyDescent="0.25">
      <c r="A385" s="344"/>
      <c r="B385" s="363"/>
      <c r="C385" s="346"/>
      <c r="D385" s="347">
        <v>44720</v>
      </c>
      <c r="E385" s="348" t="s">
        <v>1097</v>
      </c>
      <c r="F385" s="348" t="s">
        <v>1097</v>
      </c>
      <c r="G385" s="366"/>
      <c r="H385" s="6"/>
      <c r="I385" s="366"/>
      <c r="J385" s="344"/>
      <c r="K385" s="350"/>
      <c r="L385" s="365"/>
      <c r="M385" s="351"/>
      <c r="N385" s="410"/>
      <c r="O385" s="353"/>
      <c r="P385" s="353"/>
      <c r="Q385" s="354">
        <v>66595</v>
      </c>
      <c r="R385" s="368"/>
      <c r="S385" s="356"/>
      <c r="T385" s="368"/>
      <c r="U385" s="358"/>
      <c r="V385" s="359">
        <f t="shared" si="41"/>
        <v>66595</v>
      </c>
      <c r="W385" s="358"/>
      <c r="X385" s="358" t="s">
        <v>222</v>
      </c>
      <c r="Y385" s="360">
        <v>54303429</v>
      </c>
      <c r="Z385" s="392"/>
      <c r="AA385" s="392"/>
      <c r="AB385" s="1" t="s">
        <v>867</v>
      </c>
    </row>
    <row r="386" spans="1:28" ht="15" hidden="1" x14ac:dyDescent="0.25">
      <c r="A386" s="344"/>
      <c r="B386" s="363"/>
      <c r="C386" s="346"/>
      <c r="D386" s="347">
        <v>44721</v>
      </c>
      <c r="E386" s="348" t="s">
        <v>1091</v>
      </c>
      <c r="F386" s="348" t="s">
        <v>1091</v>
      </c>
      <c r="G386" s="366"/>
      <c r="H386" s="6"/>
      <c r="I386" s="366"/>
      <c r="J386" s="344"/>
      <c r="K386" s="350"/>
      <c r="L386" s="365"/>
      <c r="M386" s="351"/>
      <c r="N386" s="410"/>
      <c r="O386" s="353"/>
      <c r="P386" s="353"/>
      <c r="Q386" s="354">
        <v>53174</v>
      </c>
      <c r="R386" s="368"/>
      <c r="S386" s="356"/>
      <c r="T386" s="368"/>
      <c r="U386" s="358"/>
      <c r="V386" s="359">
        <f t="shared" si="41"/>
        <v>53174</v>
      </c>
      <c r="W386" s="358"/>
      <c r="X386" s="358" t="s">
        <v>222</v>
      </c>
      <c r="Y386" s="360">
        <v>54303427</v>
      </c>
      <c r="Z386" s="392"/>
      <c r="AA386" s="392"/>
      <c r="AB386" s="1" t="s">
        <v>867</v>
      </c>
    </row>
    <row r="387" spans="1:28" ht="15" hidden="1" x14ac:dyDescent="0.25">
      <c r="A387" s="344"/>
      <c r="B387" s="363"/>
      <c r="C387" s="346"/>
      <c r="D387" s="347">
        <v>44722</v>
      </c>
      <c r="E387" s="348" t="s">
        <v>901</v>
      </c>
      <c r="F387" s="348" t="s">
        <v>901</v>
      </c>
      <c r="G387" s="366"/>
      <c r="H387" s="6"/>
      <c r="I387" s="366"/>
      <c r="J387" s="344"/>
      <c r="K387" s="350"/>
      <c r="L387" s="365"/>
      <c r="M387" s="351"/>
      <c r="N387" s="410"/>
      <c r="O387" s="353"/>
      <c r="P387" s="353"/>
      <c r="Q387" s="354">
        <v>338143</v>
      </c>
      <c r="R387" s="368"/>
      <c r="S387" s="356"/>
      <c r="T387" s="368"/>
      <c r="U387" s="358"/>
      <c r="V387" s="359">
        <f t="shared" si="41"/>
        <v>338143</v>
      </c>
      <c r="W387" s="358"/>
      <c r="X387" s="358" t="s">
        <v>222</v>
      </c>
      <c r="Y387" s="360">
        <v>54303436</v>
      </c>
      <c r="Z387" s="392"/>
      <c r="AA387" s="392"/>
      <c r="AB387" s="1" t="s">
        <v>867</v>
      </c>
    </row>
    <row r="388" spans="1:28" ht="15" hidden="1" x14ac:dyDescent="0.25">
      <c r="A388" s="344"/>
      <c r="B388" s="363"/>
      <c r="C388" s="346"/>
      <c r="D388" s="347">
        <v>44726</v>
      </c>
      <c r="E388" s="348" t="s">
        <v>1091</v>
      </c>
      <c r="F388" s="348" t="s">
        <v>1091</v>
      </c>
      <c r="G388" s="366"/>
      <c r="H388" s="6"/>
      <c r="I388" s="366"/>
      <c r="J388" s="344"/>
      <c r="K388" s="350"/>
      <c r="L388" s="365"/>
      <c r="M388" s="351"/>
      <c r="N388" s="410"/>
      <c r="O388" s="353"/>
      <c r="P388" s="353"/>
      <c r="Q388" s="354">
        <v>10302</v>
      </c>
      <c r="R388" s="368"/>
      <c r="S388" s="356"/>
      <c r="T388" s="368"/>
      <c r="U388" s="358"/>
      <c r="V388" s="359">
        <f t="shared" si="41"/>
        <v>10302</v>
      </c>
      <c r="W388" s="358"/>
      <c r="X388" s="358" t="s">
        <v>222</v>
      </c>
      <c r="Y388" s="360">
        <v>54303435</v>
      </c>
      <c r="Z388" s="392"/>
      <c r="AA388" s="392"/>
      <c r="AB388" s="1" t="s">
        <v>867</v>
      </c>
    </row>
    <row r="389" spans="1:28" ht="15" hidden="1" x14ac:dyDescent="0.25">
      <c r="A389" s="344"/>
      <c r="B389" s="363"/>
      <c r="C389" s="346"/>
      <c r="D389" s="347">
        <v>44727</v>
      </c>
      <c r="E389" s="348" t="s">
        <v>1091</v>
      </c>
      <c r="F389" s="348" t="s">
        <v>1091</v>
      </c>
      <c r="G389" s="366"/>
      <c r="H389" s="6"/>
      <c r="I389" s="366"/>
      <c r="J389" s="344"/>
      <c r="K389" s="350"/>
      <c r="L389" s="365"/>
      <c r="M389" s="351"/>
      <c r="N389" s="410"/>
      <c r="O389" s="353"/>
      <c r="P389" s="353"/>
      <c r="Q389" s="354">
        <v>84040</v>
      </c>
      <c r="R389" s="368"/>
      <c r="S389" s="356"/>
      <c r="T389" s="368"/>
      <c r="U389" s="358"/>
      <c r="V389" s="359">
        <f t="shared" si="41"/>
        <v>84040</v>
      </c>
      <c r="W389" s="358"/>
      <c r="X389" s="358" t="s">
        <v>222</v>
      </c>
      <c r="Y389" s="360">
        <v>54303433</v>
      </c>
      <c r="Z389" s="392"/>
      <c r="AA389" s="392"/>
      <c r="AB389" s="1" t="s">
        <v>867</v>
      </c>
    </row>
    <row r="390" spans="1:28" ht="15" hidden="1" x14ac:dyDescent="0.25">
      <c r="A390" s="344"/>
      <c r="B390" s="363"/>
      <c r="C390" s="346"/>
      <c r="D390" s="347">
        <v>44727</v>
      </c>
      <c r="E390" s="348" t="s">
        <v>1098</v>
      </c>
      <c r="F390" s="348" t="s">
        <v>1098</v>
      </c>
      <c r="G390" s="366"/>
      <c r="H390" s="6"/>
      <c r="I390" s="366"/>
      <c r="J390" s="344"/>
      <c r="K390" s="350"/>
      <c r="L390" s="365"/>
      <c r="M390" s="351"/>
      <c r="N390" s="410"/>
      <c r="O390" s="353"/>
      <c r="P390" s="353"/>
      <c r="Q390" s="354">
        <v>100709</v>
      </c>
      <c r="R390" s="368"/>
      <c r="S390" s="356"/>
      <c r="T390" s="368"/>
      <c r="U390" s="358"/>
      <c r="V390" s="359">
        <f t="shared" si="41"/>
        <v>100709</v>
      </c>
      <c r="W390" s="358"/>
      <c r="X390" s="358" t="s">
        <v>222</v>
      </c>
      <c r="Y390" s="360"/>
      <c r="Z390" s="392"/>
      <c r="AA390" s="392"/>
      <c r="AB390" s="1" t="s">
        <v>867</v>
      </c>
    </row>
    <row r="391" spans="1:28" ht="23.25" hidden="1" x14ac:dyDescent="0.25">
      <c r="A391" s="344"/>
      <c r="B391" s="363"/>
      <c r="C391" s="346"/>
      <c r="D391" s="347">
        <v>44727</v>
      </c>
      <c r="E391" s="348" t="s">
        <v>1099</v>
      </c>
      <c r="F391" s="348" t="s">
        <v>1099</v>
      </c>
      <c r="G391" s="366"/>
      <c r="H391" s="6"/>
      <c r="I391" s="366"/>
      <c r="J391" s="344"/>
      <c r="K391" s="350"/>
      <c r="L391" s="365"/>
      <c r="M391" s="351"/>
      <c r="N391" s="410"/>
      <c r="O391" s="353"/>
      <c r="P391" s="353"/>
      <c r="Q391" s="354">
        <v>83694</v>
      </c>
      <c r="R391" s="368"/>
      <c r="S391" s="356"/>
      <c r="T391" s="368"/>
      <c r="U391" s="358"/>
      <c r="V391" s="359">
        <f t="shared" si="41"/>
        <v>83694</v>
      </c>
      <c r="W391" s="358"/>
      <c r="X391" s="358" t="s">
        <v>222</v>
      </c>
      <c r="Y391" s="360"/>
      <c r="Z391" s="392"/>
      <c r="AA391" s="392"/>
      <c r="AB391" s="1" t="s">
        <v>867</v>
      </c>
    </row>
    <row r="392" spans="1:28" ht="15" hidden="1" x14ac:dyDescent="0.25">
      <c r="A392" s="344"/>
      <c r="B392" s="363"/>
      <c r="C392" s="346"/>
      <c r="D392" s="347">
        <v>44728</v>
      </c>
      <c r="E392" s="348" t="s">
        <v>1091</v>
      </c>
      <c r="F392" s="348" t="s">
        <v>1091</v>
      </c>
      <c r="G392" s="366"/>
      <c r="H392" s="6"/>
      <c r="I392" s="366"/>
      <c r="J392" s="344"/>
      <c r="K392" s="350"/>
      <c r="L392" s="365"/>
      <c r="M392" s="351"/>
      <c r="N392" s="410"/>
      <c r="O392" s="353"/>
      <c r="P392" s="353"/>
      <c r="Q392" s="354">
        <v>8447</v>
      </c>
      <c r="R392" s="368"/>
      <c r="S392" s="356"/>
      <c r="T392" s="368"/>
      <c r="U392" s="358"/>
      <c r="V392" s="359">
        <f t="shared" si="41"/>
        <v>8447</v>
      </c>
      <c r="W392" s="358"/>
      <c r="X392" s="358" t="s">
        <v>222</v>
      </c>
      <c r="Y392" s="360">
        <v>54303434</v>
      </c>
      <c r="Z392" s="392"/>
      <c r="AA392" s="392"/>
      <c r="AB392" s="1" t="s">
        <v>867</v>
      </c>
    </row>
    <row r="393" spans="1:28" ht="15" hidden="1" x14ac:dyDescent="0.25">
      <c r="A393" s="344"/>
      <c r="B393" s="363"/>
      <c r="C393" s="346"/>
      <c r="D393" s="347">
        <v>44734</v>
      </c>
      <c r="E393" s="348" t="s">
        <v>984</v>
      </c>
      <c r="F393" s="348" t="s">
        <v>984</v>
      </c>
      <c r="G393" s="366"/>
      <c r="H393" s="6"/>
      <c r="I393" s="366"/>
      <c r="J393" s="344"/>
      <c r="K393" s="350"/>
      <c r="L393" s="365"/>
      <c r="M393" s="351"/>
      <c r="N393" s="410"/>
      <c r="O393" s="353"/>
      <c r="P393" s="353"/>
      <c r="Q393" s="354">
        <v>100000</v>
      </c>
      <c r="R393" s="368"/>
      <c r="S393" s="356"/>
      <c r="T393" s="368"/>
      <c r="U393" s="358"/>
      <c r="V393" s="359">
        <f t="shared" si="41"/>
        <v>100000</v>
      </c>
      <c r="W393" s="358"/>
      <c r="X393" s="358" t="s">
        <v>222</v>
      </c>
      <c r="Y393" s="360">
        <v>54303438</v>
      </c>
      <c r="Z393" s="392"/>
      <c r="AA393" s="392"/>
      <c r="AB393" s="1" t="s">
        <v>867</v>
      </c>
    </row>
    <row r="394" spans="1:28" ht="15" hidden="1" x14ac:dyDescent="0.25">
      <c r="A394" s="344"/>
      <c r="B394" s="363"/>
      <c r="C394" s="346"/>
      <c r="D394" s="347">
        <v>44736</v>
      </c>
      <c r="E394" s="348" t="s">
        <v>1100</v>
      </c>
      <c r="F394" s="348" t="s">
        <v>1100</v>
      </c>
      <c r="G394" s="366"/>
      <c r="H394" s="6"/>
      <c r="I394" s="366"/>
      <c r="J394" s="344"/>
      <c r="K394" s="350"/>
      <c r="L394" s="365"/>
      <c r="M394" s="351"/>
      <c r="N394" s="410"/>
      <c r="O394" s="353"/>
      <c r="P394" s="353"/>
      <c r="Q394" s="354">
        <v>20000</v>
      </c>
      <c r="R394" s="368"/>
      <c r="S394" s="356"/>
      <c r="T394" s="368"/>
      <c r="U394" s="358"/>
      <c r="V394" s="359">
        <f t="shared" si="41"/>
        <v>20000</v>
      </c>
      <c r="W394" s="358"/>
      <c r="X394" s="358" t="s">
        <v>222</v>
      </c>
      <c r="Y394" s="360">
        <v>54303439</v>
      </c>
      <c r="Z394" s="392"/>
      <c r="AA394" s="392"/>
      <c r="AB394" s="1" t="s">
        <v>867</v>
      </c>
    </row>
    <row r="395" spans="1:28" ht="23.25" hidden="1" x14ac:dyDescent="0.25">
      <c r="A395" s="344"/>
      <c r="B395" s="363"/>
      <c r="C395" s="346"/>
      <c r="D395" s="347">
        <v>44741</v>
      </c>
      <c r="E395" s="348" t="s">
        <v>1101</v>
      </c>
      <c r="F395" s="348" t="s">
        <v>1101</v>
      </c>
      <c r="G395" s="366"/>
      <c r="H395" s="6"/>
      <c r="I395" s="366"/>
      <c r="J395" s="344"/>
      <c r="K395" s="350"/>
      <c r="L395" s="365"/>
      <c r="M395" s="351"/>
      <c r="N395" s="410"/>
      <c r="O395" s="353"/>
      <c r="P395" s="353"/>
      <c r="Q395" s="354">
        <v>752217</v>
      </c>
      <c r="R395" s="368"/>
      <c r="S395" s="356"/>
      <c r="T395" s="368"/>
      <c r="U395" s="358"/>
      <c r="V395" s="359">
        <f t="shared" si="41"/>
        <v>752217</v>
      </c>
      <c r="W395" s="358"/>
      <c r="X395" s="358" t="s">
        <v>222</v>
      </c>
      <c r="Y395" s="360">
        <v>54303440</v>
      </c>
      <c r="Z395" s="392"/>
      <c r="AA395" s="392"/>
      <c r="AB395" s="1" t="s">
        <v>867</v>
      </c>
    </row>
    <row r="396" spans="1:28" ht="15" hidden="1" x14ac:dyDescent="0.25">
      <c r="A396" s="344"/>
      <c r="B396" s="363"/>
      <c r="C396" s="346"/>
      <c r="D396" s="347">
        <v>44742</v>
      </c>
      <c r="E396" s="348" t="s">
        <v>1102</v>
      </c>
      <c r="F396" s="348" t="s">
        <v>1102</v>
      </c>
      <c r="G396" s="366"/>
      <c r="H396" s="6"/>
      <c r="I396" s="366"/>
      <c r="J396" s="344"/>
      <c r="K396" s="350"/>
      <c r="L396" s="365"/>
      <c r="M396" s="351"/>
      <c r="N396" s="410"/>
      <c r="O396" s="353"/>
      <c r="P396" s="353"/>
      <c r="Q396" s="354">
        <v>402958</v>
      </c>
      <c r="R396" s="368"/>
      <c r="S396" s="356"/>
      <c r="T396" s="368"/>
      <c r="U396" s="358"/>
      <c r="V396" s="359">
        <f t="shared" si="41"/>
        <v>402958</v>
      </c>
      <c r="W396" s="358"/>
      <c r="X396" s="358" t="s">
        <v>222</v>
      </c>
      <c r="Y396" s="360">
        <v>54303441</v>
      </c>
      <c r="Z396" s="392"/>
      <c r="AA396" s="392"/>
      <c r="AB396" s="1" t="s">
        <v>867</v>
      </c>
    </row>
    <row r="397" spans="1:28" ht="23.25" hidden="1" x14ac:dyDescent="0.25">
      <c r="A397" s="344"/>
      <c r="B397" s="363"/>
      <c r="C397" s="346"/>
      <c r="D397" s="347">
        <v>44742</v>
      </c>
      <c r="E397" s="348" t="s">
        <v>1103</v>
      </c>
      <c r="F397" s="348" t="s">
        <v>1103</v>
      </c>
      <c r="G397" s="366"/>
      <c r="H397" s="6"/>
      <c r="I397" s="366"/>
      <c r="J397" s="344"/>
      <c r="K397" s="350"/>
      <c r="L397" s="365"/>
      <c r="M397" s="351"/>
      <c r="N397" s="410"/>
      <c r="O397" s="353"/>
      <c r="P397" s="353"/>
      <c r="Q397" s="354">
        <v>4972369</v>
      </c>
      <c r="R397" s="368"/>
      <c r="S397" s="356"/>
      <c r="T397" s="368"/>
      <c r="U397" s="358"/>
      <c r="V397" s="359">
        <f t="shared" si="41"/>
        <v>4972369</v>
      </c>
      <c r="W397" s="358"/>
      <c r="X397" s="358" t="s">
        <v>222</v>
      </c>
      <c r="Y397" s="360">
        <v>54303442</v>
      </c>
      <c r="Z397" s="392"/>
      <c r="AA397" s="392"/>
      <c r="AB397" s="1" t="s">
        <v>867</v>
      </c>
    </row>
    <row r="398" spans="1:28" ht="15" hidden="1" x14ac:dyDescent="0.25">
      <c r="A398" s="344"/>
      <c r="B398" s="363"/>
      <c r="C398" s="346"/>
      <c r="D398" s="401">
        <v>44742</v>
      </c>
      <c r="E398" s="402" t="s">
        <v>1094</v>
      </c>
      <c r="F398" s="402" t="s">
        <v>1094</v>
      </c>
      <c r="G398" s="366"/>
      <c r="H398" s="6"/>
      <c r="I398" s="366"/>
      <c r="J398" s="344"/>
      <c r="K398" s="350"/>
      <c r="L398" s="365"/>
      <c r="M398" s="351"/>
      <c r="N398" s="410"/>
      <c r="O398" s="353"/>
      <c r="P398" s="353"/>
      <c r="Q398" s="403">
        <v>16381.57</v>
      </c>
      <c r="R398" s="368"/>
      <c r="S398" s="356"/>
      <c r="T398" s="368"/>
      <c r="U398" s="358"/>
      <c r="V398" s="359">
        <f t="shared" si="41"/>
        <v>16381.57</v>
      </c>
      <c r="W398" s="412"/>
      <c r="X398" s="358" t="s">
        <v>222</v>
      </c>
      <c r="Y398" s="360"/>
      <c r="Z398" s="413"/>
      <c r="AA398" s="392"/>
      <c r="AB398" s="1" t="s">
        <v>867</v>
      </c>
    </row>
    <row r="399" spans="1:28" hidden="1" x14ac:dyDescent="0.2">
      <c r="A399" s="20">
        <v>226</v>
      </c>
      <c r="B399" s="131">
        <v>44734</v>
      </c>
      <c r="C399" s="22">
        <v>44719</v>
      </c>
      <c r="D399" s="246">
        <v>44719</v>
      </c>
      <c r="E399" s="23" t="s">
        <v>519</v>
      </c>
      <c r="F399" s="23" t="s">
        <v>520</v>
      </c>
      <c r="G399" s="24" t="s">
        <v>370</v>
      </c>
      <c r="H399" s="6"/>
      <c r="I399" s="26" t="s">
        <v>521</v>
      </c>
      <c r="J399" s="26">
        <v>303564</v>
      </c>
      <c r="K399" s="27">
        <v>44719</v>
      </c>
      <c r="L399" s="26">
        <v>2255100530</v>
      </c>
      <c r="M399" s="38">
        <v>285000</v>
      </c>
      <c r="N399" s="132">
        <v>0.15</v>
      </c>
      <c r="O399" s="31">
        <f t="shared" si="37"/>
        <v>42750</v>
      </c>
      <c r="P399" s="31">
        <v>0</v>
      </c>
      <c r="Q399" s="35">
        <f t="shared" si="34"/>
        <v>327750</v>
      </c>
      <c r="R399" s="109">
        <v>0.03</v>
      </c>
      <c r="S399" s="34">
        <f>Q399*-R399</f>
        <v>-9832.5</v>
      </c>
      <c r="T399" s="110">
        <v>0.2</v>
      </c>
      <c r="U399" s="35">
        <f>O399*-T399</f>
        <v>-8550</v>
      </c>
      <c r="V399" s="32">
        <f t="shared" si="41"/>
        <v>309367.5</v>
      </c>
      <c r="W399" s="36" t="s">
        <v>59</v>
      </c>
      <c r="X399" s="137" t="s">
        <v>222</v>
      </c>
      <c r="Y399" s="35"/>
      <c r="Z399" s="233" t="s">
        <v>33</v>
      </c>
      <c r="AA399" s="148">
        <v>0</v>
      </c>
    </row>
    <row r="400" spans="1:28" hidden="1" x14ac:dyDescent="0.2">
      <c r="A400" s="20">
        <v>227</v>
      </c>
      <c r="B400" s="131">
        <v>44734</v>
      </c>
      <c r="C400" s="22">
        <v>44722</v>
      </c>
      <c r="D400" s="246">
        <v>44721</v>
      </c>
      <c r="E400" s="23" t="s">
        <v>522</v>
      </c>
      <c r="F400" s="23" t="s">
        <v>523</v>
      </c>
      <c r="G400" s="26" t="s">
        <v>524</v>
      </c>
      <c r="H400" s="6"/>
      <c r="I400" s="26" t="s">
        <v>525</v>
      </c>
      <c r="J400" s="26">
        <v>303568</v>
      </c>
      <c r="K400" s="27">
        <v>44698</v>
      </c>
      <c r="L400" s="26" t="s">
        <v>526</v>
      </c>
      <c r="M400" s="38">
        <v>70528</v>
      </c>
      <c r="N400" s="132">
        <v>0.13</v>
      </c>
      <c r="O400" s="31">
        <f t="shared" si="37"/>
        <v>9168.64</v>
      </c>
      <c r="P400" s="31">
        <v>0</v>
      </c>
      <c r="Q400" s="35">
        <f t="shared" si="34"/>
        <v>79696.639999999999</v>
      </c>
      <c r="R400" s="109">
        <v>0.03</v>
      </c>
      <c r="S400" s="34">
        <f>Q400*-R400</f>
        <v>-2390.8991999999998</v>
      </c>
      <c r="T400" s="110">
        <v>0.2</v>
      </c>
      <c r="U400" s="35">
        <f>O400*-T400</f>
        <v>-1833.7280000000001</v>
      </c>
      <c r="V400" s="32">
        <f t="shared" si="41"/>
        <v>75472.012799999997</v>
      </c>
      <c r="W400" s="35" t="s">
        <v>59</v>
      </c>
      <c r="X400" s="35" t="s">
        <v>222</v>
      </c>
      <c r="Y400" s="35"/>
      <c r="Z400" s="152" t="s">
        <v>33</v>
      </c>
      <c r="AA400" s="148">
        <v>0</v>
      </c>
    </row>
    <row r="401" spans="1:28" hidden="1" x14ac:dyDescent="0.2">
      <c r="A401" s="20">
        <v>232</v>
      </c>
      <c r="B401" s="131">
        <v>44734</v>
      </c>
      <c r="C401" s="22">
        <v>44721</v>
      </c>
      <c r="D401" s="246">
        <v>44721</v>
      </c>
      <c r="E401" s="23" t="s">
        <v>31</v>
      </c>
      <c r="F401" s="23" t="s">
        <v>535</v>
      </c>
      <c r="G401" s="24" t="s">
        <v>33</v>
      </c>
      <c r="H401" s="6"/>
      <c r="I401" s="24" t="s">
        <v>33</v>
      </c>
      <c r="J401" s="26">
        <v>303570</v>
      </c>
      <c r="K401" s="27">
        <v>44711</v>
      </c>
      <c r="L401" s="24">
        <v>12282353</v>
      </c>
      <c r="M401" s="29">
        <v>240424</v>
      </c>
      <c r="N401" s="132">
        <v>0</v>
      </c>
      <c r="O401" s="31">
        <f t="shared" si="37"/>
        <v>0</v>
      </c>
      <c r="P401" s="31">
        <v>0</v>
      </c>
      <c r="Q401" s="35">
        <f t="shared" si="34"/>
        <v>240424</v>
      </c>
      <c r="R401" s="109"/>
      <c r="S401" s="34">
        <f>Q401*-R401</f>
        <v>0</v>
      </c>
      <c r="T401" s="110"/>
      <c r="U401" s="35">
        <f>O401*-T401</f>
        <v>0</v>
      </c>
      <c r="V401" s="32">
        <f t="shared" si="41"/>
        <v>240424</v>
      </c>
      <c r="W401" s="35" t="s">
        <v>59</v>
      </c>
      <c r="X401" s="35" t="s">
        <v>222</v>
      </c>
      <c r="Y401" s="35"/>
      <c r="Z401" s="152" t="s">
        <v>33</v>
      </c>
      <c r="AA401" s="148">
        <v>0</v>
      </c>
    </row>
    <row r="402" spans="1:28" hidden="1" x14ac:dyDescent="0.2">
      <c r="A402" s="20">
        <v>223</v>
      </c>
      <c r="B402" s="131">
        <v>44703</v>
      </c>
      <c r="C402" s="22">
        <v>44719</v>
      </c>
      <c r="D402" s="246">
        <v>44725</v>
      </c>
      <c r="E402" s="23" t="s">
        <v>88</v>
      </c>
      <c r="F402" s="23" t="s">
        <v>517</v>
      </c>
      <c r="G402" s="20" t="s">
        <v>276</v>
      </c>
      <c r="H402" s="6"/>
      <c r="I402" s="20" t="s">
        <v>33</v>
      </c>
      <c r="J402" s="78">
        <v>303558</v>
      </c>
      <c r="K402" s="27">
        <v>44649</v>
      </c>
      <c r="L402" s="20" t="s">
        <v>33</v>
      </c>
      <c r="M402" s="38">
        <v>40837</v>
      </c>
      <c r="N402" s="132">
        <v>0</v>
      </c>
      <c r="O402" s="31">
        <f t="shared" si="37"/>
        <v>0</v>
      </c>
      <c r="P402" s="31">
        <v>0</v>
      </c>
      <c r="Q402" s="35">
        <f t="shared" si="34"/>
        <v>40837</v>
      </c>
      <c r="R402" s="109"/>
      <c r="S402" s="34"/>
      <c r="T402" s="110"/>
      <c r="U402" s="35"/>
      <c r="V402" s="32">
        <f t="shared" si="41"/>
        <v>40837</v>
      </c>
      <c r="W402" s="181" t="s">
        <v>35</v>
      </c>
      <c r="X402" s="181" t="s">
        <v>36</v>
      </c>
      <c r="Y402" s="47" t="s">
        <v>518</v>
      </c>
      <c r="Z402" s="152" t="s">
        <v>33</v>
      </c>
      <c r="AA402" s="134">
        <f>V402+V403+V405</f>
        <v>126162</v>
      </c>
    </row>
    <row r="403" spans="1:28" hidden="1" x14ac:dyDescent="0.2">
      <c r="A403" s="20">
        <v>224</v>
      </c>
      <c r="B403" s="131">
        <v>44703</v>
      </c>
      <c r="C403" s="22">
        <v>44719</v>
      </c>
      <c r="D403" s="246">
        <v>44725</v>
      </c>
      <c r="E403" s="23" t="s">
        <v>88</v>
      </c>
      <c r="F403" s="23" t="s">
        <v>517</v>
      </c>
      <c r="G403" s="20" t="s">
        <v>276</v>
      </c>
      <c r="H403" s="6"/>
      <c r="I403" s="20" t="s">
        <v>33</v>
      </c>
      <c r="J403" s="78">
        <v>303558</v>
      </c>
      <c r="K403" s="27">
        <v>44646</v>
      </c>
      <c r="L403" s="20" t="s">
        <v>33</v>
      </c>
      <c r="M403" s="38">
        <v>17825</v>
      </c>
      <c r="N403" s="132">
        <v>0</v>
      </c>
      <c r="O403" s="31">
        <f t="shared" si="37"/>
        <v>0</v>
      </c>
      <c r="P403" s="31">
        <v>0</v>
      </c>
      <c r="Q403" s="35">
        <f t="shared" si="34"/>
        <v>17825</v>
      </c>
      <c r="R403" s="109"/>
      <c r="S403" s="34"/>
      <c r="T403" s="110"/>
      <c r="U403" s="35"/>
      <c r="V403" s="32">
        <f t="shared" si="41"/>
        <v>17825</v>
      </c>
      <c r="W403" s="181" t="s">
        <v>35</v>
      </c>
      <c r="X403" s="181" t="s">
        <v>36</v>
      </c>
      <c r="Y403" s="47" t="s">
        <v>518</v>
      </c>
      <c r="Z403" s="152" t="s">
        <v>33</v>
      </c>
      <c r="AA403" s="134"/>
    </row>
    <row r="404" spans="1:28" hidden="1" x14ac:dyDescent="0.2">
      <c r="A404" s="20"/>
      <c r="B404" s="131">
        <v>44703</v>
      </c>
      <c r="C404" s="22">
        <v>44712</v>
      </c>
      <c r="D404" s="246">
        <v>44720</v>
      </c>
      <c r="E404" s="23" t="s">
        <v>831</v>
      </c>
      <c r="F404" s="23" t="s">
        <v>832</v>
      </c>
      <c r="G404" s="20"/>
      <c r="H404" s="6"/>
      <c r="I404" s="20"/>
      <c r="J404" s="78">
        <v>303393</v>
      </c>
      <c r="K404" s="27"/>
      <c r="L404" s="20"/>
      <c r="M404" s="38">
        <v>1200169</v>
      </c>
      <c r="N404" s="132"/>
      <c r="O404" s="31"/>
      <c r="P404" s="31"/>
      <c r="Q404" s="35">
        <f t="shared" si="34"/>
        <v>1200169</v>
      </c>
      <c r="R404" s="109"/>
      <c r="S404" s="34"/>
      <c r="T404" s="110"/>
      <c r="U404" s="35"/>
      <c r="V404" s="32">
        <f t="shared" si="41"/>
        <v>1200169</v>
      </c>
      <c r="W404" s="181" t="s">
        <v>35</v>
      </c>
      <c r="X404" s="181" t="s">
        <v>36</v>
      </c>
      <c r="Y404" s="47" t="s">
        <v>833</v>
      </c>
      <c r="Z404" s="152" t="s">
        <v>33</v>
      </c>
      <c r="AA404" s="134"/>
    </row>
    <row r="405" spans="1:28" ht="15.6" hidden="1" customHeight="1" x14ac:dyDescent="0.2">
      <c r="A405" s="20">
        <v>225</v>
      </c>
      <c r="B405" s="131">
        <v>44703</v>
      </c>
      <c r="C405" s="22">
        <v>44719</v>
      </c>
      <c r="D405" s="246">
        <v>44725</v>
      </c>
      <c r="E405" s="23" t="s">
        <v>88</v>
      </c>
      <c r="F405" s="23" t="s">
        <v>517</v>
      </c>
      <c r="G405" s="20" t="s">
        <v>276</v>
      </c>
      <c r="H405" s="6"/>
      <c r="I405" s="20" t="s">
        <v>33</v>
      </c>
      <c r="J405" s="78">
        <v>303558</v>
      </c>
      <c r="K405" s="27">
        <v>44646</v>
      </c>
      <c r="L405" s="20" t="s">
        <v>33</v>
      </c>
      <c r="M405" s="38">
        <v>75000</v>
      </c>
      <c r="N405" s="132">
        <v>0</v>
      </c>
      <c r="O405" s="31">
        <f t="shared" ref="O405:O412" si="46">M405*N405</f>
        <v>0</v>
      </c>
      <c r="P405" s="31">
        <v>0</v>
      </c>
      <c r="Q405" s="35">
        <f t="shared" si="34"/>
        <v>75000</v>
      </c>
      <c r="R405" s="109">
        <v>0.1</v>
      </c>
      <c r="S405" s="34">
        <f t="shared" ref="S405:S410" si="47">Q405*-R405</f>
        <v>-7500</v>
      </c>
      <c r="T405" s="110"/>
      <c r="U405" s="35"/>
      <c r="V405" s="32">
        <f t="shared" si="41"/>
        <v>67500</v>
      </c>
      <c r="W405" s="181" t="s">
        <v>35</v>
      </c>
      <c r="X405" s="181" t="s">
        <v>36</v>
      </c>
      <c r="Y405" s="47"/>
      <c r="Z405" s="152" t="s">
        <v>33</v>
      </c>
      <c r="AA405" s="134"/>
    </row>
    <row r="406" spans="1:28" hidden="1" x14ac:dyDescent="0.2">
      <c r="A406" s="20">
        <v>219</v>
      </c>
      <c r="B406" s="131">
        <v>44703</v>
      </c>
      <c r="C406" s="22">
        <v>44708</v>
      </c>
      <c r="D406" s="246">
        <v>44726</v>
      </c>
      <c r="E406" s="23" t="s">
        <v>1188</v>
      </c>
      <c r="F406" s="23" t="s">
        <v>510</v>
      </c>
      <c r="G406" s="24" t="s">
        <v>33</v>
      </c>
      <c r="H406" s="6"/>
      <c r="I406" s="20">
        <v>1901</v>
      </c>
      <c r="J406" s="78">
        <v>303551</v>
      </c>
      <c r="K406" s="27">
        <v>44657</v>
      </c>
      <c r="L406" s="219" t="s">
        <v>511</v>
      </c>
      <c r="M406" s="38">
        <v>36000</v>
      </c>
      <c r="N406" s="132">
        <v>0</v>
      </c>
      <c r="O406" s="31">
        <f t="shared" si="46"/>
        <v>0</v>
      </c>
      <c r="P406" s="31">
        <v>0</v>
      </c>
      <c r="Q406" s="35">
        <f t="shared" si="34"/>
        <v>36000</v>
      </c>
      <c r="R406" s="109">
        <v>4.4999999999999998E-2</v>
      </c>
      <c r="S406" s="34">
        <f t="shared" si="47"/>
        <v>-1620</v>
      </c>
      <c r="T406" s="110">
        <v>0.05</v>
      </c>
      <c r="U406" s="35">
        <v>-7200</v>
      </c>
      <c r="V406" s="32">
        <f t="shared" si="41"/>
        <v>27180</v>
      </c>
      <c r="W406" s="181" t="s">
        <v>35</v>
      </c>
      <c r="X406" s="181" t="s">
        <v>102</v>
      </c>
      <c r="Y406" s="47" t="s">
        <v>512</v>
      </c>
      <c r="Z406" s="152" t="s">
        <v>33</v>
      </c>
      <c r="AA406" s="134">
        <f>V406+V407</f>
        <v>130320</v>
      </c>
    </row>
    <row r="407" spans="1:28" hidden="1" x14ac:dyDescent="0.2">
      <c r="A407" s="20">
        <v>220</v>
      </c>
      <c r="B407" s="131">
        <v>44703</v>
      </c>
      <c r="C407" s="22">
        <v>44708</v>
      </c>
      <c r="D407" s="246">
        <v>44726</v>
      </c>
      <c r="E407" s="23" t="s">
        <v>1188</v>
      </c>
      <c r="F407" s="23" t="s">
        <v>510</v>
      </c>
      <c r="G407" s="24" t="s">
        <v>33</v>
      </c>
      <c r="H407" s="6"/>
      <c r="I407" s="20">
        <v>1899</v>
      </c>
      <c r="J407" s="78">
        <v>303551</v>
      </c>
      <c r="K407" s="27">
        <v>44615</v>
      </c>
      <c r="L407" s="20">
        <v>181</v>
      </c>
      <c r="M407" s="38">
        <v>108000</v>
      </c>
      <c r="N407" s="132">
        <v>0</v>
      </c>
      <c r="O407" s="31">
        <f t="shared" si="46"/>
        <v>0</v>
      </c>
      <c r="P407" s="31">
        <v>0</v>
      </c>
      <c r="Q407" s="35">
        <f t="shared" si="34"/>
        <v>108000</v>
      </c>
      <c r="R407" s="109">
        <v>4.4999999999999998E-2</v>
      </c>
      <c r="S407" s="34">
        <f t="shared" si="47"/>
        <v>-4860</v>
      </c>
      <c r="T407" s="110"/>
      <c r="U407" s="35"/>
      <c r="V407" s="32">
        <f t="shared" si="41"/>
        <v>103140</v>
      </c>
      <c r="W407" s="181" t="s">
        <v>35</v>
      </c>
      <c r="X407" s="181" t="s">
        <v>102</v>
      </c>
      <c r="Y407" s="47" t="s">
        <v>512</v>
      </c>
      <c r="Z407" s="152" t="s">
        <v>33</v>
      </c>
      <c r="AA407" s="134"/>
    </row>
    <row r="408" spans="1:28" hidden="1" x14ac:dyDescent="0.2">
      <c r="A408" s="20">
        <v>228</v>
      </c>
      <c r="B408" s="131">
        <v>44734</v>
      </c>
      <c r="C408" s="22">
        <v>44727</v>
      </c>
      <c r="D408" s="246">
        <v>44727</v>
      </c>
      <c r="E408" s="23" t="s">
        <v>522</v>
      </c>
      <c r="F408" s="23" t="s">
        <v>527</v>
      </c>
      <c r="G408" s="26" t="s">
        <v>524</v>
      </c>
      <c r="H408" s="6"/>
      <c r="I408" s="26" t="s">
        <v>525</v>
      </c>
      <c r="J408" s="26">
        <v>303584</v>
      </c>
      <c r="K408" s="27">
        <v>44725</v>
      </c>
      <c r="L408" s="26" t="s">
        <v>528</v>
      </c>
      <c r="M408" s="38">
        <v>277980</v>
      </c>
      <c r="N408" s="132">
        <v>0.13</v>
      </c>
      <c r="O408" s="31">
        <f t="shared" si="46"/>
        <v>36137.4</v>
      </c>
      <c r="P408" s="31">
        <v>0</v>
      </c>
      <c r="Q408" s="35">
        <f t="shared" si="34"/>
        <v>314117.40000000002</v>
      </c>
      <c r="R408" s="109">
        <v>0.03</v>
      </c>
      <c r="S408" s="34">
        <f t="shared" si="47"/>
        <v>-9423.5220000000008</v>
      </c>
      <c r="T408" s="110">
        <v>0.2</v>
      </c>
      <c r="U408" s="35">
        <f>O408*-T408</f>
        <v>-7227.4800000000005</v>
      </c>
      <c r="V408" s="32">
        <f t="shared" si="41"/>
        <v>297466.39800000004</v>
      </c>
      <c r="W408" s="36" t="s">
        <v>59</v>
      </c>
      <c r="X408" s="35" t="s">
        <v>222</v>
      </c>
      <c r="Y408" s="35"/>
      <c r="Z408" s="233" t="s">
        <v>33</v>
      </c>
      <c r="AA408" s="148">
        <v>0</v>
      </c>
    </row>
    <row r="409" spans="1:28" hidden="1" x14ac:dyDescent="0.2">
      <c r="A409" s="20">
        <v>229</v>
      </c>
      <c r="B409" s="131">
        <v>44734</v>
      </c>
      <c r="C409" s="22">
        <v>44727</v>
      </c>
      <c r="D409" s="246">
        <v>44727</v>
      </c>
      <c r="E409" s="23" t="s">
        <v>529</v>
      </c>
      <c r="F409" s="23" t="s">
        <v>530</v>
      </c>
      <c r="G409" s="24" t="s">
        <v>531</v>
      </c>
      <c r="H409" s="6"/>
      <c r="I409" s="26" t="s">
        <v>532</v>
      </c>
      <c r="J409" s="26">
        <v>303582</v>
      </c>
      <c r="K409" s="27">
        <v>44636</v>
      </c>
      <c r="L409" s="26">
        <v>2509</v>
      </c>
      <c r="M409" s="38">
        <v>576000</v>
      </c>
      <c r="N409" s="132">
        <v>0.17</v>
      </c>
      <c r="O409" s="31">
        <f t="shared" si="46"/>
        <v>97920</v>
      </c>
      <c r="P409" s="31">
        <v>0</v>
      </c>
      <c r="Q409" s="35">
        <f t="shared" si="34"/>
        <v>673920</v>
      </c>
      <c r="R409" s="109">
        <v>4.4999999999999998E-2</v>
      </c>
      <c r="S409" s="34">
        <f t="shared" si="47"/>
        <v>-30326.399999999998</v>
      </c>
      <c r="T409" s="110">
        <v>0</v>
      </c>
      <c r="U409" s="35">
        <f>O409*-T409</f>
        <v>0</v>
      </c>
      <c r="V409" s="32">
        <f t="shared" si="41"/>
        <v>643593.6</v>
      </c>
      <c r="W409" s="36" t="s">
        <v>59</v>
      </c>
      <c r="X409" s="35" t="s">
        <v>222</v>
      </c>
      <c r="Y409" s="35"/>
      <c r="Z409" s="152" t="s">
        <v>33</v>
      </c>
      <c r="AA409" s="148">
        <v>0</v>
      </c>
    </row>
    <row r="410" spans="1:28" hidden="1" x14ac:dyDescent="0.2">
      <c r="A410" s="20">
        <v>230</v>
      </c>
      <c r="B410" s="131">
        <v>44734</v>
      </c>
      <c r="C410" s="22">
        <v>44727</v>
      </c>
      <c r="D410" s="246">
        <v>44727</v>
      </c>
      <c r="E410" s="43" t="s">
        <v>437</v>
      </c>
      <c r="F410" s="23" t="s">
        <v>533</v>
      </c>
      <c r="G410" s="24" t="s">
        <v>33</v>
      </c>
      <c r="H410" s="6"/>
      <c r="I410" s="26" t="s">
        <v>33</v>
      </c>
      <c r="J410" s="26">
        <v>303581</v>
      </c>
      <c r="K410" s="27">
        <v>44726</v>
      </c>
      <c r="L410" s="27" t="s">
        <v>33</v>
      </c>
      <c r="M410" s="54">
        <v>810072</v>
      </c>
      <c r="N410" s="132">
        <v>0</v>
      </c>
      <c r="O410" s="31">
        <f t="shared" si="46"/>
        <v>0</v>
      </c>
      <c r="P410" s="31">
        <v>0</v>
      </c>
      <c r="Q410" s="35">
        <f t="shared" si="34"/>
        <v>810072</v>
      </c>
      <c r="R410" s="109"/>
      <c r="S410" s="34">
        <f t="shared" si="47"/>
        <v>0</v>
      </c>
      <c r="T410" s="110"/>
      <c r="U410" s="35">
        <f>O410*-T410</f>
        <v>0</v>
      </c>
      <c r="V410" s="32">
        <f t="shared" si="41"/>
        <v>810072</v>
      </c>
      <c r="W410" s="36" t="s">
        <v>59</v>
      </c>
      <c r="X410" s="35" t="s">
        <v>222</v>
      </c>
      <c r="Y410" s="35"/>
      <c r="Z410" s="152" t="s">
        <v>33</v>
      </c>
      <c r="AA410" s="148">
        <v>0</v>
      </c>
    </row>
    <row r="411" spans="1:28" hidden="1" x14ac:dyDescent="0.2">
      <c r="A411" s="20">
        <v>217</v>
      </c>
      <c r="B411" s="131">
        <v>44703</v>
      </c>
      <c r="C411" s="22">
        <v>44706</v>
      </c>
      <c r="D411" s="246">
        <v>44735</v>
      </c>
      <c r="E411" s="23" t="s">
        <v>502</v>
      </c>
      <c r="F411" s="23" t="s">
        <v>47</v>
      </c>
      <c r="G411" s="20" t="s">
        <v>503</v>
      </c>
      <c r="H411" s="6"/>
      <c r="I411" s="20" t="s">
        <v>33</v>
      </c>
      <c r="J411" s="78">
        <v>303544</v>
      </c>
      <c r="K411" s="27">
        <v>44652</v>
      </c>
      <c r="L411" s="20" t="s">
        <v>504</v>
      </c>
      <c r="M411" s="38">
        <v>202500</v>
      </c>
      <c r="N411" s="139">
        <v>0.19500000000000001</v>
      </c>
      <c r="O411" s="31">
        <f t="shared" si="46"/>
        <v>39487.5</v>
      </c>
      <c r="P411" s="31">
        <v>36298</v>
      </c>
      <c r="Q411" s="35">
        <f t="shared" si="34"/>
        <v>278285.5</v>
      </c>
      <c r="R411" s="109">
        <v>0.03</v>
      </c>
      <c r="S411" s="34">
        <v>-7259.59</v>
      </c>
      <c r="T411" s="110"/>
      <c r="U411" s="35">
        <f>O411*-T411</f>
        <v>0</v>
      </c>
      <c r="V411" s="32">
        <f t="shared" si="41"/>
        <v>271025.90999999997</v>
      </c>
      <c r="W411" s="36" t="s">
        <v>35</v>
      </c>
      <c r="X411" s="35" t="s">
        <v>102</v>
      </c>
      <c r="Y411" s="37" t="s">
        <v>505</v>
      </c>
      <c r="Z411" s="152" t="s">
        <v>33</v>
      </c>
      <c r="AA411" s="138">
        <v>0</v>
      </c>
    </row>
    <row r="412" spans="1:28" hidden="1" x14ac:dyDescent="0.2">
      <c r="A412" s="20">
        <v>218</v>
      </c>
      <c r="B412" s="131">
        <v>44703</v>
      </c>
      <c r="C412" s="22">
        <v>44708</v>
      </c>
      <c r="D412" s="246">
        <v>44735</v>
      </c>
      <c r="E412" s="23" t="s">
        <v>120</v>
      </c>
      <c r="F412" s="23" t="s">
        <v>506</v>
      </c>
      <c r="G412" s="20" t="s">
        <v>122</v>
      </c>
      <c r="H412" s="6"/>
      <c r="I412" s="20" t="s">
        <v>33</v>
      </c>
      <c r="J412" s="78">
        <v>303549</v>
      </c>
      <c r="K412" s="27">
        <v>44652</v>
      </c>
      <c r="L412" s="20" t="s">
        <v>507</v>
      </c>
      <c r="M412" s="38">
        <v>12000</v>
      </c>
      <c r="N412" s="139">
        <v>0.19500000000000001</v>
      </c>
      <c r="O412" s="31">
        <f t="shared" si="46"/>
        <v>2340</v>
      </c>
      <c r="P412" s="31">
        <v>2151</v>
      </c>
      <c r="Q412" s="35">
        <f t="shared" si="34"/>
        <v>16491</v>
      </c>
      <c r="R412" s="109">
        <v>0.03</v>
      </c>
      <c r="S412" s="34">
        <v>-430</v>
      </c>
      <c r="T412" s="110"/>
      <c r="U412" s="35"/>
      <c r="V412" s="32">
        <f t="shared" si="41"/>
        <v>16061</v>
      </c>
      <c r="W412" s="35" t="s">
        <v>35</v>
      </c>
      <c r="X412" s="35" t="s">
        <v>102</v>
      </c>
      <c r="Y412" s="37" t="s">
        <v>508</v>
      </c>
      <c r="Z412" s="152" t="s">
        <v>33</v>
      </c>
      <c r="AA412" s="138">
        <v>0</v>
      </c>
    </row>
    <row r="413" spans="1:28" ht="15" hidden="1" x14ac:dyDescent="0.25">
      <c r="A413" s="344"/>
      <c r="B413" s="345"/>
      <c r="C413" s="346"/>
      <c r="D413" s="347">
        <v>44746</v>
      </c>
      <c r="E413" s="348" t="s">
        <v>893</v>
      </c>
      <c r="F413" s="348" t="s">
        <v>893</v>
      </c>
      <c r="G413" s="344"/>
      <c r="H413" s="6"/>
      <c r="I413" s="344"/>
      <c r="J413" s="349"/>
      <c r="K413" s="350"/>
      <c r="L413" s="344"/>
      <c r="M413" s="351"/>
      <c r="N413" s="426"/>
      <c r="O413" s="353"/>
      <c r="P413" s="353"/>
      <c r="Q413" s="354">
        <v>77100000</v>
      </c>
      <c r="R413" s="355"/>
      <c r="S413" s="356"/>
      <c r="T413" s="357"/>
      <c r="U413" s="358"/>
      <c r="V413" s="359">
        <f t="shared" si="41"/>
        <v>77100000</v>
      </c>
      <c r="W413" s="358"/>
      <c r="X413" s="358" t="s">
        <v>222</v>
      </c>
      <c r="Y413" s="360">
        <v>54303447</v>
      </c>
      <c r="Z413" s="361"/>
      <c r="AA413" s="362"/>
      <c r="AB413" s="1" t="s">
        <v>867</v>
      </c>
    </row>
    <row r="414" spans="1:28" ht="15" hidden="1" x14ac:dyDescent="0.25">
      <c r="A414" s="344"/>
      <c r="B414" s="345"/>
      <c r="C414" s="346"/>
      <c r="D414" s="347">
        <v>44746</v>
      </c>
      <c r="E414" s="348" t="s">
        <v>842</v>
      </c>
      <c r="F414" s="348" t="s">
        <v>842</v>
      </c>
      <c r="G414" s="344"/>
      <c r="H414" s="6"/>
      <c r="I414" s="344"/>
      <c r="J414" s="349"/>
      <c r="K414" s="350"/>
      <c r="L414" s="344"/>
      <c r="M414" s="351"/>
      <c r="N414" s="426"/>
      <c r="O414" s="353"/>
      <c r="P414" s="353"/>
      <c r="Q414" s="354">
        <v>33430</v>
      </c>
      <c r="R414" s="355"/>
      <c r="S414" s="356"/>
      <c r="T414" s="357"/>
      <c r="U414" s="358"/>
      <c r="V414" s="359">
        <f t="shared" si="41"/>
        <v>33430</v>
      </c>
      <c r="W414" s="358"/>
      <c r="X414" s="358" t="s">
        <v>222</v>
      </c>
      <c r="Y414" s="360">
        <v>54303444</v>
      </c>
      <c r="Z414" s="361"/>
      <c r="AA414" s="362"/>
      <c r="AB414" s="1" t="s">
        <v>867</v>
      </c>
    </row>
    <row r="415" spans="1:28" ht="15" hidden="1" x14ac:dyDescent="0.25">
      <c r="A415" s="344"/>
      <c r="B415" s="345"/>
      <c r="C415" s="346"/>
      <c r="D415" s="347">
        <v>44746</v>
      </c>
      <c r="E415" s="348" t="s">
        <v>918</v>
      </c>
      <c r="F415" s="348" t="s">
        <v>918</v>
      </c>
      <c r="G415" s="344"/>
      <c r="H415" s="6"/>
      <c r="I415" s="344"/>
      <c r="J415" s="349"/>
      <c r="K415" s="350"/>
      <c r="L415" s="344"/>
      <c r="M415" s="351"/>
      <c r="N415" s="426"/>
      <c r="O415" s="353"/>
      <c r="P415" s="353"/>
      <c r="Q415" s="354">
        <v>619687.82999999996</v>
      </c>
      <c r="R415" s="355"/>
      <c r="S415" s="356"/>
      <c r="T415" s="357"/>
      <c r="U415" s="358"/>
      <c r="V415" s="359">
        <f t="shared" si="41"/>
        <v>619687.82999999996</v>
      </c>
      <c r="W415" s="358"/>
      <c r="X415" s="358" t="s">
        <v>222</v>
      </c>
      <c r="Y415" s="360"/>
      <c r="Z415" s="361"/>
      <c r="AA415" s="362"/>
      <c r="AB415" s="1" t="s">
        <v>867</v>
      </c>
    </row>
    <row r="416" spans="1:28" ht="15" hidden="1" x14ac:dyDescent="0.25">
      <c r="A416" s="344"/>
      <c r="B416" s="345"/>
      <c r="C416" s="346"/>
      <c r="D416" s="347">
        <v>44746</v>
      </c>
      <c r="E416" s="348" t="s">
        <v>917</v>
      </c>
      <c r="F416" s="348" t="s">
        <v>917</v>
      </c>
      <c r="G416" s="344"/>
      <c r="H416" s="6"/>
      <c r="I416" s="344"/>
      <c r="J416" s="349"/>
      <c r="K416" s="350"/>
      <c r="L416" s="344"/>
      <c r="M416" s="351"/>
      <c r="N416" s="426"/>
      <c r="O416" s="353"/>
      <c r="P416" s="353"/>
      <c r="Q416" s="354">
        <v>5136.96</v>
      </c>
      <c r="R416" s="355"/>
      <c r="S416" s="356"/>
      <c r="T416" s="357"/>
      <c r="U416" s="358"/>
      <c r="V416" s="359">
        <f t="shared" si="41"/>
        <v>5136.96</v>
      </c>
      <c r="W416" s="358"/>
      <c r="X416" s="358" t="s">
        <v>222</v>
      </c>
      <c r="Y416" s="360"/>
      <c r="Z416" s="361"/>
      <c r="AA416" s="362"/>
      <c r="AB416" s="1" t="s">
        <v>867</v>
      </c>
    </row>
    <row r="417" spans="1:28" ht="15" hidden="1" x14ac:dyDescent="0.25">
      <c r="A417" s="344"/>
      <c r="B417" s="345"/>
      <c r="C417" s="346"/>
      <c r="D417" s="347">
        <v>44746</v>
      </c>
      <c r="E417" s="348" t="s">
        <v>918</v>
      </c>
      <c r="F417" s="348" t="s">
        <v>918</v>
      </c>
      <c r="G417" s="344"/>
      <c r="H417" s="6"/>
      <c r="I417" s="344"/>
      <c r="J417" s="349"/>
      <c r="K417" s="350"/>
      <c r="L417" s="344"/>
      <c r="M417" s="351"/>
      <c r="N417" s="426"/>
      <c r="O417" s="353"/>
      <c r="P417" s="353"/>
      <c r="Q417" s="354">
        <v>343405</v>
      </c>
      <c r="R417" s="355"/>
      <c r="S417" s="356"/>
      <c r="T417" s="357"/>
      <c r="U417" s="358"/>
      <c r="V417" s="359">
        <f t="shared" si="41"/>
        <v>343405</v>
      </c>
      <c r="W417" s="358"/>
      <c r="X417" s="358" t="s">
        <v>222</v>
      </c>
      <c r="Y417" s="360"/>
      <c r="Z417" s="361"/>
      <c r="AA417" s="362"/>
      <c r="AB417" s="1" t="s">
        <v>867</v>
      </c>
    </row>
    <row r="418" spans="1:28" ht="15" hidden="1" x14ac:dyDescent="0.25">
      <c r="A418" s="344"/>
      <c r="B418" s="345"/>
      <c r="C418" s="346"/>
      <c r="D418" s="347">
        <v>44746</v>
      </c>
      <c r="E418" s="348" t="s">
        <v>917</v>
      </c>
      <c r="F418" s="348" t="s">
        <v>917</v>
      </c>
      <c r="G418" s="344"/>
      <c r="H418" s="6"/>
      <c r="I418" s="344"/>
      <c r="J418" s="349"/>
      <c r="K418" s="350"/>
      <c r="L418" s="344"/>
      <c r="M418" s="351"/>
      <c r="N418" s="426"/>
      <c r="O418" s="353"/>
      <c r="P418" s="353"/>
      <c r="Q418" s="354">
        <v>84142.18</v>
      </c>
      <c r="R418" s="355"/>
      <c r="S418" s="356"/>
      <c r="T418" s="357"/>
      <c r="U418" s="358"/>
      <c r="V418" s="359">
        <f t="shared" si="41"/>
        <v>84142.18</v>
      </c>
      <c r="W418" s="358"/>
      <c r="X418" s="358" t="s">
        <v>222</v>
      </c>
      <c r="Y418" s="360"/>
      <c r="Z418" s="361"/>
      <c r="AA418" s="362"/>
      <c r="AB418" s="1" t="s">
        <v>867</v>
      </c>
    </row>
    <row r="419" spans="1:28" ht="15" hidden="1" x14ac:dyDescent="0.25">
      <c r="A419" s="344"/>
      <c r="B419" s="345"/>
      <c r="C419" s="346"/>
      <c r="D419" s="347">
        <v>44746</v>
      </c>
      <c r="E419" s="348" t="s">
        <v>918</v>
      </c>
      <c r="F419" s="348" t="s">
        <v>918</v>
      </c>
      <c r="G419" s="344"/>
      <c r="H419" s="6"/>
      <c r="I419" s="344"/>
      <c r="J419" s="349"/>
      <c r="K419" s="350"/>
      <c r="L419" s="344"/>
      <c r="M419" s="351"/>
      <c r="N419" s="426"/>
      <c r="O419" s="353"/>
      <c r="P419" s="353"/>
      <c r="Q419" s="354">
        <v>5624889</v>
      </c>
      <c r="R419" s="355"/>
      <c r="S419" s="356"/>
      <c r="T419" s="357"/>
      <c r="U419" s="358"/>
      <c r="V419" s="359">
        <f t="shared" si="41"/>
        <v>5624889</v>
      </c>
      <c r="W419" s="358"/>
      <c r="X419" s="358" t="s">
        <v>222</v>
      </c>
      <c r="Y419" s="360"/>
      <c r="Z419" s="361"/>
      <c r="AA419" s="362"/>
      <c r="AB419" s="1" t="s">
        <v>867</v>
      </c>
    </row>
    <row r="420" spans="1:28" ht="15" hidden="1" x14ac:dyDescent="0.25">
      <c r="A420" s="344"/>
      <c r="B420" s="345"/>
      <c r="C420" s="346"/>
      <c r="D420" s="347">
        <v>44746</v>
      </c>
      <c r="E420" s="348" t="s">
        <v>917</v>
      </c>
      <c r="F420" s="348" t="s">
        <v>917</v>
      </c>
      <c r="G420" s="344"/>
      <c r="H420" s="6"/>
      <c r="I420" s="344"/>
      <c r="J420" s="349"/>
      <c r="K420" s="350"/>
      <c r="L420" s="344"/>
      <c r="M420" s="351"/>
      <c r="N420" s="426"/>
      <c r="O420" s="353"/>
      <c r="P420" s="353"/>
      <c r="Q420" s="354">
        <v>5869.78</v>
      </c>
      <c r="R420" s="355"/>
      <c r="S420" s="356"/>
      <c r="T420" s="357"/>
      <c r="U420" s="358"/>
      <c r="V420" s="359">
        <f t="shared" si="41"/>
        <v>5869.78</v>
      </c>
      <c r="W420" s="358"/>
      <c r="X420" s="358" t="s">
        <v>222</v>
      </c>
      <c r="Y420" s="360"/>
      <c r="Z420" s="361"/>
      <c r="AA420" s="362"/>
      <c r="AB420" s="1" t="s">
        <v>867</v>
      </c>
    </row>
    <row r="421" spans="1:28" ht="15" hidden="1" x14ac:dyDescent="0.25">
      <c r="A421" s="344"/>
      <c r="B421" s="345"/>
      <c r="C421" s="346"/>
      <c r="D421" s="347">
        <v>44746</v>
      </c>
      <c r="E421" s="348" t="s">
        <v>918</v>
      </c>
      <c r="F421" s="348" t="s">
        <v>918</v>
      </c>
      <c r="G421" s="344"/>
      <c r="H421" s="6"/>
      <c r="I421" s="344"/>
      <c r="J421" s="349"/>
      <c r="K421" s="350"/>
      <c r="L421" s="344"/>
      <c r="M421" s="351"/>
      <c r="N421" s="426"/>
      <c r="O421" s="353"/>
      <c r="P421" s="353"/>
      <c r="Q421" s="354">
        <v>392395</v>
      </c>
      <c r="R421" s="355"/>
      <c r="S421" s="356"/>
      <c r="T421" s="357"/>
      <c r="U421" s="358"/>
      <c r="V421" s="359">
        <f t="shared" si="41"/>
        <v>392395</v>
      </c>
      <c r="W421" s="358"/>
      <c r="X421" s="358" t="s">
        <v>222</v>
      </c>
      <c r="Y421" s="360"/>
      <c r="Z421" s="361"/>
      <c r="AA421" s="362"/>
      <c r="AB421" s="1" t="s">
        <v>867</v>
      </c>
    </row>
    <row r="422" spans="1:28" ht="15" hidden="1" x14ac:dyDescent="0.25">
      <c r="A422" s="344"/>
      <c r="B422" s="345"/>
      <c r="C422" s="346"/>
      <c r="D422" s="347">
        <v>44746</v>
      </c>
      <c r="E422" s="348" t="s">
        <v>917</v>
      </c>
      <c r="F422" s="348" t="s">
        <v>917</v>
      </c>
      <c r="G422" s="344"/>
      <c r="H422" s="6"/>
      <c r="I422" s="344"/>
      <c r="J422" s="349"/>
      <c r="K422" s="350"/>
      <c r="L422" s="344"/>
      <c r="M422" s="351"/>
      <c r="N422" s="426"/>
      <c r="O422" s="353"/>
      <c r="P422" s="353"/>
      <c r="Q422" s="354">
        <v>20909.259999999998</v>
      </c>
      <c r="R422" s="355"/>
      <c r="S422" s="356"/>
      <c r="T422" s="357"/>
      <c r="U422" s="358"/>
      <c r="V422" s="359">
        <f t="shared" si="41"/>
        <v>20909.259999999998</v>
      </c>
      <c r="W422" s="358"/>
      <c r="X422" s="358" t="s">
        <v>222</v>
      </c>
      <c r="Y422" s="360"/>
      <c r="Z422" s="361"/>
      <c r="AA422" s="362"/>
      <c r="AB422" s="1" t="s">
        <v>867</v>
      </c>
    </row>
    <row r="423" spans="1:28" ht="15" hidden="1" x14ac:dyDescent="0.25">
      <c r="A423" s="344"/>
      <c r="B423" s="345"/>
      <c r="C423" s="346"/>
      <c r="D423" s="347">
        <v>44746</v>
      </c>
      <c r="E423" s="348" t="s">
        <v>918</v>
      </c>
      <c r="F423" s="348" t="s">
        <v>918</v>
      </c>
      <c r="G423" s="344"/>
      <c r="H423" s="6"/>
      <c r="I423" s="344"/>
      <c r="J423" s="349"/>
      <c r="K423" s="350"/>
      <c r="L423" s="344"/>
      <c r="M423" s="351"/>
      <c r="N423" s="426"/>
      <c r="O423" s="353"/>
      <c r="P423" s="353"/>
      <c r="Q423" s="354">
        <v>1397781</v>
      </c>
      <c r="R423" s="355"/>
      <c r="S423" s="356"/>
      <c r="T423" s="357"/>
      <c r="U423" s="358"/>
      <c r="V423" s="359">
        <f t="shared" si="41"/>
        <v>1397781</v>
      </c>
      <c r="W423" s="358"/>
      <c r="X423" s="358" t="s">
        <v>222</v>
      </c>
      <c r="Y423" s="360"/>
      <c r="Z423" s="361"/>
      <c r="AA423" s="362"/>
      <c r="AB423" s="1" t="s">
        <v>867</v>
      </c>
    </row>
    <row r="424" spans="1:28" ht="15" hidden="1" x14ac:dyDescent="0.25">
      <c r="A424" s="344"/>
      <c r="B424" s="345"/>
      <c r="C424" s="346"/>
      <c r="D424" s="347">
        <v>44746</v>
      </c>
      <c r="E424" s="348" t="s">
        <v>917</v>
      </c>
      <c r="F424" s="348" t="s">
        <v>917</v>
      </c>
      <c r="G424" s="344"/>
      <c r="H424" s="6"/>
      <c r="I424" s="344"/>
      <c r="J424" s="349"/>
      <c r="K424" s="350"/>
      <c r="L424" s="344"/>
      <c r="M424" s="351"/>
      <c r="N424" s="426"/>
      <c r="O424" s="353"/>
      <c r="P424" s="353"/>
      <c r="Q424" s="354">
        <v>25400.95</v>
      </c>
      <c r="R424" s="355"/>
      <c r="S424" s="356"/>
      <c r="T424" s="357"/>
      <c r="U424" s="358"/>
      <c r="V424" s="359">
        <f t="shared" si="41"/>
        <v>25400.95</v>
      </c>
      <c r="W424" s="358"/>
      <c r="X424" s="358" t="s">
        <v>222</v>
      </c>
      <c r="Y424" s="360"/>
      <c r="Z424" s="361"/>
      <c r="AA424" s="362"/>
      <c r="AB424" s="1" t="s">
        <v>867</v>
      </c>
    </row>
    <row r="425" spans="1:28" ht="15" hidden="1" x14ac:dyDescent="0.25">
      <c r="A425" s="344"/>
      <c r="B425" s="345"/>
      <c r="C425" s="346"/>
      <c r="D425" s="347">
        <v>44746</v>
      </c>
      <c r="E425" s="348" t="s">
        <v>918</v>
      </c>
      <c r="F425" s="348" t="s">
        <v>918</v>
      </c>
      <c r="G425" s="344"/>
      <c r="H425" s="6"/>
      <c r="I425" s="344"/>
      <c r="J425" s="349"/>
      <c r="K425" s="350"/>
      <c r="L425" s="344"/>
      <c r="M425" s="351"/>
      <c r="N425" s="426"/>
      <c r="O425" s="353"/>
      <c r="P425" s="353"/>
      <c r="Q425" s="354">
        <v>1698049</v>
      </c>
      <c r="R425" s="355"/>
      <c r="S425" s="356"/>
      <c r="T425" s="357"/>
      <c r="U425" s="358"/>
      <c r="V425" s="359">
        <f t="shared" si="41"/>
        <v>1698049</v>
      </c>
      <c r="W425" s="358"/>
      <c r="X425" s="358" t="s">
        <v>222</v>
      </c>
      <c r="Y425" s="360"/>
      <c r="Z425" s="361"/>
      <c r="AA425" s="362"/>
      <c r="AB425" s="1" t="s">
        <v>867</v>
      </c>
    </row>
    <row r="426" spans="1:28" ht="15" hidden="1" x14ac:dyDescent="0.25">
      <c r="A426" s="344"/>
      <c r="B426" s="345"/>
      <c r="C426" s="346"/>
      <c r="D426" s="347">
        <v>44756</v>
      </c>
      <c r="E426" s="348" t="s">
        <v>1091</v>
      </c>
      <c r="F426" s="348" t="s">
        <v>1091</v>
      </c>
      <c r="G426" s="344"/>
      <c r="H426" s="6"/>
      <c r="I426" s="344"/>
      <c r="J426" s="349"/>
      <c r="K426" s="350"/>
      <c r="L426" s="344"/>
      <c r="M426" s="351"/>
      <c r="N426" s="426"/>
      <c r="O426" s="353"/>
      <c r="P426" s="353"/>
      <c r="Q426" s="354">
        <v>8833092</v>
      </c>
      <c r="R426" s="355"/>
      <c r="S426" s="356"/>
      <c r="T426" s="357"/>
      <c r="U426" s="358"/>
      <c r="V426" s="359">
        <f t="shared" si="41"/>
        <v>8833092</v>
      </c>
      <c r="W426" s="358"/>
      <c r="X426" s="358" t="s">
        <v>222</v>
      </c>
      <c r="Y426" s="360">
        <v>54303448</v>
      </c>
      <c r="Z426" s="361"/>
      <c r="AA426" s="362"/>
      <c r="AB426" s="1" t="s">
        <v>867</v>
      </c>
    </row>
    <row r="427" spans="1:28" ht="15" hidden="1" x14ac:dyDescent="0.25">
      <c r="A427" s="344"/>
      <c r="B427" s="345"/>
      <c r="C427" s="346"/>
      <c r="D427" s="347">
        <v>44756</v>
      </c>
      <c r="E427" s="348" t="s">
        <v>901</v>
      </c>
      <c r="F427" s="348" t="s">
        <v>901</v>
      </c>
      <c r="G427" s="344"/>
      <c r="H427" s="6"/>
      <c r="I427" s="344"/>
      <c r="J427" s="349"/>
      <c r="K427" s="350"/>
      <c r="L427" s="344"/>
      <c r="M427" s="351"/>
      <c r="N427" s="426"/>
      <c r="O427" s="353"/>
      <c r="P427" s="353"/>
      <c r="Q427" s="354">
        <v>304038</v>
      </c>
      <c r="R427" s="355"/>
      <c r="S427" s="356"/>
      <c r="T427" s="357"/>
      <c r="U427" s="358"/>
      <c r="V427" s="359">
        <f t="shared" si="41"/>
        <v>304038</v>
      </c>
      <c r="W427" s="358"/>
      <c r="X427" s="358" t="s">
        <v>222</v>
      </c>
      <c r="Y427" s="360">
        <v>54303449</v>
      </c>
      <c r="Z427" s="361"/>
      <c r="AA427" s="362"/>
      <c r="AB427" s="1" t="s">
        <v>867</v>
      </c>
    </row>
    <row r="428" spans="1:28" ht="23.25" hidden="1" x14ac:dyDescent="0.25">
      <c r="A428" s="344"/>
      <c r="B428" s="345"/>
      <c r="C428" s="346"/>
      <c r="D428" s="347">
        <v>44757</v>
      </c>
      <c r="E428" s="348" t="s">
        <v>1104</v>
      </c>
      <c r="F428" s="348" t="s">
        <v>1104</v>
      </c>
      <c r="G428" s="344"/>
      <c r="H428" s="6"/>
      <c r="I428" s="344"/>
      <c r="J428" s="349"/>
      <c r="K428" s="350"/>
      <c r="L428" s="344"/>
      <c r="M428" s="351"/>
      <c r="N428" s="426"/>
      <c r="O428" s="353"/>
      <c r="P428" s="353"/>
      <c r="Q428" s="389">
        <v>100</v>
      </c>
      <c r="R428" s="355"/>
      <c r="S428" s="356"/>
      <c r="T428" s="357"/>
      <c r="U428" s="358"/>
      <c r="V428" s="359">
        <f t="shared" si="41"/>
        <v>100</v>
      </c>
      <c r="W428" s="358"/>
      <c r="X428" s="358" t="s">
        <v>222</v>
      </c>
      <c r="Y428" s="360"/>
      <c r="Z428" s="361"/>
      <c r="AA428" s="362"/>
      <c r="AB428" s="1" t="s">
        <v>867</v>
      </c>
    </row>
    <row r="429" spans="1:28" ht="23.25" hidden="1" x14ac:dyDescent="0.25">
      <c r="A429" s="344"/>
      <c r="B429" s="345"/>
      <c r="C429" s="346"/>
      <c r="D429" s="347">
        <v>44757</v>
      </c>
      <c r="E429" s="348" t="s">
        <v>1105</v>
      </c>
      <c r="F429" s="348" t="s">
        <v>1105</v>
      </c>
      <c r="G429" s="344"/>
      <c r="H429" s="6"/>
      <c r="I429" s="344"/>
      <c r="J429" s="349"/>
      <c r="K429" s="350"/>
      <c r="L429" s="344"/>
      <c r="M429" s="351"/>
      <c r="N429" s="426"/>
      <c r="O429" s="353"/>
      <c r="P429" s="353"/>
      <c r="Q429" s="354">
        <v>1000000</v>
      </c>
      <c r="R429" s="355"/>
      <c r="S429" s="356"/>
      <c r="T429" s="357"/>
      <c r="U429" s="358"/>
      <c r="V429" s="359">
        <f t="shared" si="41"/>
        <v>1000000</v>
      </c>
      <c r="W429" s="358"/>
      <c r="X429" s="358" t="s">
        <v>222</v>
      </c>
      <c r="Y429" s="360"/>
      <c r="Z429" s="361"/>
      <c r="AA429" s="362"/>
      <c r="AB429" s="1" t="s">
        <v>867</v>
      </c>
    </row>
    <row r="430" spans="1:28" ht="23.25" hidden="1" x14ac:dyDescent="0.25">
      <c r="A430" s="344"/>
      <c r="B430" s="345"/>
      <c r="C430" s="346"/>
      <c r="D430" s="347">
        <v>44757</v>
      </c>
      <c r="E430" s="348" t="s">
        <v>1106</v>
      </c>
      <c r="F430" s="348" t="s">
        <v>1106</v>
      </c>
      <c r="G430" s="344"/>
      <c r="H430" s="6"/>
      <c r="I430" s="344"/>
      <c r="J430" s="349"/>
      <c r="K430" s="350"/>
      <c r="L430" s="344"/>
      <c r="M430" s="351"/>
      <c r="N430" s="426"/>
      <c r="O430" s="353"/>
      <c r="P430" s="353"/>
      <c r="Q430" s="354">
        <v>1000000</v>
      </c>
      <c r="R430" s="355"/>
      <c r="S430" s="356"/>
      <c r="T430" s="357"/>
      <c r="U430" s="358"/>
      <c r="V430" s="359">
        <f t="shared" si="41"/>
        <v>1000000</v>
      </c>
      <c r="W430" s="358"/>
      <c r="X430" s="358" t="s">
        <v>222</v>
      </c>
      <c r="Y430" s="360"/>
      <c r="Z430" s="361"/>
      <c r="AA430" s="362"/>
      <c r="AB430" s="1" t="s">
        <v>867</v>
      </c>
    </row>
    <row r="431" spans="1:28" ht="23.25" hidden="1" x14ac:dyDescent="0.25">
      <c r="A431" s="344"/>
      <c r="B431" s="345"/>
      <c r="C431" s="346"/>
      <c r="D431" s="347">
        <v>44757</v>
      </c>
      <c r="E431" s="348" t="s">
        <v>1107</v>
      </c>
      <c r="F431" s="348" t="s">
        <v>1107</v>
      </c>
      <c r="G431" s="344"/>
      <c r="H431" s="6"/>
      <c r="I431" s="344"/>
      <c r="J431" s="349"/>
      <c r="K431" s="350"/>
      <c r="L431" s="344"/>
      <c r="M431" s="351"/>
      <c r="N431" s="426"/>
      <c r="O431" s="353"/>
      <c r="P431" s="353"/>
      <c r="Q431" s="354">
        <v>1000000</v>
      </c>
      <c r="R431" s="355"/>
      <c r="S431" s="356"/>
      <c r="T431" s="357"/>
      <c r="U431" s="358"/>
      <c r="V431" s="359">
        <f t="shared" si="41"/>
        <v>1000000</v>
      </c>
      <c r="W431" s="358"/>
      <c r="X431" s="358" t="s">
        <v>222</v>
      </c>
      <c r="Y431" s="360"/>
      <c r="Z431" s="361"/>
      <c r="AA431" s="362"/>
      <c r="AB431" s="1" t="s">
        <v>867</v>
      </c>
    </row>
    <row r="432" spans="1:28" ht="23.25" hidden="1" x14ac:dyDescent="0.25">
      <c r="A432" s="344"/>
      <c r="B432" s="345"/>
      <c r="C432" s="346"/>
      <c r="D432" s="347">
        <v>44757</v>
      </c>
      <c r="E432" s="348" t="s">
        <v>1108</v>
      </c>
      <c r="F432" s="348" t="s">
        <v>1108</v>
      </c>
      <c r="G432" s="344"/>
      <c r="H432" s="6"/>
      <c r="I432" s="344"/>
      <c r="J432" s="349"/>
      <c r="K432" s="350"/>
      <c r="L432" s="344"/>
      <c r="M432" s="351"/>
      <c r="N432" s="426"/>
      <c r="O432" s="353"/>
      <c r="P432" s="353"/>
      <c r="Q432" s="354">
        <v>1000000</v>
      </c>
      <c r="R432" s="355"/>
      <c r="S432" s="356"/>
      <c r="T432" s="357"/>
      <c r="U432" s="358"/>
      <c r="V432" s="359">
        <f t="shared" si="41"/>
        <v>1000000</v>
      </c>
      <c r="W432" s="358"/>
      <c r="X432" s="358" t="s">
        <v>222</v>
      </c>
      <c r="Y432" s="360"/>
      <c r="Z432" s="361"/>
      <c r="AA432" s="362"/>
      <c r="AB432" s="1" t="s">
        <v>867</v>
      </c>
    </row>
    <row r="433" spans="1:28" ht="23.25" hidden="1" x14ac:dyDescent="0.25">
      <c r="A433" s="344"/>
      <c r="B433" s="345"/>
      <c r="C433" s="346"/>
      <c r="D433" s="347">
        <v>44757</v>
      </c>
      <c r="E433" s="348" t="s">
        <v>1109</v>
      </c>
      <c r="F433" s="348" t="s">
        <v>1109</v>
      </c>
      <c r="G433" s="344"/>
      <c r="H433" s="6"/>
      <c r="I433" s="344"/>
      <c r="J433" s="349"/>
      <c r="K433" s="350"/>
      <c r="L433" s="344"/>
      <c r="M433" s="351"/>
      <c r="N433" s="426"/>
      <c r="O433" s="353"/>
      <c r="P433" s="353"/>
      <c r="Q433" s="354">
        <v>1000000</v>
      </c>
      <c r="R433" s="355"/>
      <c r="S433" s="356"/>
      <c r="T433" s="357"/>
      <c r="U433" s="358"/>
      <c r="V433" s="359">
        <f t="shared" si="41"/>
        <v>1000000</v>
      </c>
      <c r="W433" s="358"/>
      <c r="X433" s="358" t="s">
        <v>222</v>
      </c>
      <c r="Y433" s="360"/>
      <c r="Z433" s="361"/>
      <c r="AA433" s="362"/>
      <c r="AB433" s="1" t="s">
        <v>867</v>
      </c>
    </row>
    <row r="434" spans="1:28" ht="23.25" hidden="1" x14ac:dyDescent="0.25">
      <c r="A434" s="344"/>
      <c r="B434" s="345"/>
      <c r="C434" s="346"/>
      <c r="D434" s="347">
        <v>44757</v>
      </c>
      <c r="E434" s="348" t="s">
        <v>1110</v>
      </c>
      <c r="F434" s="348" t="s">
        <v>1110</v>
      </c>
      <c r="G434" s="344"/>
      <c r="H434" s="6"/>
      <c r="I434" s="344"/>
      <c r="J434" s="349"/>
      <c r="K434" s="350"/>
      <c r="L434" s="344"/>
      <c r="M434" s="351"/>
      <c r="N434" s="426"/>
      <c r="O434" s="353"/>
      <c r="P434" s="353"/>
      <c r="Q434" s="354">
        <v>241167</v>
      </c>
      <c r="R434" s="355"/>
      <c r="S434" s="356"/>
      <c r="T434" s="357"/>
      <c r="U434" s="358"/>
      <c r="V434" s="359">
        <f t="shared" si="41"/>
        <v>241167</v>
      </c>
      <c r="W434" s="358"/>
      <c r="X434" s="358" t="s">
        <v>222</v>
      </c>
      <c r="Y434" s="360"/>
      <c r="Z434" s="361"/>
      <c r="AA434" s="362"/>
      <c r="AB434" s="1" t="s">
        <v>867</v>
      </c>
    </row>
    <row r="435" spans="1:28" ht="15" hidden="1" x14ac:dyDescent="0.25">
      <c r="A435" s="344"/>
      <c r="B435" s="345"/>
      <c r="C435" s="346"/>
      <c r="D435" s="347">
        <v>44757</v>
      </c>
      <c r="E435" s="348" t="s">
        <v>1111</v>
      </c>
      <c r="F435" s="348" t="s">
        <v>1111</v>
      </c>
      <c r="G435" s="344"/>
      <c r="H435" s="6"/>
      <c r="I435" s="344"/>
      <c r="J435" s="349"/>
      <c r="K435" s="350"/>
      <c r="L435" s="344"/>
      <c r="M435" s="351"/>
      <c r="N435" s="426"/>
      <c r="O435" s="353"/>
      <c r="P435" s="353"/>
      <c r="Q435" s="354">
        <v>1000000</v>
      </c>
      <c r="R435" s="355"/>
      <c r="S435" s="356"/>
      <c r="T435" s="357"/>
      <c r="U435" s="358"/>
      <c r="V435" s="359">
        <f t="shared" si="41"/>
        <v>1000000</v>
      </c>
      <c r="W435" s="358"/>
      <c r="X435" s="358" t="s">
        <v>222</v>
      </c>
      <c r="Y435" s="360"/>
      <c r="Z435" s="361"/>
      <c r="AA435" s="362"/>
      <c r="AB435" s="1" t="s">
        <v>867</v>
      </c>
    </row>
    <row r="436" spans="1:28" ht="15" hidden="1" x14ac:dyDescent="0.25">
      <c r="A436" s="344"/>
      <c r="B436" s="345"/>
      <c r="C436" s="346"/>
      <c r="D436" s="347">
        <v>44757</v>
      </c>
      <c r="E436" s="348" t="s">
        <v>1111</v>
      </c>
      <c r="F436" s="348" t="s">
        <v>1111</v>
      </c>
      <c r="G436" s="344"/>
      <c r="H436" s="6"/>
      <c r="I436" s="344"/>
      <c r="J436" s="349"/>
      <c r="K436" s="350"/>
      <c r="L436" s="344"/>
      <c r="M436" s="351"/>
      <c r="N436" s="426"/>
      <c r="O436" s="353"/>
      <c r="P436" s="353"/>
      <c r="Q436" s="354">
        <v>1000000</v>
      </c>
      <c r="R436" s="355"/>
      <c r="S436" s="356"/>
      <c r="T436" s="357"/>
      <c r="U436" s="358"/>
      <c r="V436" s="359">
        <f t="shared" si="41"/>
        <v>1000000</v>
      </c>
      <c r="W436" s="358"/>
      <c r="X436" s="358" t="s">
        <v>222</v>
      </c>
      <c r="Y436" s="360"/>
      <c r="Z436" s="361"/>
      <c r="AA436" s="362"/>
      <c r="AB436" s="1" t="s">
        <v>867</v>
      </c>
    </row>
    <row r="437" spans="1:28" ht="15" hidden="1" x14ac:dyDescent="0.25">
      <c r="A437" s="344"/>
      <c r="B437" s="345"/>
      <c r="C437" s="346"/>
      <c r="D437" s="347">
        <v>44757</v>
      </c>
      <c r="E437" s="348" t="s">
        <v>905</v>
      </c>
      <c r="F437" s="348" t="s">
        <v>905</v>
      </c>
      <c r="G437" s="344"/>
      <c r="H437" s="6"/>
      <c r="I437" s="344"/>
      <c r="J437" s="349"/>
      <c r="K437" s="350"/>
      <c r="L437" s="344"/>
      <c r="M437" s="351"/>
      <c r="N437" s="426"/>
      <c r="O437" s="353"/>
      <c r="P437" s="353"/>
      <c r="Q437" s="354">
        <v>3714681.64</v>
      </c>
      <c r="R437" s="355"/>
      <c r="S437" s="356"/>
      <c r="T437" s="357"/>
      <c r="U437" s="358"/>
      <c r="V437" s="359">
        <f t="shared" si="41"/>
        <v>3714681.64</v>
      </c>
      <c r="W437" s="358"/>
      <c r="X437" s="358" t="s">
        <v>222</v>
      </c>
      <c r="Y437" s="360"/>
      <c r="Z437" s="361"/>
      <c r="AA437" s="362"/>
      <c r="AB437" s="1" t="s">
        <v>867</v>
      </c>
    </row>
    <row r="438" spans="1:28" ht="15" hidden="1" x14ac:dyDescent="0.25">
      <c r="A438" s="344"/>
      <c r="B438" s="345"/>
      <c r="C438" s="346"/>
      <c r="D438" s="347">
        <v>44761</v>
      </c>
      <c r="E438" s="348" t="s">
        <v>1112</v>
      </c>
      <c r="F438" s="348" t="s">
        <v>1112</v>
      </c>
      <c r="G438" s="344"/>
      <c r="H438" s="6"/>
      <c r="I438" s="344"/>
      <c r="J438" s="349"/>
      <c r="K438" s="350"/>
      <c r="L438" s="344"/>
      <c r="M438" s="351"/>
      <c r="N438" s="426"/>
      <c r="O438" s="353"/>
      <c r="P438" s="353"/>
      <c r="Q438" s="389">
        <v>100</v>
      </c>
      <c r="R438" s="355"/>
      <c r="S438" s="356"/>
      <c r="T438" s="357"/>
      <c r="U438" s="358"/>
      <c r="V438" s="359">
        <f t="shared" si="41"/>
        <v>100</v>
      </c>
      <c r="W438" s="358"/>
      <c r="X438" s="358" t="s">
        <v>222</v>
      </c>
      <c r="Y438" s="360"/>
      <c r="Z438" s="361"/>
      <c r="AA438" s="362"/>
      <c r="AB438" s="1" t="s">
        <v>867</v>
      </c>
    </row>
    <row r="439" spans="1:28" ht="15" hidden="1" x14ac:dyDescent="0.25">
      <c r="A439" s="344"/>
      <c r="B439" s="345"/>
      <c r="C439" s="346"/>
      <c r="D439" s="347">
        <v>44761</v>
      </c>
      <c r="E439" s="348" t="s">
        <v>1113</v>
      </c>
      <c r="F439" s="348" t="s">
        <v>1113</v>
      </c>
      <c r="G439" s="344"/>
      <c r="H439" s="6"/>
      <c r="I439" s="344"/>
      <c r="J439" s="349"/>
      <c r="K439" s="350"/>
      <c r="L439" s="344"/>
      <c r="M439" s="351"/>
      <c r="N439" s="426"/>
      <c r="O439" s="353"/>
      <c r="P439" s="353"/>
      <c r="Q439" s="354">
        <v>16380</v>
      </c>
      <c r="R439" s="355"/>
      <c r="S439" s="356"/>
      <c r="T439" s="357"/>
      <c r="U439" s="358"/>
      <c r="V439" s="359">
        <f t="shared" si="41"/>
        <v>16380</v>
      </c>
      <c r="W439" s="358"/>
      <c r="X439" s="358" t="s">
        <v>222</v>
      </c>
      <c r="Y439" s="360"/>
      <c r="Z439" s="361"/>
      <c r="AA439" s="362"/>
      <c r="AB439" s="1" t="s">
        <v>867</v>
      </c>
    </row>
    <row r="440" spans="1:28" ht="15" hidden="1" x14ac:dyDescent="0.25">
      <c r="A440" s="344"/>
      <c r="B440" s="345"/>
      <c r="C440" s="346"/>
      <c r="D440" s="347">
        <v>44761</v>
      </c>
      <c r="E440" s="348" t="s">
        <v>1114</v>
      </c>
      <c r="F440" s="348" t="s">
        <v>1114</v>
      </c>
      <c r="G440" s="344"/>
      <c r="H440" s="6"/>
      <c r="I440" s="344"/>
      <c r="J440" s="349"/>
      <c r="K440" s="350"/>
      <c r="L440" s="344"/>
      <c r="M440" s="351"/>
      <c r="N440" s="426"/>
      <c r="O440" s="353"/>
      <c r="P440" s="353"/>
      <c r="Q440" s="354">
        <v>126000</v>
      </c>
      <c r="R440" s="355"/>
      <c r="S440" s="356"/>
      <c r="T440" s="357"/>
      <c r="U440" s="358"/>
      <c r="V440" s="359">
        <f t="shared" si="41"/>
        <v>126000</v>
      </c>
      <c r="W440" s="358"/>
      <c r="X440" s="358" t="s">
        <v>222</v>
      </c>
      <c r="Y440" s="360"/>
      <c r="Z440" s="361"/>
      <c r="AA440" s="362"/>
      <c r="AB440" s="1" t="s">
        <v>867</v>
      </c>
    </row>
    <row r="441" spans="1:28" ht="15" hidden="1" x14ac:dyDescent="0.25">
      <c r="A441" s="344"/>
      <c r="B441" s="345"/>
      <c r="C441" s="346"/>
      <c r="D441" s="347">
        <v>44761</v>
      </c>
      <c r="E441" s="348" t="s">
        <v>1113</v>
      </c>
      <c r="F441" s="348" t="s">
        <v>1113</v>
      </c>
      <c r="G441" s="344"/>
      <c r="H441" s="6"/>
      <c r="I441" s="344"/>
      <c r="J441" s="349"/>
      <c r="K441" s="350"/>
      <c r="L441" s="344"/>
      <c r="M441" s="351"/>
      <c r="N441" s="426"/>
      <c r="O441" s="353"/>
      <c r="P441" s="353"/>
      <c r="Q441" s="389">
        <v>468</v>
      </c>
      <c r="R441" s="355"/>
      <c r="S441" s="356"/>
      <c r="T441" s="357"/>
      <c r="U441" s="358"/>
      <c r="V441" s="359">
        <f t="shared" si="41"/>
        <v>468</v>
      </c>
      <c r="W441" s="358"/>
      <c r="X441" s="358" t="s">
        <v>222</v>
      </c>
      <c r="Y441" s="360"/>
      <c r="Z441" s="361"/>
      <c r="AA441" s="362"/>
      <c r="AB441" s="1" t="s">
        <v>867</v>
      </c>
    </row>
    <row r="442" spans="1:28" ht="15" hidden="1" x14ac:dyDescent="0.25">
      <c r="A442" s="344"/>
      <c r="B442" s="345"/>
      <c r="C442" s="346"/>
      <c r="D442" s="347">
        <v>44761</v>
      </c>
      <c r="E442" s="348" t="s">
        <v>1114</v>
      </c>
      <c r="F442" s="348" t="s">
        <v>1114</v>
      </c>
      <c r="G442" s="344"/>
      <c r="H442" s="6"/>
      <c r="I442" s="344"/>
      <c r="J442" s="349"/>
      <c r="K442" s="350"/>
      <c r="L442" s="344"/>
      <c r="M442" s="351"/>
      <c r="N442" s="426"/>
      <c r="O442" s="353"/>
      <c r="P442" s="353"/>
      <c r="Q442" s="354">
        <v>3600</v>
      </c>
      <c r="R442" s="355"/>
      <c r="S442" s="356"/>
      <c r="T442" s="357"/>
      <c r="U442" s="358"/>
      <c r="V442" s="359">
        <f t="shared" si="41"/>
        <v>3600</v>
      </c>
      <c r="W442" s="358"/>
      <c r="X442" s="358" t="s">
        <v>222</v>
      </c>
      <c r="Y442" s="360"/>
      <c r="Z442" s="361"/>
      <c r="AA442" s="362"/>
      <c r="AB442" s="1" t="s">
        <v>867</v>
      </c>
    </row>
    <row r="443" spans="1:28" ht="15" hidden="1" x14ac:dyDescent="0.25">
      <c r="A443" s="344"/>
      <c r="B443" s="345"/>
      <c r="C443" s="346"/>
      <c r="D443" s="347">
        <v>44764</v>
      </c>
      <c r="E443" s="348" t="s">
        <v>1115</v>
      </c>
      <c r="F443" s="348" t="s">
        <v>1115</v>
      </c>
      <c r="G443" s="344"/>
      <c r="H443" s="6"/>
      <c r="I443" s="344"/>
      <c r="J443" s="349"/>
      <c r="K443" s="350"/>
      <c r="L443" s="344"/>
      <c r="M443" s="351"/>
      <c r="N443" s="426"/>
      <c r="O443" s="353"/>
      <c r="P443" s="353"/>
      <c r="Q443" s="354">
        <v>3506</v>
      </c>
      <c r="R443" s="355"/>
      <c r="S443" s="356"/>
      <c r="T443" s="357"/>
      <c r="U443" s="358"/>
      <c r="V443" s="359">
        <f t="shared" si="41"/>
        <v>3506</v>
      </c>
      <c r="W443" s="358"/>
      <c r="X443" s="358" t="s">
        <v>222</v>
      </c>
      <c r="Y443" s="360"/>
      <c r="Z443" s="361"/>
      <c r="AA443" s="362"/>
      <c r="AB443" s="1" t="s">
        <v>867</v>
      </c>
    </row>
    <row r="444" spans="1:28" ht="15" hidden="1" x14ac:dyDescent="0.25">
      <c r="A444" s="344"/>
      <c r="B444" s="345"/>
      <c r="C444" s="346"/>
      <c r="D444" s="347">
        <v>44764</v>
      </c>
      <c r="E444" s="348" t="s">
        <v>1116</v>
      </c>
      <c r="F444" s="348" t="s">
        <v>1116</v>
      </c>
      <c r="G444" s="344"/>
      <c r="H444" s="6"/>
      <c r="I444" s="344"/>
      <c r="J444" s="349"/>
      <c r="K444" s="350"/>
      <c r="L444" s="344"/>
      <c r="M444" s="351"/>
      <c r="N444" s="426"/>
      <c r="O444" s="353"/>
      <c r="P444" s="353"/>
      <c r="Q444" s="354">
        <v>26437</v>
      </c>
      <c r="R444" s="355"/>
      <c r="S444" s="356"/>
      <c r="T444" s="357"/>
      <c r="U444" s="358"/>
      <c r="V444" s="359">
        <f t="shared" si="41"/>
        <v>26437</v>
      </c>
      <c r="W444" s="358"/>
      <c r="X444" s="358" t="s">
        <v>222</v>
      </c>
      <c r="Y444" s="360"/>
      <c r="Z444" s="361"/>
      <c r="AA444" s="362"/>
      <c r="AB444" s="1" t="s">
        <v>867</v>
      </c>
    </row>
    <row r="445" spans="1:28" ht="15" hidden="1" x14ac:dyDescent="0.25">
      <c r="A445" s="344"/>
      <c r="B445" s="345"/>
      <c r="C445" s="346"/>
      <c r="D445" s="347">
        <v>44764</v>
      </c>
      <c r="E445" s="348" t="s">
        <v>1117</v>
      </c>
      <c r="F445" s="348" t="s">
        <v>1117</v>
      </c>
      <c r="G445" s="344"/>
      <c r="H445" s="6"/>
      <c r="I445" s="344"/>
      <c r="J445" s="349"/>
      <c r="K445" s="350"/>
      <c r="L445" s="344"/>
      <c r="M445" s="351"/>
      <c r="N445" s="426"/>
      <c r="O445" s="353"/>
      <c r="P445" s="353"/>
      <c r="Q445" s="354">
        <v>101151</v>
      </c>
      <c r="R445" s="355"/>
      <c r="S445" s="356"/>
      <c r="T445" s="357"/>
      <c r="U445" s="358"/>
      <c r="V445" s="359">
        <f t="shared" si="41"/>
        <v>101151</v>
      </c>
      <c r="W445" s="358"/>
      <c r="X445" s="358" t="s">
        <v>222</v>
      </c>
      <c r="Y445" s="360"/>
      <c r="Z445" s="361"/>
      <c r="AA445" s="362"/>
      <c r="AB445" s="1" t="s">
        <v>867</v>
      </c>
    </row>
    <row r="446" spans="1:28" ht="15" hidden="1" x14ac:dyDescent="0.25">
      <c r="A446" s="344"/>
      <c r="B446" s="345"/>
      <c r="C446" s="346"/>
      <c r="D446" s="347">
        <v>44764</v>
      </c>
      <c r="E446" s="348" t="s">
        <v>1118</v>
      </c>
      <c r="F446" s="348" t="s">
        <v>1118</v>
      </c>
      <c r="G446" s="344"/>
      <c r="H446" s="6"/>
      <c r="I446" s="344"/>
      <c r="J446" s="349"/>
      <c r="K446" s="350"/>
      <c r="L446" s="344"/>
      <c r="M446" s="351"/>
      <c r="N446" s="426"/>
      <c r="O446" s="353"/>
      <c r="P446" s="353"/>
      <c r="Q446" s="354">
        <v>53860</v>
      </c>
      <c r="R446" s="355"/>
      <c r="S446" s="356"/>
      <c r="T446" s="357"/>
      <c r="U446" s="358"/>
      <c r="V446" s="359">
        <f t="shared" si="41"/>
        <v>53860</v>
      </c>
      <c r="W446" s="358"/>
      <c r="X446" s="358" t="s">
        <v>222</v>
      </c>
      <c r="Y446" s="360"/>
      <c r="Z446" s="361"/>
      <c r="AA446" s="362"/>
      <c r="AB446" s="1" t="s">
        <v>867</v>
      </c>
    </row>
    <row r="447" spans="1:28" ht="15" hidden="1" x14ac:dyDescent="0.25">
      <c r="A447" s="344"/>
      <c r="B447" s="345"/>
      <c r="C447" s="346"/>
      <c r="D447" s="347">
        <v>44764</v>
      </c>
      <c r="E447" s="348" t="s">
        <v>1119</v>
      </c>
      <c r="F447" s="348" t="s">
        <v>1119</v>
      </c>
      <c r="G447" s="344"/>
      <c r="H447" s="6"/>
      <c r="I447" s="344"/>
      <c r="J447" s="349"/>
      <c r="K447" s="350"/>
      <c r="L447" s="344"/>
      <c r="M447" s="351"/>
      <c r="N447" s="426"/>
      <c r="O447" s="353"/>
      <c r="P447" s="353"/>
      <c r="Q447" s="354">
        <v>17913</v>
      </c>
      <c r="R447" s="355"/>
      <c r="S447" s="356"/>
      <c r="T447" s="357"/>
      <c r="U447" s="358"/>
      <c r="V447" s="359">
        <f t="shared" si="41"/>
        <v>17913</v>
      </c>
      <c r="W447" s="358"/>
      <c r="X447" s="358" t="s">
        <v>222</v>
      </c>
      <c r="Y447" s="360"/>
      <c r="Z447" s="361"/>
      <c r="AA447" s="362"/>
      <c r="AB447" s="1" t="s">
        <v>867</v>
      </c>
    </row>
    <row r="448" spans="1:28" ht="15" hidden="1" x14ac:dyDescent="0.25">
      <c r="A448" s="344"/>
      <c r="B448" s="345"/>
      <c r="C448" s="346"/>
      <c r="D448" s="347">
        <v>44764</v>
      </c>
      <c r="E448" s="348" t="s">
        <v>1120</v>
      </c>
      <c r="F448" s="348" t="s">
        <v>1120</v>
      </c>
      <c r="G448" s="344"/>
      <c r="H448" s="6"/>
      <c r="I448" s="344"/>
      <c r="J448" s="349"/>
      <c r="K448" s="350"/>
      <c r="L448" s="344"/>
      <c r="M448" s="351"/>
      <c r="N448" s="426"/>
      <c r="O448" s="353"/>
      <c r="P448" s="353"/>
      <c r="Q448" s="389">
        <v>624</v>
      </c>
      <c r="R448" s="355"/>
      <c r="S448" s="356"/>
      <c r="T448" s="357"/>
      <c r="U448" s="358"/>
      <c r="V448" s="359">
        <f t="shared" si="41"/>
        <v>624</v>
      </c>
      <c r="W448" s="358"/>
      <c r="X448" s="358" t="s">
        <v>222</v>
      </c>
      <c r="Y448" s="360"/>
      <c r="Z448" s="361"/>
      <c r="AA448" s="362"/>
      <c r="AB448" s="1" t="s">
        <v>867</v>
      </c>
    </row>
    <row r="449" spans="1:28" ht="23.25" hidden="1" x14ac:dyDescent="0.25">
      <c r="A449" s="344"/>
      <c r="B449" s="345"/>
      <c r="C449" s="346"/>
      <c r="D449" s="347">
        <v>44764</v>
      </c>
      <c r="E449" s="348" t="s">
        <v>1121</v>
      </c>
      <c r="F449" s="348" t="s">
        <v>1121</v>
      </c>
      <c r="G449" s="344"/>
      <c r="H449" s="6"/>
      <c r="I449" s="344"/>
      <c r="J449" s="349"/>
      <c r="K449" s="350"/>
      <c r="L449" s="344"/>
      <c r="M449" s="351"/>
      <c r="N449" s="426"/>
      <c r="O449" s="353"/>
      <c r="P449" s="353"/>
      <c r="Q449" s="354">
        <v>110545</v>
      </c>
      <c r="R449" s="355"/>
      <c r="S449" s="356"/>
      <c r="T449" s="357"/>
      <c r="U449" s="358"/>
      <c r="V449" s="359">
        <f t="shared" si="41"/>
        <v>110545</v>
      </c>
      <c r="W449" s="358"/>
      <c r="X449" s="358" t="s">
        <v>222</v>
      </c>
      <c r="Y449" s="360"/>
      <c r="Z449" s="361"/>
      <c r="AA449" s="362"/>
      <c r="AB449" s="1" t="s">
        <v>867</v>
      </c>
    </row>
    <row r="450" spans="1:28" ht="15" hidden="1" x14ac:dyDescent="0.25">
      <c r="A450" s="344"/>
      <c r="B450" s="345"/>
      <c r="C450" s="346"/>
      <c r="D450" s="347">
        <v>44764</v>
      </c>
      <c r="E450" s="348" t="s">
        <v>1122</v>
      </c>
      <c r="F450" s="348" t="s">
        <v>1122</v>
      </c>
      <c r="G450" s="344"/>
      <c r="H450" s="6"/>
      <c r="I450" s="344"/>
      <c r="J450" s="349"/>
      <c r="K450" s="350"/>
      <c r="L450" s="344"/>
      <c r="M450" s="351"/>
      <c r="N450" s="426"/>
      <c r="O450" s="353"/>
      <c r="P450" s="353"/>
      <c r="Q450" s="354">
        <v>7902</v>
      </c>
      <c r="R450" s="355"/>
      <c r="S450" s="356"/>
      <c r="T450" s="357"/>
      <c r="U450" s="358"/>
      <c r="V450" s="359">
        <f t="shared" si="41"/>
        <v>7902</v>
      </c>
      <c r="W450" s="358"/>
      <c r="X450" s="358" t="s">
        <v>222</v>
      </c>
      <c r="Y450" s="360"/>
      <c r="Z450" s="361"/>
      <c r="AA450" s="362"/>
      <c r="AB450" s="1" t="s">
        <v>867</v>
      </c>
    </row>
    <row r="451" spans="1:28" ht="15" hidden="1" x14ac:dyDescent="0.25">
      <c r="A451" s="344"/>
      <c r="B451" s="345"/>
      <c r="C451" s="346"/>
      <c r="D451" s="347">
        <v>44764</v>
      </c>
      <c r="E451" s="348" t="s">
        <v>1123</v>
      </c>
      <c r="F451" s="348" t="s">
        <v>1123</v>
      </c>
      <c r="G451" s="344"/>
      <c r="H451" s="6"/>
      <c r="I451" s="344"/>
      <c r="J451" s="349"/>
      <c r="K451" s="350"/>
      <c r="L451" s="344"/>
      <c r="M451" s="351"/>
      <c r="N451" s="426"/>
      <c r="O451" s="353"/>
      <c r="P451" s="353"/>
      <c r="Q451" s="354">
        <v>111565</v>
      </c>
      <c r="R451" s="355"/>
      <c r="S451" s="356"/>
      <c r="T451" s="357"/>
      <c r="U451" s="358"/>
      <c r="V451" s="359">
        <f t="shared" si="41"/>
        <v>111565</v>
      </c>
      <c r="W451" s="358"/>
      <c r="X451" s="358" t="s">
        <v>222</v>
      </c>
      <c r="Y451" s="360"/>
      <c r="Z451" s="361"/>
      <c r="AA451" s="362"/>
      <c r="AB451" s="1" t="s">
        <v>867</v>
      </c>
    </row>
    <row r="452" spans="1:28" ht="15" hidden="1" x14ac:dyDescent="0.25">
      <c r="A452" s="344"/>
      <c r="B452" s="345"/>
      <c r="C452" s="346"/>
      <c r="D452" s="347">
        <v>44764</v>
      </c>
      <c r="E452" s="348" t="s">
        <v>1124</v>
      </c>
      <c r="F452" s="348" t="s">
        <v>1124</v>
      </c>
      <c r="G452" s="344"/>
      <c r="H452" s="6"/>
      <c r="I452" s="344"/>
      <c r="J452" s="349"/>
      <c r="K452" s="350"/>
      <c r="L452" s="344"/>
      <c r="M452" s="351"/>
      <c r="N452" s="426"/>
      <c r="O452" s="353"/>
      <c r="P452" s="353"/>
      <c r="Q452" s="354">
        <v>63925</v>
      </c>
      <c r="R452" s="355"/>
      <c r="S452" s="356"/>
      <c r="T452" s="357"/>
      <c r="U452" s="358"/>
      <c r="V452" s="359">
        <f t="shared" si="41"/>
        <v>63925</v>
      </c>
      <c r="W452" s="358"/>
      <c r="X452" s="358" t="s">
        <v>222</v>
      </c>
      <c r="Y452" s="360"/>
      <c r="Z452" s="361"/>
      <c r="AA452" s="362"/>
      <c r="AB452" s="1" t="s">
        <v>867</v>
      </c>
    </row>
    <row r="453" spans="1:28" ht="15" hidden="1" x14ac:dyDescent="0.25">
      <c r="A453" s="344"/>
      <c r="B453" s="345"/>
      <c r="C453" s="346"/>
      <c r="D453" s="347">
        <v>44764</v>
      </c>
      <c r="E453" s="348" t="s">
        <v>1125</v>
      </c>
      <c r="F453" s="348" t="s">
        <v>1125</v>
      </c>
      <c r="G453" s="344"/>
      <c r="H453" s="6"/>
      <c r="I453" s="344"/>
      <c r="J453" s="349"/>
      <c r="K453" s="350"/>
      <c r="L453" s="344"/>
      <c r="M453" s="351"/>
      <c r="N453" s="426"/>
      <c r="O453" s="353"/>
      <c r="P453" s="353"/>
      <c r="Q453" s="354">
        <v>258447</v>
      </c>
      <c r="R453" s="355"/>
      <c r="S453" s="356"/>
      <c r="T453" s="357"/>
      <c r="U453" s="358"/>
      <c r="V453" s="359">
        <f t="shared" si="41"/>
        <v>258447</v>
      </c>
      <c r="W453" s="358"/>
      <c r="X453" s="358" t="s">
        <v>222</v>
      </c>
      <c r="Y453" s="360"/>
      <c r="Z453" s="361"/>
      <c r="AA453" s="362"/>
      <c r="AB453" s="1" t="s">
        <v>867</v>
      </c>
    </row>
    <row r="454" spans="1:28" ht="23.25" hidden="1" x14ac:dyDescent="0.25">
      <c r="A454" s="344"/>
      <c r="B454" s="345"/>
      <c r="C454" s="346"/>
      <c r="D454" s="347">
        <v>44771</v>
      </c>
      <c r="E454" s="348" t="s">
        <v>1126</v>
      </c>
      <c r="F454" s="348" t="s">
        <v>1126</v>
      </c>
      <c r="G454" s="344"/>
      <c r="H454" s="6"/>
      <c r="I454" s="344"/>
      <c r="J454" s="349"/>
      <c r="K454" s="350"/>
      <c r="L454" s="344"/>
      <c r="M454" s="351"/>
      <c r="N454" s="426"/>
      <c r="O454" s="353"/>
      <c r="P454" s="353"/>
      <c r="Q454" s="389">
        <v>19.5</v>
      </c>
      <c r="R454" s="355"/>
      <c r="S454" s="356"/>
      <c r="T454" s="357"/>
      <c r="U454" s="358"/>
      <c r="V454" s="359">
        <f t="shared" si="41"/>
        <v>19.5</v>
      </c>
      <c r="W454" s="358"/>
      <c r="X454" s="358" t="s">
        <v>222</v>
      </c>
      <c r="Y454" s="360"/>
      <c r="Z454" s="361"/>
      <c r="AA454" s="362"/>
      <c r="AB454" s="1" t="s">
        <v>867</v>
      </c>
    </row>
    <row r="455" spans="1:28" ht="15" hidden="1" x14ac:dyDescent="0.25">
      <c r="A455" s="344"/>
      <c r="B455" s="345"/>
      <c r="C455" s="346"/>
      <c r="D455" s="347">
        <v>44771</v>
      </c>
      <c r="E455" s="348" t="s">
        <v>1127</v>
      </c>
      <c r="F455" s="348" t="s">
        <v>1127</v>
      </c>
      <c r="G455" s="344"/>
      <c r="H455" s="6"/>
      <c r="I455" s="344"/>
      <c r="J455" s="349"/>
      <c r="K455" s="350"/>
      <c r="L455" s="344"/>
      <c r="M455" s="351"/>
      <c r="N455" s="426"/>
      <c r="O455" s="353"/>
      <c r="P455" s="353"/>
      <c r="Q455" s="389">
        <v>150</v>
      </c>
      <c r="R455" s="355"/>
      <c r="S455" s="356"/>
      <c r="T455" s="357"/>
      <c r="U455" s="358"/>
      <c r="V455" s="359">
        <f t="shared" si="41"/>
        <v>150</v>
      </c>
      <c r="W455" s="358"/>
      <c r="X455" s="358" t="s">
        <v>222</v>
      </c>
      <c r="Y455" s="360"/>
      <c r="Z455" s="361"/>
      <c r="AA455" s="362"/>
      <c r="AB455" s="1" t="s">
        <v>867</v>
      </c>
    </row>
    <row r="456" spans="1:28" ht="15" hidden="1" x14ac:dyDescent="0.25">
      <c r="A456" s="344"/>
      <c r="B456" s="345"/>
      <c r="C456" s="346"/>
      <c r="D456" s="401">
        <v>44772</v>
      </c>
      <c r="E456" s="402" t="s">
        <v>1094</v>
      </c>
      <c r="F456" s="402" t="s">
        <v>1094</v>
      </c>
      <c r="G456" s="344"/>
      <c r="H456" s="6"/>
      <c r="I456" s="344"/>
      <c r="J456" s="349"/>
      <c r="K456" s="350"/>
      <c r="L456" s="344"/>
      <c r="M456" s="351"/>
      <c r="N456" s="426"/>
      <c r="O456" s="353"/>
      <c r="P456" s="353"/>
      <c r="Q456" s="403">
        <v>29228.84</v>
      </c>
      <c r="R456" s="355"/>
      <c r="S456" s="356"/>
      <c r="T456" s="357"/>
      <c r="U456" s="358"/>
      <c r="V456" s="359">
        <f t="shared" si="41"/>
        <v>29228.84</v>
      </c>
      <c r="W456" s="358"/>
      <c r="X456" s="358" t="s">
        <v>222</v>
      </c>
      <c r="Y456" s="360"/>
      <c r="Z456" s="361"/>
      <c r="AA456" s="362"/>
      <c r="AB456" s="1" t="s">
        <v>867</v>
      </c>
    </row>
    <row r="457" spans="1:28" hidden="1" x14ac:dyDescent="0.2">
      <c r="A457" s="20">
        <v>235</v>
      </c>
      <c r="B457" s="21">
        <v>44764</v>
      </c>
      <c r="C457" s="22">
        <v>44749</v>
      </c>
      <c r="D457" s="246">
        <v>44749</v>
      </c>
      <c r="E457" s="23" t="s">
        <v>61</v>
      </c>
      <c r="F457" s="23" t="s">
        <v>536</v>
      </c>
      <c r="G457" s="24" t="s">
        <v>537</v>
      </c>
      <c r="H457" s="6"/>
      <c r="I457" s="26" t="s">
        <v>33</v>
      </c>
      <c r="J457" s="26" t="s">
        <v>239</v>
      </c>
      <c r="K457" s="108" t="s">
        <v>538</v>
      </c>
      <c r="L457" s="26" t="s">
        <v>539</v>
      </c>
      <c r="M457" s="29">
        <v>110000</v>
      </c>
      <c r="N457" s="132">
        <v>0.1</v>
      </c>
      <c r="O457" s="31">
        <v>2800</v>
      </c>
      <c r="P457" s="31">
        <v>0</v>
      </c>
      <c r="Q457" s="35">
        <f t="shared" si="34"/>
        <v>112800</v>
      </c>
      <c r="R457" s="109">
        <v>0.03</v>
      </c>
      <c r="S457" s="34">
        <f>Q457*-R457</f>
        <v>-3384</v>
      </c>
      <c r="T457" s="110">
        <v>0.2</v>
      </c>
      <c r="U457" s="35">
        <f t="shared" ref="U457:U484" si="48">IFERROR(O457*-T457,0)</f>
        <v>-560</v>
      </c>
      <c r="V457" s="32">
        <f t="shared" si="41"/>
        <v>108856</v>
      </c>
      <c r="W457" s="35" t="s">
        <v>59</v>
      </c>
      <c r="X457" s="35" t="s">
        <v>222</v>
      </c>
      <c r="Y457" s="37"/>
      <c r="Z457" s="152" t="s">
        <v>33</v>
      </c>
      <c r="AA457" s="148">
        <v>0</v>
      </c>
    </row>
    <row r="458" spans="1:28" hidden="1" x14ac:dyDescent="0.2">
      <c r="A458" s="20">
        <v>236</v>
      </c>
      <c r="B458" s="21">
        <v>44764</v>
      </c>
      <c r="C458" s="22">
        <v>44749</v>
      </c>
      <c r="D458" s="246">
        <v>44749</v>
      </c>
      <c r="E458" s="23" t="s">
        <v>31</v>
      </c>
      <c r="F458" s="23" t="s">
        <v>540</v>
      </c>
      <c r="G458" s="26" t="s">
        <v>541</v>
      </c>
      <c r="I458" s="26" t="s">
        <v>33</v>
      </c>
      <c r="J458" s="26">
        <v>303652</v>
      </c>
      <c r="K458" s="108">
        <v>44784</v>
      </c>
      <c r="L458" s="24" t="s">
        <v>33</v>
      </c>
      <c r="M458" s="29">
        <v>322043.08</v>
      </c>
      <c r="N458" s="132">
        <v>0</v>
      </c>
      <c r="O458" s="31">
        <f t="shared" ref="O458:O465" si="49">M458*N458</f>
        <v>0</v>
      </c>
      <c r="P458" s="31">
        <v>0</v>
      </c>
      <c r="Q458" s="35">
        <f t="shared" si="34"/>
        <v>322043.08</v>
      </c>
      <c r="R458" s="109"/>
      <c r="S458" s="34">
        <f>Q458*-R458</f>
        <v>0</v>
      </c>
      <c r="T458" s="110"/>
      <c r="U458" s="35">
        <f t="shared" si="48"/>
        <v>0</v>
      </c>
      <c r="V458" s="32">
        <f t="shared" si="41"/>
        <v>322043.08</v>
      </c>
      <c r="W458" s="36" t="s">
        <v>59</v>
      </c>
      <c r="X458" s="36" t="s">
        <v>222</v>
      </c>
      <c r="Y458" s="220"/>
      <c r="Z458" s="133" t="s">
        <v>33</v>
      </c>
      <c r="AA458" s="39">
        <v>0</v>
      </c>
    </row>
    <row r="459" spans="1:28" hidden="1" x14ac:dyDescent="0.2">
      <c r="A459" s="20">
        <v>238</v>
      </c>
      <c r="B459" s="21">
        <v>44764</v>
      </c>
      <c r="C459" s="22">
        <v>44749</v>
      </c>
      <c r="D459" s="246">
        <v>44749</v>
      </c>
      <c r="E459" s="23" t="s">
        <v>236</v>
      </c>
      <c r="F459" s="23" t="s">
        <v>543</v>
      </c>
      <c r="G459" s="26" t="s">
        <v>544</v>
      </c>
      <c r="I459" s="26" t="s">
        <v>33</v>
      </c>
      <c r="J459" s="26" t="s">
        <v>239</v>
      </c>
      <c r="K459" s="27" t="s">
        <v>545</v>
      </c>
      <c r="L459" s="424" t="s">
        <v>546</v>
      </c>
      <c r="M459" s="29">
        <v>38738</v>
      </c>
      <c r="N459" s="132">
        <v>0.17</v>
      </c>
      <c r="O459" s="31">
        <f t="shared" si="49"/>
        <v>6585.46</v>
      </c>
      <c r="P459" s="31">
        <v>0</v>
      </c>
      <c r="Q459" s="35">
        <f t="shared" si="34"/>
        <v>45323.46</v>
      </c>
      <c r="R459" s="109">
        <v>0.03</v>
      </c>
      <c r="S459" s="34">
        <v>-1645</v>
      </c>
      <c r="T459" s="110"/>
      <c r="U459" s="35">
        <f t="shared" si="48"/>
        <v>0</v>
      </c>
      <c r="V459" s="32">
        <f t="shared" si="41"/>
        <v>43678.46</v>
      </c>
      <c r="W459" s="225" t="s">
        <v>59</v>
      </c>
      <c r="X459" s="225" t="s">
        <v>222</v>
      </c>
      <c r="Y459" s="378"/>
      <c r="Z459" s="133" t="s">
        <v>33</v>
      </c>
      <c r="AA459" s="379">
        <f>V459+V460</f>
        <v>70925.041599999997</v>
      </c>
    </row>
    <row r="460" spans="1:28" hidden="1" x14ac:dyDescent="0.2">
      <c r="A460" s="20">
        <v>239</v>
      </c>
      <c r="B460" s="21">
        <v>44764</v>
      </c>
      <c r="C460" s="22">
        <v>44749</v>
      </c>
      <c r="D460" s="246">
        <v>44749</v>
      </c>
      <c r="E460" s="23" t="s">
        <v>236</v>
      </c>
      <c r="F460" s="23" t="s">
        <v>547</v>
      </c>
      <c r="G460" s="26" t="s">
        <v>544</v>
      </c>
      <c r="I460" s="26" t="s">
        <v>33</v>
      </c>
      <c r="J460" s="26" t="s">
        <v>239</v>
      </c>
      <c r="K460" s="27" t="s">
        <v>545</v>
      </c>
      <c r="L460" s="26" t="s">
        <v>546</v>
      </c>
      <c r="M460" s="29">
        <v>26881</v>
      </c>
      <c r="N460" s="132">
        <v>0.13</v>
      </c>
      <c r="O460" s="31">
        <f t="shared" si="49"/>
        <v>3494.53</v>
      </c>
      <c r="P460" s="31">
        <v>0</v>
      </c>
      <c r="Q460" s="35">
        <f t="shared" si="34"/>
        <v>30375.53</v>
      </c>
      <c r="R460" s="109">
        <v>0.08</v>
      </c>
      <c r="S460" s="34">
        <f>Q460*-R460</f>
        <v>-2430.0423999999998</v>
      </c>
      <c r="T460" s="110">
        <v>0.2</v>
      </c>
      <c r="U460" s="35">
        <f t="shared" si="48"/>
        <v>-698.90600000000006</v>
      </c>
      <c r="V460" s="32">
        <f t="shared" si="41"/>
        <v>27246.581600000001</v>
      </c>
      <c r="W460" s="181" t="s">
        <v>59</v>
      </c>
      <c r="X460" s="181" t="s">
        <v>222</v>
      </c>
      <c r="Y460" s="425"/>
      <c r="Z460" s="133" t="s">
        <v>33</v>
      </c>
      <c r="AA460" s="379"/>
    </row>
    <row r="461" spans="1:28" hidden="1" x14ac:dyDescent="0.2">
      <c r="A461" s="20">
        <v>240</v>
      </c>
      <c r="B461" s="21">
        <v>44764</v>
      </c>
      <c r="C461" s="22">
        <v>44749</v>
      </c>
      <c r="D461" s="246">
        <v>44749</v>
      </c>
      <c r="E461" s="23" t="s">
        <v>548</v>
      </c>
      <c r="F461" s="23" t="s">
        <v>549</v>
      </c>
      <c r="G461" s="26" t="s">
        <v>550</v>
      </c>
      <c r="I461" s="26">
        <v>1905</v>
      </c>
      <c r="J461" s="26" t="s">
        <v>239</v>
      </c>
      <c r="K461" s="27" t="s">
        <v>551</v>
      </c>
      <c r="L461" s="24" t="s">
        <v>552</v>
      </c>
      <c r="M461" s="29">
        <v>90000</v>
      </c>
      <c r="N461" s="132">
        <v>0.13</v>
      </c>
      <c r="O461" s="31">
        <f t="shared" si="49"/>
        <v>11700</v>
      </c>
      <c r="P461" s="31">
        <v>0</v>
      </c>
      <c r="Q461" s="35">
        <f t="shared" si="34"/>
        <v>101700</v>
      </c>
      <c r="R461" s="109">
        <v>0.03</v>
      </c>
      <c r="S461" s="34">
        <f>Q461*-R461</f>
        <v>-3051</v>
      </c>
      <c r="T461" s="110">
        <v>0.2</v>
      </c>
      <c r="U461" s="35">
        <f t="shared" si="48"/>
        <v>-2340</v>
      </c>
      <c r="V461" s="32">
        <f t="shared" si="41"/>
        <v>96309</v>
      </c>
      <c r="W461" s="35" t="s">
        <v>59</v>
      </c>
      <c r="X461" s="35" t="s">
        <v>222</v>
      </c>
      <c r="Y461" s="48"/>
      <c r="Z461" s="133" t="s">
        <v>33</v>
      </c>
      <c r="AA461" s="39">
        <v>0</v>
      </c>
    </row>
    <row r="462" spans="1:28" hidden="1" x14ac:dyDescent="0.2">
      <c r="A462" s="20">
        <v>242</v>
      </c>
      <c r="B462" s="21">
        <v>44764</v>
      </c>
      <c r="C462" s="22">
        <v>44749</v>
      </c>
      <c r="D462" s="246">
        <v>44749</v>
      </c>
      <c r="E462" s="23" t="s">
        <v>350</v>
      </c>
      <c r="F462" s="23" t="s">
        <v>554</v>
      </c>
      <c r="G462" s="26" t="s">
        <v>555</v>
      </c>
      <c r="I462" s="26" t="s">
        <v>33</v>
      </c>
      <c r="J462" s="26" t="s">
        <v>239</v>
      </c>
      <c r="K462" s="27" t="s">
        <v>556</v>
      </c>
      <c r="L462" s="24">
        <v>68</v>
      </c>
      <c r="M462" s="29">
        <v>155500</v>
      </c>
      <c r="N462" s="132">
        <v>0.15</v>
      </c>
      <c r="O462" s="31">
        <f t="shared" si="49"/>
        <v>23325</v>
      </c>
      <c r="P462" s="31">
        <v>0</v>
      </c>
      <c r="Q462" s="35">
        <f t="shared" ref="Q462:Q602" si="50">M462+O462+P462</f>
        <v>178825</v>
      </c>
      <c r="R462" s="109">
        <v>0.03</v>
      </c>
      <c r="S462" s="34">
        <f>Q462*-R462</f>
        <v>-5364.75</v>
      </c>
      <c r="T462" s="110">
        <v>0.2</v>
      </c>
      <c r="U462" s="35">
        <f t="shared" si="48"/>
        <v>-4665</v>
      </c>
      <c r="V462" s="32">
        <f t="shared" si="41"/>
        <v>168795.25</v>
      </c>
      <c r="W462" s="35" t="s">
        <v>59</v>
      </c>
      <c r="X462" s="35" t="s">
        <v>222</v>
      </c>
      <c r="Y462" s="37"/>
      <c r="Z462" s="133" t="s">
        <v>33</v>
      </c>
      <c r="AA462" s="39">
        <v>0</v>
      </c>
    </row>
    <row r="463" spans="1:28" hidden="1" x14ac:dyDescent="0.2">
      <c r="A463" s="20">
        <v>244</v>
      </c>
      <c r="B463" s="21">
        <v>44764</v>
      </c>
      <c r="C463" s="22">
        <v>44749</v>
      </c>
      <c r="D463" s="246">
        <v>44749</v>
      </c>
      <c r="E463" s="23" t="s">
        <v>61</v>
      </c>
      <c r="F463" s="23" t="s">
        <v>559</v>
      </c>
      <c r="G463" s="136" t="s">
        <v>62</v>
      </c>
      <c r="I463" s="26" t="s">
        <v>33</v>
      </c>
      <c r="J463" s="136" t="s">
        <v>239</v>
      </c>
      <c r="K463" s="27">
        <v>44614</v>
      </c>
      <c r="L463" s="24" t="s">
        <v>560</v>
      </c>
      <c r="M463" s="29">
        <v>778333</v>
      </c>
      <c r="N463" s="132">
        <v>0.15</v>
      </c>
      <c r="O463" s="31">
        <f t="shared" si="49"/>
        <v>116749.95</v>
      </c>
      <c r="P463" s="31">
        <v>0</v>
      </c>
      <c r="Q463" s="35">
        <f t="shared" si="50"/>
        <v>895082.95</v>
      </c>
      <c r="R463" s="109">
        <v>0.03</v>
      </c>
      <c r="S463" s="34">
        <f>Q463*-R463</f>
        <v>-26852.488499999996</v>
      </c>
      <c r="T463" s="110">
        <v>0.2</v>
      </c>
      <c r="U463" s="35">
        <f t="shared" si="48"/>
        <v>-23349.99</v>
      </c>
      <c r="V463" s="32">
        <f t="shared" si="41"/>
        <v>844880.47149999999</v>
      </c>
      <c r="W463" s="137" t="s">
        <v>59</v>
      </c>
      <c r="X463" s="137" t="s">
        <v>222</v>
      </c>
      <c r="Y463" s="48"/>
      <c r="Z463" s="133" t="s">
        <v>33</v>
      </c>
      <c r="AA463" s="148">
        <v>0</v>
      </c>
    </row>
    <row r="464" spans="1:28" hidden="1" x14ac:dyDescent="0.2">
      <c r="A464" s="20">
        <v>246</v>
      </c>
      <c r="B464" s="21">
        <v>44764</v>
      </c>
      <c r="C464" s="22">
        <v>44749</v>
      </c>
      <c r="D464" s="246">
        <v>44749</v>
      </c>
      <c r="E464" s="23" t="s">
        <v>42</v>
      </c>
      <c r="F464" s="23" t="s">
        <v>483</v>
      </c>
      <c r="G464" s="136" t="s">
        <v>44</v>
      </c>
      <c r="I464" s="26" t="s">
        <v>33</v>
      </c>
      <c r="J464" s="136" t="s">
        <v>239</v>
      </c>
      <c r="K464" s="27">
        <v>44614</v>
      </c>
      <c r="L464" s="24" t="s">
        <v>564</v>
      </c>
      <c r="M464" s="29">
        <v>16848</v>
      </c>
      <c r="N464" s="132">
        <v>0.15</v>
      </c>
      <c r="O464" s="31">
        <f t="shared" si="49"/>
        <v>2527.1999999999998</v>
      </c>
      <c r="P464" s="31">
        <v>105300</v>
      </c>
      <c r="Q464" s="35">
        <f t="shared" si="50"/>
        <v>124675.2</v>
      </c>
      <c r="R464" s="109">
        <v>0.03</v>
      </c>
      <c r="S464" s="34">
        <v>-581</v>
      </c>
      <c r="T464" s="110">
        <v>0.2</v>
      </c>
      <c r="U464" s="35">
        <f t="shared" si="48"/>
        <v>-505.44</v>
      </c>
      <c r="V464" s="32">
        <f t="shared" si="41"/>
        <v>123588.76</v>
      </c>
      <c r="W464" s="137" t="s">
        <v>59</v>
      </c>
      <c r="X464" s="137" t="s">
        <v>222</v>
      </c>
      <c r="Y464" s="48"/>
      <c r="Z464" s="133" t="s">
        <v>33</v>
      </c>
      <c r="AA464" s="148">
        <v>0</v>
      </c>
    </row>
    <row r="465" spans="1:28" hidden="1" x14ac:dyDescent="0.2">
      <c r="A465" s="20">
        <v>237</v>
      </c>
      <c r="B465" s="21">
        <v>44764</v>
      </c>
      <c r="C465" s="22">
        <v>44749</v>
      </c>
      <c r="D465" s="246">
        <v>44764</v>
      </c>
      <c r="E465" s="43" t="s">
        <v>346</v>
      </c>
      <c r="F465" s="23" t="s">
        <v>542</v>
      </c>
      <c r="G465" s="136" t="s">
        <v>348</v>
      </c>
      <c r="I465" s="136" t="s">
        <v>33</v>
      </c>
      <c r="J465" s="136" t="s">
        <v>239</v>
      </c>
      <c r="K465" s="27">
        <v>44682</v>
      </c>
      <c r="L465" s="24">
        <v>50</v>
      </c>
      <c r="M465" s="177">
        <v>50000</v>
      </c>
      <c r="N465" s="132">
        <v>0.15</v>
      </c>
      <c r="O465" s="31">
        <f t="shared" si="49"/>
        <v>7500</v>
      </c>
      <c r="P465" s="31">
        <v>0</v>
      </c>
      <c r="Q465" s="35">
        <f t="shared" si="50"/>
        <v>57500</v>
      </c>
      <c r="R465" s="109">
        <v>0.03</v>
      </c>
      <c r="S465" s="34">
        <f>Q465*-R465</f>
        <v>-1725</v>
      </c>
      <c r="T465" s="110">
        <v>0.2</v>
      </c>
      <c r="U465" s="35">
        <f t="shared" si="48"/>
        <v>-1500</v>
      </c>
      <c r="V465" s="32">
        <f t="shared" si="41"/>
        <v>54275</v>
      </c>
      <c r="W465" s="137" t="s">
        <v>59</v>
      </c>
      <c r="X465" s="137" t="s">
        <v>222</v>
      </c>
      <c r="Y465" s="48"/>
      <c r="Z465" s="133" t="s">
        <v>33</v>
      </c>
      <c r="AA465" s="148">
        <v>0</v>
      </c>
    </row>
    <row r="466" spans="1:28" hidden="1" x14ac:dyDescent="0.2">
      <c r="A466" s="20">
        <v>243</v>
      </c>
      <c r="B466" s="21">
        <v>44764</v>
      </c>
      <c r="C466" s="22">
        <v>44749</v>
      </c>
      <c r="D466" s="246">
        <v>44764</v>
      </c>
      <c r="E466" s="23" t="s">
        <v>61</v>
      </c>
      <c r="F466" s="23" t="s">
        <v>557</v>
      </c>
      <c r="G466" s="136" t="s">
        <v>273</v>
      </c>
      <c r="I466" s="136" t="s">
        <v>33</v>
      </c>
      <c r="J466" s="136" t="s">
        <v>239</v>
      </c>
      <c r="K466" s="27">
        <v>44740</v>
      </c>
      <c r="L466" s="135" t="s">
        <v>558</v>
      </c>
      <c r="M466" s="29">
        <v>66769</v>
      </c>
      <c r="N466" s="132">
        <v>0.13</v>
      </c>
      <c r="O466" s="31">
        <v>585</v>
      </c>
      <c r="P466" s="31">
        <v>0</v>
      </c>
      <c r="Q466" s="35">
        <f t="shared" si="50"/>
        <v>67354</v>
      </c>
      <c r="R466" s="109">
        <v>0.03</v>
      </c>
      <c r="S466" s="34">
        <v>-153</v>
      </c>
      <c r="T466" s="110">
        <v>0.2</v>
      </c>
      <c r="U466" s="35">
        <f t="shared" si="48"/>
        <v>-117</v>
      </c>
      <c r="V466" s="32">
        <f t="shared" si="41"/>
        <v>67084</v>
      </c>
      <c r="W466" s="137" t="s">
        <v>59</v>
      </c>
      <c r="X466" s="137" t="s">
        <v>222</v>
      </c>
      <c r="Y466" s="48"/>
      <c r="Z466" s="133" t="s">
        <v>33</v>
      </c>
      <c r="AA466" s="148">
        <v>0</v>
      </c>
    </row>
    <row r="467" spans="1:28" hidden="1" x14ac:dyDescent="0.2">
      <c r="A467" s="20">
        <v>245</v>
      </c>
      <c r="B467" s="21">
        <v>44764</v>
      </c>
      <c r="C467" s="22">
        <v>44749</v>
      </c>
      <c r="D467" s="246">
        <v>44764</v>
      </c>
      <c r="E467" s="23" t="s">
        <v>92</v>
      </c>
      <c r="F467" s="23" t="s">
        <v>93</v>
      </c>
      <c r="G467" s="136" t="s">
        <v>561</v>
      </c>
      <c r="I467" s="26" t="s">
        <v>33</v>
      </c>
      <c r="J467" s="136" t="s">
        <v>239</v>
      </c>
      <c r="K467" s="27" t="s">
        <v>562</v>
      </c>
      <c r="L467" s="135" t="s">
        <v>563</v>
      </c>
      <c r="M467" s="29">
        <v>2540</v>
      </c>
      <c r="N467" s="132">
        <v>0.13</v>
      </c>
      <c r="O467" s="31">
        <f>M467*N467</f>
        <v>330.2</v>
      </c>
      <c r="P467" s="31">
        <v>0</v>
      </c>
      <c r="Q467" s="35">
        <f t="shared" si="50"/>
        <v>2870.2</v>
      </c>
      <c r="R467" s="109">
        <v>0.03</v>
      </c>
      <c r="S467" s="34">
        <f>Q467*-R467</f>
        <v>-86.105999999999995</v>
      </c>
      <c r="T467" s="110"/>
      <c r="U467" s="35">
        <f t="shared" si="48"/>
        <v>0</v>
      </c>
      <c r="V467" s="32">
        <f t="shared" si="41"/>
        <v>2784.0940000000001</v>
      </c>
      <c r="W467" s="137" t="s">
        <v>59</v>
      </c>
      <c r="X467" s="137" t="s">
        <v>222</v>
      </c>
      <c r="Y467" s="37"/>
      <c r="Z467" s="133" t="s">
        <v>33</v>
      </c>
      <c r="AA467" s="148">
        <v>0</v>
      </c>
    </row>
    <row r="468" spans="1:28" ht="15" hidden="1" x14ac:dyDescent="0.2">
      <c r="A468" s="320"/>
      <c r="B468" s="481">
        <v>44734</v>
      </c>
      <c r="C468" s="323"/>
      <c r="D468" s="457">
        <v>44713</v>
      </c>
      <c r="E468" s="458" t="s">
        <v>1193</v>
      </c>
      <c r="F468" s="444" t="s">
        <v>1193</v>
      </c>
      <c r="G468" s="463"/>
      <c r="I468" s="325"/>
      <c r="J468" s="463"/>
      <c r="K468" s="445"/>
      <c r="L468" s="464"/>
      <c r="M468" s="453"/>
      <c r="N468" s="465"/>
      <c r="O468" s="333"/>
      <c r="P468" s="333"/>
      <c r="Q468" s="448">
        <v>11702</v>
      </c>
      <c r="R468" s="460"/>
      <c r="S468" s="336"/>
      <c r="T468" s="461"/>
      <c r="U468" s="337"/>
      <c r="V468" s="338">
        <f t="shared" si="41"/>
        <v>11702</v>
      </c>
      <c r="W468" s="452"/>
      <c r="X468" s="337" t="s">
        <v>102</v>
      </c>
      <c r="Y468" s="340"/>
      <c r="Z468" s="466"/>
      <c r="AA468" s="467"/>
      <c r="AB468" s="1" t="s">
        <v>867</v>
      </c>
    </row>
    <row r="469" spans="1:28" ht="15" hidden="1" x14ac:dyDescent="0.2">
      <c r="A469" s="320"/>
      <c r="B469" s="481">
        <v>44734</v>
      </c>
      <c r="C469" s="323"/>
      <c r="D469" s="457">
        <v>44721</v>
      </c>
      <c r="E469" s="458" t="s">
        <v>1194</v>
      </c>
      <c r="F469" s="444" t="s">
        <v>1194</v>
      </c>
      <c r="G469" s="463"/>
      <c r="I469" s="325"/>
      <c r="J469" s="463"/>
      <c r="K469" s="445"/>
      <c r="L469" s="464"/>
      <c r="M469" s="453"/>
      <c r="N469" s="465"/>
      <c r="O469" s="333"/>
      <c r="P469" s="333"/>
      <c r="Q469" s="448">
        <v>10950</v>
      </c>
      <c r="R469" s="460"/>
      <c r="S469" s="336"/>
      <c r="T469" s="461"/>
      <c r="U469" s="337"/>
      <c r="V469" s="338">
        <f t="shared" si="41"/>
        <v>10950</v>
      </c>
      <c r="W469" s="452"/>
      <c r="X469" s="337" t="s">
        <v>102</v>
      </c>
      <c r="Y469" s="340"/>
      <c r="Z469" s="466"/>
      <c r="AA469" s="467"/>
      <c r="AB469" s="1" t="s">
        <v>867</v>
      </c>
    </row>
    <row r="470" spans="1:28" ht="15" hidden="1" x14ac:dyDescent="0.2">
      <c r="A470" s="320"/>
      <c r="B470" s="481">
        <v>44734</v>
      </c>
      <c r="C470" s="323"/>
      <c r="D470" s="457">
        <v>44727</v>
      </c>
      <c r="E470" s="458" t="s">
        <v>1195</v>
      </c>
      <c r="F470" s="444" t="s">
        <v>1195</v>
      </c>
      <c r="G470" s="463"/>
      <c r="I470" s="325"/>
      <c r="J470" s="463"/>
      <c r="K470" s="445"/>
      <c r="L470" s="464"/>
      <c r="M470" s="453"/>
      <c r="N470" s="465"/>
      <c r="O470" s="333"/>
      <c r="P470" s="333"/>
      <c r="Q470" s="448">
        <v>9072</v>
      </c>
      <c r="R470" s="460"/>
      <c r="S470" s="336"/>
      <c r="T470" s="461"/>
      <c r="U470" s="337"/>
      <c r="V470" s="338">
        <f t="shared" si="41"/>
        <v>9072</v>
      </c>
      <c r="W470" s="452"/>
      <c r="X470" s="337" t="s">
        <v>102</v>
      </c>
      <c r="Y470" s="340"/>
      <c r="Z470" s="466"/>
      <c r="AA470" s="467"/>
      <c r="AB470" s="1" t="s">
        <v>867</v>
      </c>
    </row>
    <row r="471" spans="1:28" ht="15" hidden="1" x14ac:dyDescent="0.2">
      <c r="A471" s="320"/>
      <c r="B471" s="481">
        <v>44734</v>
      </c>
      <c r="C471" s="323"/>
      <c r="D471" s="457">
        <v>44727</v>
      </c>
      <c r="E471" s="458" t="s">
        <v>1195</v>
      </c>
      <c r="F471" s="444" t="s">
        <v>1195</v>
      </c>
      <c r="G471" s="463"/>
      <c r="I471" s="325"/>
      <c r="J471" s="463"/>
      <c r="K471" s="445"/>
      <c r="L471" s="464"/>
      <c r="M471" s="453"/>
      <c r="N471" s="465"/>
      <c r="O471" s="333"/>
      <c r="P471" s="333"/>
      <c r="Q471" s="448">
        <v>27500</v>
      </c>
      <c r="R471" s="460"/>
      <c r="S471" s="336"/>
      <c r="T471" s="461"/>
      <c r="U471" s="337"/>
      <c r="V471" s="338">
        <f t="shared" si="41"/>
        <v>27500</v>
      </c>
      <c r="W471" s="452"/>
      <c r="X471" s="337" t="s">
        <v>102</v>
      </c>
      <c r="Y471" s="340"/>
      <c r="Z471" s="466"/>
      <c r="AA471" s="467"/>
      <c r="AB471" s="1" t="s">
        <v>867</v>
      </c>
    </row>
    <row r="472" spans="1:28" ht="15" hidden="1" x14ac:dyDescent="0.2">
      <c r="A472" s="320"/>
      <c r="B472" s="481">
        <v>44734</v>
      </c>
      <c r="C472" s="323"/>
      <c r="D472" s="457">
        <v>44727</v>
      </c>
      <c r="E472" s="458" t="s">
        <v>1196</v>
      </c>
      <c r="F472" s="444" t="s">
        <v>1196</v>
      </c>
      <c r="G472" s="463"/>
      <c r="I472" s="325"/>
      <c r="J472" s="463"/>
      <c r="K472" s="445"/>
      <c r="L472" s="464"/>
      <c r="M472" s="453"/>
      <c r="N472" s="465"/>
      <c r="O472" s="333"/>
      <c r="P472" s="333"/>
      <c r="Q472" s="448">
        <v>24960</v>
      </c>
      <c r="R472" s="460"/>
      <c r="S472" s="336"/>
      <c r="T472" s="461"/>
      <c r="U472" s="337"/>
      <c r="V472" s="338">
        <f t="shared" si="41"/>
        <v>24960</v>
      </c>
      <c r="W472" s="452"/>
      <c r="X472" s="337" t="s">
        <v>102</v>
      </c>
      <c r="Y472" s="340"/>
      <c r="Z472" s="466"/>
      <c r="AA472" s="467"/>
      <c r="AB472" s="1" t="s">
        <v>867</v>
      </c>
    </row>
    <row r="473" spans="1:28" ht="15" hidden="1" x14ac:dyDescent="0.2">
      <c r="A473" s="320"/>
      <c r="B473" s="481">
        <v>44734</v>
      </c>
      <c r="C473" s="323"/>
      <c r="D473" s="457">
        <v>44729</v>
      </c>
      <c r="E473" s="458" t="s">
        <v>1196</v>
      </c>
      <c r="F473" s="444" t="s">
        <v>1196</v>
      </c>
      <c r="G473" s="463"/>
      <c r="I473" s="325"/>
      <c r="J473" s="463"/>
      <c r="K473" s="445"/>
      <c r="L473" s="464"/>
      <c r="M473" s="453"/>
      <c r="N473" s="465"/>
      <c r="O473" s="333"/>
      <c r="P473" s="333"/>
      <c r="Q473" s="448">
        <v>7200</v>
      </c>
      <c r="R473" s="460"/>
      <c r="S473" s="336"/>
      <c r="T473" s="461"/>
      <c r="U473" s="337"/>
      <c r="V473" s="338">
        <f t="shared" si="41"/>
        <v>7200</v>
      </c>
      <c r="W473" s="452"/>
      <c r="X473" s="337" t="s">
        <v>102</v>
      </c>
      <c r="Y473" s="340"/>
      <c r="Z473" s="466"/>
      <c r="AA473" s="467"/>
      <c r="AB473" s="1" t="s">
        <v>867</v>
      </c>
    </row>
    <row r="474" spans="1:28" ht="15" hidden="1" x14ac:dyDescent="0.2">
      <c r="A474" s="320"/>
      <c r="B474" s="481">
        <v>44734</v>
      </c>
      <c r="C474" s="323"/>
      <c r="D474" s="457">
        <v>44733</v>
      </c>
      <c r="E474" s="458" t="s">
        <v>1195</v>
      </c>
      <c r="F474" s="444" t="s">
        <v>1195</v>
      </c>
      <c r="G474" s="463"/>
      <c r="I474" s="325"/>
      <c r="J474" s="463"/>
      <c r="K474" s="445"/>
      <c r="L474" s="464"/>
      <c r="M474" s="453"/>
      <c r="N474" s="465"/>
      <c r="O474" s="333"/>
      <c r="P474" s="333"/>
      <c r="Q474" s="448">
        <v>34740</v>
      </c>
      <c r="R474" s="460"/>
      <c r="S474" s="336"/>
      <c r="T474" s="461"/>
      <c r="U474" s="337"/>
      <c r="V474" s="338">
        <f t="shared" si="41"/>
        <v>34740</v>
      </c>
      <c r="W474" s="452"/>
      <c r="X474" s="337" t="s">
        <v>102</v>
      </c>
      <c r="Y474" s="340"/>
      <c r="Z474" s="466"/>
      <c r="AA474" s="467"/>
      <c r="AB474" s="1" t="s">
        <v>867</v>
      </c>
    </row>
    <row r="475" spans="1:28" ht="15" hidden="1" x14ac:dyDescent="0.2">
      <c r="A475" s="451"/>
      <c r="B475" s="481">
        <v>44734</v>
      </c>
      <c r="C475" s="468"/>
      <c r="D475" s="457">
        <v>44742</v>
      </c>
      <c r="E475" s="458" t="s">
        <v>1189</v>
      </c>
      <c r="F475" s="444" t="s">
        <v>1189</v>
      </c>
      <c r="G475" s="463"/>
      <c r="I475" s="325"/>
      <c r="J475" s="463"/>
      <c r="K475" s="445"/>
      <c r="L475" s="464"/>
      <c r="M475" s="453"/>
      <c r="N475" s="465"/>
      <c r="O475" s="333"/>
      <c r="P475" s="333"/>
      <c r="Q475" s="448">
        <v>490299.88</v>
      </c>
      <c r="R475" s="460"/>
      <c r="S475" s="336"/>
      <c r="T475" s="461"/>
      <c r="U475" s="337"/>
      <c r="V475" s="338">
        <f t="shared" si="41"/>
        <v>490299.88</v>
      </c>
      <c r="W475" s="452"/>
      <c r="X475" s="337" t="s">
        <v>102</v>
      </c>
      <c r="Y475" s="340"/>
      <c r="Z475" s="466"/>
      <c r="AA475" s="467"/>
      <c r="AB475" s="1" t="s">
        <v>867</v>
      </c>
    </row>
    <row r="476" spans="1:28" ht="15" hidden="1" x14ac:dyDescent="0.2">
      <c r="A476" s="320"/>
      <c r="B476" s="481">
        <v>44764</v>
      </c>
      <c r="C476" s="323"/>
      <c r="D476" s="457">
        <v>44761</v>
      </c>
      <c r="E476" s="458" t="s">
        <v>1190</v>
      </c>
      <c r="F476" s="458" t="s">
        <v>1190</v>
      </c>
      <c r="G476" s="463"/>
      <c r="I476" s="325"/>
      <c r="J476" s="463"/>
      <c r="K476" s="445"/>
      <c r="L476" s="464"/>
      <c r="M476" s="453"/>
      <c r="N476" s="465"/>
      <c r="O476" s="333"/>
      <c r="P476" s="333"/>
      <c r="Q476" s="448">
        <v>203604.96</v>
      </c>
      <c r="R476" s="460"/>
      <c r="S476" s="336"/>
      <c r="T476" s="461"/>
      <c r="U476" s="337"/>
      <c r="V476" s="338">
        <f t="shared" si="41"/>
        <v>203604.96</v>
      </c>
      <c r="W476" s="452"/>
      <c r="X476" s="337" t="s">
        <v>102</v>
      </c>
      <c r="Y476" s="340"/>
      <c r="Z476" s="466"/>
      <c r="AA476" s="467"/>
      <c r="AB476" s="1" t="s">
        <v>867</v>
      </c>
    </row>
    <row r="477" spans="1:28" ht="15" hidden="1" x14ac:dyDescent="0.2">
      <c r="A477" s="320"/>
      <c r="B477" s="481">
        <v>44764</v>
      </c>
      <c r="C477" s="323"/>
      <c r="D477" s="457">
        <v>44761</v>
      </c>
      <c r="E477" s="458" t="s">
        <v>1197</v>
      </c>
      <c r="F477" s="458" t="s">
        <v>1197</v>
      </c>
      <c r="G477" s="463"/>
      <c r="I477" s="325"/>
      <c r="J477" s="463"/>
      <c r="K477" s="445"/>
      <c r="L477" s="464"/>
      <c r="M477" s="453"/>
      <c r="N477" s="465"/>
      <c r="O477" s="333"/>
      <c r="P477" s="333"/>
      <c r="Q477" s="448">
        <v>1272531</v>
      </c>
      <c r="R477" s="460"/>
      <c r="S477" s="336"/>
      <c r="T477" s="461"/>
      <c r="U477" s="337"/>
      <c r="V477" s="338">
        <f t="shared" si="41"/>
        <v>1272531</v>
      </c>
      <c r="W477" s="452"/>
      <c r="X477" s="337" t="s">
        <v>102</v>
      </c>
      <c r="Y477" s="340"/>
      <c r="Z477" s="466"/>
      <c r="AA477" s="467"/>
      <c r="AB477" s="1" t="s">
        <v>867</v>
      </c>
    </row>
    <row r="478" spans="1:28" ht="15" hidden="1" x14ac:dyDescent="0.2">
      <c r="A478" s="320"/>
      <c r="B478" s="481">
        <v>44764</v>
      </c>
      <c r="C478" s="323"/>
      <c r="D478" s="457">
        <v>44764</v>
      </c>
      <c r="E478" s="458" t="s">
        <v>1195</v>
      </c>
      <c r="F478" s="458" t="s">
        <v>1195</v>
      </c>
      <c r="G478" s="463"/>
      <c r="I478" s="325"/>
      <c r="J478" s="463"/>
      <c r="K478" s="445"/>
      <c r="L478" s="464"/>
      <c r="M478" s="453"/>
      <c r="N478" s="465"/>
      <c r="O478" s="333"/>
      <c r="P478" s="333"/>
      <c r="Q478" s="448">
        <v>146750</v>
      </c>
      <c r="R478" s="460"/>
      <c r="S478" s="336"/>
      <c r="T478" s="461"/>
      <c r="U478" s="337"/>
      <c r="V478" s="338">
        <f t="shared" si="41"/>
        <v>146750</v>
      </c>
      <c r="W478" s="452"/>
      <c r="X478" s="337" t="s">
        <v>102</v>
      </c>
      <c r="Y478" s="340"/>
      <c r="Z478" s="466"/>
      <c r="AA478" s="467"/>
      <c r="AB478" s="1" t="s">
        <v>867</v>
      </c>
    </row>
    <row r="479" spans="1:28" ht="15" hidden="1" x14ac:dyDescent="0.2">
      <c r="A479" s="320"/>
      <c r="B479" s="481">
        <v>44764</v>
      </c>
      <c r="C479" s="323"/>
      <c r="D479" s="457">
        <v>44769</v>
      </c>
      <c r="E479" s="458" t="s">
        <v>1195</v>
      </c>
      <c r="F479" s="458" t="s">
        <v>1195</v>
      </c>
      <c r="G479" s="463"/>
      <c r="I479" s="325"/>
      <c r="J479" s="463"/>
      <c r="K479" s="445"/>
      <c r="L479" s="464"/>
      <c r="M479" s="453"/>
      <c r="N479" s="465"/>
      <c r="O479" s="333"/>
      <c r="P479" s="333"/>
      <c r="Q479" s="448">
        <v>240781</v>
      </c>
      <c r="R479" s="460"/>
      <c r="S479" s="336"/>
      <c r="T479" s="461"/>
      <c r="U479" s="337"/>
      <c r="V479" s="338">
        <f t="shared" si="41"/>
        <v>240781</v>
      </c>
      <c r="W479" s="452"/>
      <c r="X479" s="337" t="s">
        <v>102</v>
      </c>
      <c r="Y479" s="340"/>
      <c r="Z479" s="466"/>
      <c r="AA479" s="467"/>
      <c r="AB479" s="1" t="s">
        <v>867</v>
      </c>
    </row>
    <row r="480" spans="1:28" ht="15" hidden="1" x14ac:dyDescent="0.2">
      <c r="A480" s="320"/>
      <c r="B480" s="481">
        <v>44764</v>
      </c>
      <c r="C480" s="323"/>
      <c r="D480" s="457">
        <v>44771</v>
      </c>
      <c r="E480" s="458" t="s">
        <v>1195</v>
      </c>
      <c r="F480" s="458" t="s">
        <v>1195</v>
      </c>
      <c r="G480" s="463"/>
      <c r="I480" s="325"/>
      <c r="J480" s="463"/>
      <c r="K480" s="445"/>
      <c r="L480" s="464"/>
      <c r="M480" s="453"/>
      <c r="N480" s="465"/>
      <c r="O480" s="333"/>
      <c r="P480" s="333"/>
      <c r="Q480" s="448">
        <v>75693</v>
      </c>
      <c r="R480" s="460"/>
      <c r="S480" s="336"/>
      <c r="T480" s="461"/>
      <c r="U480" s="337"/>
      <c r="V480" s="338">
        <f t="shared" si="41"/>
        <v>75693</v>
      </c>
      <c r="W480" s="452"/>
      <c r="X480" s="337" t="s">
        <v>102</v>
      </c>
      <c r="Y480" s="340"/>
      <c r="Z480" s="466"/>
      <c r="AA480" s="467"/>
      <c r="AB480" s="1" t="s">
        <v>867</v>
      </c>
    </row>
    <row r="481" spans="1:28" ht="15" hidden="1" x14ac:dyDescent="0.2">
      <c r="A481" s="320"/>
      <c r="B481" s="481">
        <v>44764</v>
      </c>
      <c r="C481" s="323"/>
      <c r="D481" s="457">
        <v>44771</v>
      </c>
      <c r="E481" s="458" t="s">
        <v>1196</v>
      </c>
      <c r="F481" s="458" t="s">
        <v>1196</v>
      </c>
      <c r="G481" s="463"/>
      <c r="I481" s="325"/>
      <c r="J481" s="463"/>
      <c r="K481" s="445"/>
      <c r="L481" s="464"/>
      <c r="M481" s="453"/>
      <c r="N481" s="465"/>
      <c r="O481" s="333"/>
      <c r="P481" s="333"/>
      <c r="Q481" s="448">
        <v>671404</v>
      </c>
      <c r="R481" s="460"/>
      <c r="S481" s="336"/>
      <c r="T481" s="461"/>
      <c r="U481" s="337"/>
      <c r="V481" s="338">
        <f t="shared" si="41"/>
        <v>671404</v>
      </c>
      <c r="W481" s="452"/>
      <c r="X481" s="337" t="s">
        <v>102</v>
      </c>
      <c r="Y481" s="340"/>
      <c r="Z481" s="466"/>
      <c r="AA481" s="467"/>
      <c r="AB481" s="1" t="s">
        <v>867</v>
      </c>
    </row>
    <row r="482" spans="1:28" ht="15" hidden="1" x14ac:dyDescent="0.2">
      <c r="A482" s="469"/>
      <c r="B482" s="481">
        <v>44764</v>
      </c>
      <c r="C482" s="470"/>
      <c r="D482" s="443">
        <v>44772</v>
      </c>
      <c r="E482" s="444" t="s">
        <v>1189</v>
      </c>
      <c r="F482" s="444" t="s">
        <v>1189</v>
      </c>
      <c r="G482" s="463"/>
      <c r="I482" s="325"/>
      <c r="J482" s="463"/>
      <c r="K482" s="445"/>
      <c r="L482" s="464"/>
      <c r="M482" s="453"/>
      <c r="N482" s="465"/>
      <c r="O482" s="333"/>
      <c r="P482" s="333"/>
      <c r="Q482" s="448">
        <v>508789.78</v>
      </c>
      <c r="R482" s="460"/>
      <c r="S482" s="336"/>
      <c r="T482" s="461"/>
      <c r="U482" s="337"/>
      <c r="V482" s="338">
        <f t="shared" si="41"/>
        <v>508789.78</v>
      </c>
      <c r="W482" s="452"/>
      <c r="X482" s="337" t="s">
        <v>102</v>
      </c>
      <c r="Y482" s="340"/>
      <c r="Z482" s="466"/>
      <c r="AA482" s="467"/>
      <c r="AB482" s="1" t="s">
        <v>867</v>
      </c>
    </row>
    <row r="483" spans="1:28" hidden="1" x14ac:dyDescent="0.2">
      <c r="A483" s="20">
        <v>250</v>
      </c>
      <c r="B483" s="21">
        <v>44774</v>
      </c>
      <c r="C483" s="97">
        <v>44776</v>
      </c>
      <c r="D483" s="246">
        <v>44764</v>
      </c>
      <c r="E483" s="23" t="s">
        <v>575</v>
      </c>
      <c r="F483" s="23" t="s">
        <v>576</v>
      </c>
      <c r="G483" s="26" t="s">
        <v>33</v>
      </c>
      <c r="I483" s="24" t="s">
        <v>33</v>
      </c>
      <c r="J483" s="136">
        <v>303625</v>
      </c>
      <c r="K483" s="27">
        <v>44776</v>
      </c>
      <c r="L483" s="135" t="s">
        <v>33</v>
      </c>
      <c r="M483" s="29">
        <v>474378</v>
      </c>
      <c r="N483" s="132">
        <v>0</v>
      </c>
      <c r="O483" s="31">
        <f>M483*N483</f>
        <v>0</v>
      </c>
      <c r="P483" s="31">
        <v>0</v>
      </c>
      <c r="Q483" s="35">
        <f t="shared" si="50"/>
        <v>474378</v>
      </c>
      <c r="R483" s="33"/>
      <c r="S483" s="34">
        <f>-Q483*R483</f>
        <v>0</v>
      </c>
      <c r="T483" s="33"/>
      <c r="U483" s="35">
        <f t="shared" si="48"/>
        <v>0</v>
      </c>
      <c r="V483" s="32">
        <f t="shared" si="41"/>
        <v>474378</v>
      </c>
      <c r="W483" s="24" t="s">
        <v>35</v>
      </c>
      <c r="X483" s="24" t="s">
        <v>102</v>
      </c>
      <c r="Y483" s="24">
        <v>82029680</v>
      </c>
      <c r="Z483" s="133" t="s">
        <v>33</v>
      </c>
      <c r="AA483" s="148">
        <v>0</v>
      </c>
    </row>
    <row r="484" spans="1:28" hidden="1" x14ac:dyDescent="0.2">
      <c r="A484" s="20">
        <v>256</v>
      </c>
      <c r="B484" s="21">
        <v>44774</v>
      </c>
      <c r="C484" s="97">
        <v>44796</v>
      </c>
      <c r="D484" s="246">
        <v>44764</v>
      </c>
      <c r="E484" s="23" t="s">
        <v>148</v>
      </c>
      <c r="F484" s="23" t="s">
        <v>583</v>
      </c>
      <c r="G484" s="212" t="s">
        <v>150</v>
      </c>
      <c r="I484" s="212" t="s">
        <v>33</v>
      </c>
      <c r="J484" s="26">
        <v>303640</v>
      </c>
      <c r="K484" s="27">
        <v>44796</v>
      </c>
      <c r="L484" s="26">
        <v>22029</v>
      </c>
      <c r="M484" s="29">
        <v>454904.19</v>
      </c>
      <c r="N484" s="132">
        <v>0</v>
      </c>
      <c r="O484" s="31">
        <v>0</v>
      </c>
      <c r="P484" s="31">
        <v>0</v>
      </c>
      <c r="Q484" s="35">
        <f t="shared" si="50"/>
        <v>454904.19</v>
      </c>
      <c r="R484" s="33"/>
      <c r="S484" s="34">
        <v>0</v>
      </c>
      <c r="T484" s="33"/>
      <c r="U484" s="35">
        <f t="shared" si="48"/>
        <v>0</v>
      </c>
      <c r="V484" s="32">
        <f t="shared" si="41"/>
        <v>454904.19</v>
      </c>
      <c r="W484" s="24" t="s">
        <v>35</v>
      </c>
      <c r="X484" s="24" t="s">
        <v>102</v>
      </c>
      <c r="Y484" s="226">
        <v>82029681</v>
      </c>
      <c r="Z484" s="133" t="s">
        <v>33</v>
      </c>
      <c r="AA484" s="148">
        <v>0</v>
      </c>
    </row>
    <row r="485" spans="1:28" hidden="1" x14ac:dyDescent="0.2">
      <c r="A485" s="20">
        <v>258</v>
      </c>
      <c r="B485" s="21">
        <v>44774</v>
      </c>
      <c r="C485" s="97">
        <v>44796</v>
      </c>
      <c r="D485" s="246">
        <v>44768</v>
      </c>
      <c r="E485" s="43" t="s">
        <v>179</v>
      </c>
      <c r="F485" s="23" t="s">
        <v>585</v>
      </c>
      <c r="G485" s="211" t="s">
        <v>33</v>
      </c>
      <c r="I485" s="212" t="s">
        <v>33</v>
      </c>
      <c r="J485" s="211">
        <v>303644</v>
      </c>
      <c r="K485" s="27">
        <v>44796</v>
      </c>
      <c r="L485" s="211" t="s">
        <v>33</v>
      </c>
      <c r="M485" s="29">
        <v>42523</v>
      </c>
      <c r="N485" s="132">
        <v>0</v>
      </c>
      <c r="O485" s="31">
        <v>0</v>
      </c>
      <c r="P485" s="31">
        <v>0</v>
      </c>
      <c r="Q485" s="35">
        <f t="shared" si="50"/>
        <v>42523</v>
      </c>
      <c r="R485" s="33"/>
      <c r="S485" s="34">
        <v>0</v>
      </c>
      <c r="T485" s="33"/>
      <c r="U485" s="35">
        <v>0</v>
      </c>
      <c r="V485" s="32">
        <f t="shared" si="41"/>
        <v>42523</v>
      </c>
      <c r="W485" s="226" t="s">
        <v>35</v>
      </c>
      <c r="X485" s="24" t="s">
        <v>102</v>
      </c>
      <c r="Y485" s="226">
        <v>82029696</v>
      </c>
      <c r="Z485" s="133" t="s">
        <v>33</v>
      </c>
      <c r="AA485" s="148">
        <v>0</v>
      </c>
    </row>
    <row r="486" spans="1:28" ht="15" hidden="1" x14ac:dyDescent="0.25">
      <c r="A486" s="344"/>
      <c r="B486" s="363"/>
      <c r="C486" s="364"/>
      <c r="D486" s="347">
        <v>44713</v>
      </c>
      <c r="E486" s="348" t="s">
        <v>837</v>
      </c>
      <c r="F486" s="348" t="s">
        <v>837</v>
      </c>
      <c r="G486" s="365"/>
      <c r="I486" s="366"/>
      <c r="J486" s="365"/>
      <c r="K486" s="350"/>
      <c r="L486" s="365"/>
      <c r="M486" s="367"/>
      <c r="N486" s="352"/>
      <c r="O486" s="353"/>
      <c r="P486" s="353"/>
      <c r="Q486" s="354">
        <v>4810</v>
      </c>
      <c r="R486" s="368"/>
      <c r="S486" s="356"/>
      <c r="T486" s="368"/>
      <c r="U486" s="358"/>
      <c r="V486" s="359">
        <f t="shared" si="41"/>
        <v>4810</v>
      </c>
      <c r="W486" s="366"/>
      <c r="X486" s="369" t="s">
        <v>36</v>
      </c>
      <c r="Y486" s="360">
        <v>56590739</v>
      </c>
      <c r="Z486" s="361"/>
      <c r="AA486" s="370"/>
      <c r="AB486" s="1" t="s">
        <v>867</v>
      </c>
    </row>
    <row r="487" spans="1:28" ht="15" hidden="1" x14ac:dyDescent="0.25">
      <c r="A487" s="344"/>
      <c r="B487" s="363"/>
      <c r="C487" s="364"/>
      <c r="D487" s="347">
        <v>44719</v>
      </c>
      <c r="E487" s="348" t="s">
        <v>954</v>
      </c>
      <c r="F487" s="348" t="s">
        <v>954</v>
      </c>
      <c r="G487" s="365"/>
      <c r="I487" s="366"/>
      <c r="J487" s="365"/>
      <c r="K487" s="350"/>
      <c r="L487" s="365"/>
      <c r="M487" s="367"/>
      <c r="N487" s="352"/>
      <c r="O487" s="353"/>
      <c r="P487" s="353"/>
      <c r="Q487" s="354">
        <v>72325</v>
      </c>
      <c r="R487" s="368"/>
      <c r="S487" s="356"/>
      <c r="T487" s="368"/>
      <c r="U487" s="358"/>
      <c r="V487" s="359">
        <f t="shared" si="41"/>
        <v>72325</v>
      </c>
      <c r="W487" s="366"/>
      <c r="X487" s="369" t="s">
        <v>36</v>
      </c>
      <c r="Y487" s="360">
        <v>56590729</v>
      </c>
      <c r="Z487" s="361"/>
      <c r="AA487" s="370"/>
      <c r="AB487" s="1" t="s">
        <v>867</v>
      </c>
    </row>
    <row r="488" spans="1:28" ht="15" hidden="1" x14ac:dyDescent="0.25">
      <c r="A488" s="344"/>
      <c r="B488" s="363"/>
      <c r="C488" s="364"/>
      <c r="D488" s="347">
        <v>44720</v>
      </c>
      <c r="E488" s="348" t="s">
        <v>953</v>
      </c>
      <c r="F488" s="348" t="s">
        <v>953</v>
      </c>
      <c r="G488" s="365"/>
      <c r="I488" s="366"/>
      <c r="J488" s="365"/>
      <c r="K488" s="350"/>
      <c r="L488" s="365"/>
      <c r="M488" s="367"/>
      <c r="N488" s="352"/>
      <c r="O488" s="353"/>
      <c r="P488" s="353"/>
      <c r="Q488" s="354">
        <v>1761487</v>
      </c>
      <c r="R488" s="368"/>
      <c r="S488" s="356"/>
      <c r="T488" s="368"/>
      <c r="U488" s="358"/>
      <c r="V488" s="359">
        <f t="shared" si="41"/>
        <v>1761487</v>
      </c>
      <c r="W488" s="366"/>
      <c r="X488" s="369" t="s">
        <v>36</v>
      </c>
      <c r="Y488" s="360">
        <v>56590705</v>
      </c>
      <c r="Z488" s="361"/>
      <c r="AA488" s="370"/>
      <c r="AB488" s="1" t="s">
        <v>867</v>
      </c>
    </row>
    <row r="489" spans="1:28" ht="15" hidden="1" x14ac:dyDescent="0.25">
      <c r="A489" s="344"/>
      <c r="B489" s="363"/>
      <c r="C489" s="364"/>
      <c r="D489" s="347">
        <v>44722</v>
      </c>
      <c r="E489" s="348" t="s">
        <v>954</v>
      </c>
      <c r="F489" s="348" t="s">
        <v>954</v>
      </c>
      <c r="G489" s="365"/>
      <c r="I489" s="366"/>
      <c r="J489" s="365"/>
      <c r="K489" s="350"/>
      <c r="L489" s="365"/>
      <c r="M489" s="367"/>
      <c r="N489" s="352"/>
      <c r="O489" s="353"/>
      <c r="P489" s="353"/>
      <c r="Q489" s="354">
        <v>1922</v>
      </c>
      <c r="R489" s="368"/>
      <c r="S489" s="356"/>
      <c r="T489" s="368"/>
      <c r="U489" s="358"/>
      <c r="V489" s="359">
        <f t="shared" si="41"/>
        <v>1922</v>
      </c>
      <c r="W489" s="366"/>
      <c r="X489" s="369" t="s">
        <v>36</v>
      </c>
      <c r="Y489" s="360">
        <v>56590720</v>
      </c>
      <c r="Z489" s="361"/>
      <c r="AA489" s="370"/>
      <c r="AB489" s="1" t="s">
        <v>867</v>
      </c>
    </row>
    <row r="490" spans="1:28" ht="15" hidden="1" x14ac:dyDescent="0.25">
      <c r="A490" s="344"/>
      <c r="B490" s="363"/>
      <c r="C490" s="364"/>
      <c r="D490" s="347">
        <v>44722</v>
      </c>
      <c r="E490" s="348" t="s">
        <v>932</v>
      </c>
      <c r="F490" s="348" t="s">
        <v>932</v>
      </c>
      <c r="G490" s="365"/>
      <c r="I490" s="366"/>
      <c r="J490" s="365"/>
      <c r="K490" s="350"/>
      <c r="L490" s="365"/>
      <c r="M490" s="367"/>
      <c r="N490" s="352"/>
      <c r="O490" s="353"/>
      <c r="P490" s="353"/>
      <c r="Q490" s="354">
        <v>1597000</v>
      </c>
      <c r="R490" s="368"/>
      <c r="S490" s="356"/>
      <c r="T490" s="368"/>
      <c r="U490" s="358"/>
      <c r="V490" s="359">
        <f t="shared" si="41"/>
        <v>1597000</v>
      </c>
      <c r="W490" s="366"/>
      <c r="X490" s="369" t="s">
        <v>36</v>
      </c>
      <c r="Y490" s="360">
        <v>56590748</v>
      </c>
      <c r="Z490" s="361"/>
      <c r="AA490" s="370"/>
      <c r="AB490" s="1" t="s">
        <v>867</v>
      </c>
    </row>
    <row r="491" spans="1:28" ht="15" hidden="1" x14ac:dyDescent="0.25">
      <c r="A491" s="344"/>
      <c r="B491" s="363"/>
      <c r="C491" s="364"/>
      <c r="D491" s="347">
        <v>44726</v>
      </c>
      <c r="E491" s="348" t="s">
        <v>837</v>
      </c>
      <c r="F491" s="348" t="s">
        <v>837</v>
      </c>
      <c r="G491" s="365"/>
      <c r="I491" s="366"/>
      <c r="J491" s="365"/>
      <c r="K491" s="350"/>
      <c r="L491" s="365"/>
      <c r="M491" s="367"/>
      <c r="N491" s="352"/>
      <c r="O491" s="353"/>
      <c r="P491" s="353"/>
      <c r="Q491" s="354">
        <v>206871</v>
      </c>
      <c r="R491" s="368"/>
      <c r="S491" s="356"/>
      <c r="T491" s="368"/>
      <c r="U491" s="358"/>
      <c r="V491" s="359">
        <f t="shared" si="41"/>
        <v>206871</v>
      </c>
      <c r="W491" s="366"/>
      <c r="X491" s="369" t="s">
        <v>36</v>
      </c>
      <c r="Y491" s="360">
        <v>56590743</v>
      </c>
      <c r="Z491" s="361"/>
      <c r="AA491" s="370"/>
      <c r="AB491" s="1" t="s">
        <v>867</v>
      </c>
    </row>
    <row r="492" spans="1:28" ht="15" hidden="1" x14ac:dyDescent="0.25">
      <c r="A492" s="344"/>
      <c r="B492" s="363"/>
      <c r="C492" s="364"/>
      <c r="D492" s="347">
        <v>44727</v>
      </c>
      <c r="E492" s="348" t="s">
        <v>955</v>
      </c>
      <c r="F492" s="348" t="s">
        <v>955</v>
      </c>
      <c r="G492" s="365"/>
      <c r="I492" s="366"/>
      <c r="J492" s="365"/>
      <c r="K492" s="350"/>
      <c r="L492" s="365"/>
      <c r="M492" s="367"/>
      <c r="N492" s="352"/>
      <c r="O492" s="353"/>
      <c r="P492" s="353"/>
      <c r="Q492" s="354">
        <v>69893</v>
      </c>
      <c r="R492" s="368"/>
      <c r="S492" s="356"/>
      <c r="T492" s="368"/>
      <c r="U492" s="358"/>
      <c r="V492" s="359">
        <f t="shared" si="41"/>
        <v>69893</v>
      </c>
      <c r="W492" s="366"/>
      <c r="X492" s="369" t="s">
        <v>36</v>
      </c>
      <c r="Y492" s="360">
        <v>56590749</v>
      </c>
      <c r="Z492" s="361"/>
      <c r="AA492" s="370"/>
      <c r="AB492" s="1" t="s">
        <v>867</v>
      </c>
    </row>
    <row r="493" spans="1:28" ht="23.25" hidden="1" x14ac:dyDescent="0.25">
      <c r="A493" s="344"/>
      <c r="B493" s="363"/>
      <c r="C493" s="364"/>
      <c r="D493" s="347">
        <v>44728</v>
      </c>
      <c r="E493" s="348" t="s">
        <v>956</v>
      </c>
      <c r="F493" s="348" t="s">
        <v>956</v>
      </c>
      <c r="G493" s="365"/>
      <c r="I493" s="366"/>
      <c r="J493" s="365"/>
      <c r="K493" s="350"/>
      <c r="L493" s="365"/>
      <c r="M493" s="367"/>
      <c r="N493" s="352"/>
      <c r="O493" s="353"/>
      <c r="P493" s="353"/>
      <c r="Q493" s="354">
        <v>900000</v>
      </c>
      <c r="R493" s="368"/>
      <c r="S493" s="356"/>
      <c r="T493" s="368"/>
      <c r="U493" s="358"/>
      <c r="V493" s="359">
        <f t="shared" si="41"/>
        <v>900000</v>
      </c>
      <c r="W493" s="366"/>
      <c r="X493" s="369" t="s">
        <v>36</v>
      </c>
      <c r="Y493" s="360"/>
      <c r="Z493" s="361"/>
      <c r="AA493" s="370"/>
      <c r="AB493" s="1" t="s">
        <v>867</v>
      </c>
    </row>
    <row r="494" spans="1:28" ht="23.25" hidden="1" x14ac:dyDescent="0.25">
      <c r="A494" s="344"/>
      <c r="B494" s="363"/>
      <c r="C494" s="364"/>
      <c r="D494" s="347">
        <v>44728</v>
      </c>
      <c r="E494" s="348" t="s">
        <v>957</v>
      </c>
      <c r="F494" s="348" t="s">
        <v>957</v>
      </c>
      <c r="G494" s="365"/>
      <c r="I494" s="366"/>
      <c r="J494" s="365"/>
      <c r="K494" s="350"/>
      <c r="L494" s="365"/>
      <c r="M494" s="367"/>
      <c r="N494" s="352"/>
      <c r="O494" s="353"/>
      <c r="P494" s="353"/>
      <c r="Q494" s="354">
        <v>700000</v>
      </c>
      <c r="R494" s="368"/>
      <c r="S494" s="356"/>
      <c r="T494" s="368"/>
      <c r="U494" s="358"/>
      <c r="V494" s="359">
        <f t="shared" si="41"/>
        <v>700000</v>
      </c>
      <c r="W494" s="366"/>
      <c r="X494" s="369" t="s">
        <v>36</v>
      </c>
      <c r="Y494" s="360"/>
      <c r="Z494" s="361"/>
      <c r="AA494" s="370"/>
      <c r="AB494" s="1" t="s">
        <v>867</v>
      </c>
    </row>
    <row r="495" spans="1:28" ht="23.25" hidden="1" x14ac:dyDescent="0.25">
      <c r="A495" s="344"/>
      <c r="B495" s="363"/>
      <c r="C495" s="364"/>
      <c r="D495" s="347">
        <v>44728</v>
      </c>
      <c r="E495" s="348" t="s">
        <v>958</v>
      </c>
      <c r="F495" s="348" t="s">
        <v>958</v>
      </c>
      <c r="G495" s="365"/>
      <c r="I495" s="366"/>
      <c r="J495" s="365"/>
      <c r="K495" s="350"/>
      <c r="L495" s="365"/>
      <c r="M495" s="367"/>
      <c r="N495" s="352"/>
      <c r="O495" s="353"/>
      <c r="P495" s="353"/>
      <c r="Q495" s="354">
        <v>900000</v>
      </c>
      <c r="R495" s="368"/>
      <c r="S495" s="356"/>
      <c r="T495" s="368"/>
      <c r="U495" s="358"/>
      <c r="V495" s="359">
        <f t="shared" si="41"/>
        <v>900000</v>
      </c>
      <c r="W495" s="366"/>
      <c r="X495" s="369" t="s">
        <v>36</v>
      </c>
      <c r="Y495" s="360"/>
      <c r="Z495" s="361"/>
      <c r="AA495" s="370"/>
      <c r="AB495" s="1" t="s">
        <v>867</v>
      </c>
    </row>
    <row r="496" spans="1:28" ht="15" hidden="1" x14ac:dyDescent="0.25">
      <c r="A496" s="344"/>
      <c r="B496" s="363"/>
      <c r="C496" s="364"/>
      <c r="D496" s="347">
        <v>44729</v>
      </c>
      <c r="E496" s="348" t="s">
        <v>959</v>
      </c>
      <c r="F496" s="348" t="s">
        <v>959</v>
      </c>
      <c r="G496" s="365"/>
      <c r="I496" s="366"/>
      <c r="J496" s="365"/>
      <c r="K496" s="350"/>
      <c r="L496" s="365"/>
      <c r="M496" s="367"/>
      <c r="N496" s="352"/>
      <c r="O496" s="353"/>
      <c r="P496" s="353"/>
      <c r="Q496" s="354">
        <v>980432</v>
      </c>
      <c r="R496" s="368"/>
      <c r="S496" s="356"/>
      <c r="T496" s="368"/>
      <c r="U496" s="358"/>
      <c r="V496" s="359">
        <f t="shared" si="41"/>
        <v>980432</v>
      </c>
      <c r="W496" s="366"/>
      <c r="X496" s="369" t="s">
        <v>36</v>
      </c>
      <c r="Y496" s="360">
        <v>56590752</v>
      </c>
      <c r="Z496" s="361"/>
      <c r="AA496" s="370"/>
      <c r="AB496" s="1" t="s">
        <v>867</v>
      </c>
    </row>
    <row r="497" spans="1:28" ht="15" hidden="1" x14ac:dyDescent="0.25">
      <c r="A497" s="344"/>
      <c r="B497" s="363"/>
      <c r="C497" s="364"/>
      <c r="D497" s="347">
        <v>44732</v>
      </c>
      <c r="E497" s="348" t="s">
        <v>960</v>
      </c>
      <c r="F497" s="348" t="s">
        <v>960</v>
      </c>
      <c r="G497" s="365"/>
      <c r="I497" s="366"/>
      <c r="J497" s="365"/>
      <c r="K497" s="350"/>
      <c r="L497" s="365"/>
      <c r="M497" s="367"/>
      <c r="N497" s="352"/>
      <c r="O497" s="353"/>
      <c r="P497" s="353"/>
      <c r="Q497" s="354">
        <v>48500</v>
      </c>
      <c r="R497" s="368"/>
      <c r="S497" s="356"/>
      <c r="T497" s="368"/>
      <c r="U497" s="358"/>
      <c r="V497" s="359">
        <f t="shared" si="41"/>
        <v>48500</v>
      </c>
      <c r="W497" s="366"/>
      <c r="X497" s="369" t="s">
        <v>36</v>
      </c>
      <c r="Y497" s="360">
        <v>56590747</v>
      </c>
      <c r="Z497" s="361"/>
      <c r="AA497" s="370"/>
      <c r="AB497" s="1" t="s">
        <v>867</v>
      </c>
    </row>
    <row r="498" spans="1:28" ht="15" hidden="1" x14ac:dyDescent="0.25">
      <c r="A498" s="344"/>
      <c r="B498" s="363"/>
      <c r="C498" s="364"/>
      <c r="D498" s="347">
        <v>44732</v>
      </c>
      <c r="E498" s="348" t="s">
        <v>917</v>
      </c>
      <c r="F498" s="348" t="s">
        <v>917</v>
      </c>
      <c r="G498" s="365"/>
      <c r="I498" s="366"/>
      <c r="J498" s="365"/>
      <c r="K498" s="350"/>
      <c r="L498" s="365"/>
      <c r="M498" s="367"/>
      <c r="N498" s="352"/>
      <c r="O498" s="353"/>
      <c r="P498" s="353"/>
      <c r="Q498" s="354">
        <v>107004.71</v>
      </c>
      <c r="R498" s="368"/>
      <c r="S498" s="356"/>
      <c r="T498" s="368"/>
      <c r="U498" s="358"/>
      <c r="V498" s="359">
        <f t="shared" si="41"/>
        <v>107004.71</v>
      </c>
      <c r="W498" s="366"/>
      <c r="X498" s="369" t="s">
        <v>36</v>
      </c>
      <c r="Y498" s="360"/>
      <c r="Z498" s="361"/>
      <c r="AA498" s="370"/>
      <c r="AB498" s="1" t="s">
        <v>867</v>
      </c>
    </row>
    <row r="499" spans="1:28" ht="15" hidden="1" x14ac:dyDescent="0.25">
      <c r="A499" s="344"/>
      <c r="B499" s="363"/>
      <c r="C499" s="364"/>
      <c r="D499" s="347">
        <v>44732</v>
      </c>
      <c r="E499" s="348" t="s">
        <v>918</v>
      </c>
      <c r="F499" s="348" t="s">
        <v>918</v>
      </c>
      <c r="G499" s="365"/>
      <c r="I499" s="366"/>
      <c r="J499" s="365"/>
      <c r="K499" s="350"/>
      <c r="L499" s="365"/>
      <c r="M499" s="367"/>
      <c r="N499" s="352"/>
      <c r="O499" s="353"/>
      <c r="P499" s="353"/>
      <c r="Q499" s="354">
        <v>302770.62</v>
      </c>
      <c r="R499" s="368"/>
      <c r="S499" s="356"/>
      <c r="T499" s="368"/>
      <c r="U499" s="358"/>
      <c r="V499" s="359">
        <f t="shared" si="41"/>
        <v>302770.62</v>
      </c>
      <c r="W499" s="366"/>
      <c r="X499" s="369" t="s">
        <v>36</v>
      </c>
      <c r="Y499" s="360"/>
      <c r="Z499" s="361"/>
      <c r="AA499" s="370"/>
      <c r="AB499" s="1" t="s">
        <v>867</v>
      </c>
    </row>
    <row r="500" spans="1:28" ht="15" hidden="1" x14ac:dyDescent="0.25">
      <c r="A500" s="344"/>
      <c r="B500" s="363"/>
      <c r="C500" s="364"/>
      <c r="D500" s="347">
        <v>44733</v>
      </c>
      <c r="E500" s="348" t="s">
        <v>893</v>
      </c>
      <c r="F500" s="348" t="s">
        <v>893</v>
      </c>
      <c r="G500" s="365"/>
      <c r="I500" s="366"/>
      <c r="J500" s="365"/>
      <c r="K500" s="350"/>
      <c r="L500" s="365"/>
      <c r="M500" s="367"/>
      <c r="N500" s="352"/>
      <c r="O500" s="353"/>
      <c r="P500" s="353"/>
      <c r="Q500" s="354">
        <v>2284077</v>
      </c>
      <c r="R500" s="368"/>
      <c r="S500" s="356"/>
      <c r="T500" s="368"/>
      <c r="U500" s="358"/>
      <c r="V500" s="359">
        <f t="shared" si="41"/>
        <v>2284077</v>
      </c>
      <c r="W500" s="366"/>
      <c r="X500" s="369" t="s">
        <v>36</v>
      </c>
      <c r="Y500" s="360">
        <v>56590750</v>
      </c>
      <c r="Z500" s="361"/>
      <c r="AA500" s="370"/>
      <c r="AB500" s="1" t="s">
        <v>867</v>
      </c>
    </row>
    <row r="501" spans="1:28" ht="15" hidden="1" x14ac:dyDescent="0.25">
      <c r="A501" s="344"/>
      <c r="B501" s="363"/>
      <c r="C501" s="364"/>
      <c r="D501" s="347">
        <v>44736</v>
      </c>
      <c r="E501" s="348" t="s">
        <v>961</v>
      </c>
      <c r="F501" s="348" t="s">
        <v>961</v>
      </c>
      <c r="G501" s="365"/>
      <c r="I501" s="366"/>
      <c r="J501" s="365"/>
      <c r="K501" s="350"/>
      <c r="L501" s="365"/>
      <c r="M501" s="367"/>
      <c r="N501" s="352"/>
      <c r="O501" s="353"/>
      <c r="P501" s="353"/>
      <c r="Q501" s="354">
        <v>201872</v>
      </c>
      <c r="R501" s="368"/>
      <c r="S501" s="356"/>
      <c r="T501" s="368"/>
      <c r="U501" s="358"/>
      <c r="V501" s="359">
        <f t="shared" si="41"/>
        <v>201872</v>
      </c>
      <c r="W501" s="366"/>
      <c r="X501" s="369" t="s">
        <v>36</v>
      </c>
      <c r="Y501" s="360">
        <v>56590751</v>
      </c>
      <c r="Z501" s="361"/>
      <c r="AA501" s="370"/>
      <c r="AB501" s="1" t="s">
        <v>867</v>
      </c>
    </row>
    <row r="502" spans="1:28" ht="15" hidden="1" x14ac:dyDescent="0.25">
      <c r="A502" s="344"/>
      <c r="B502" s="363"/>
      <c r="C502" s="364"/>
      <c r="D502" s="347">
        <v>44740</v>
      </c>
      <c r="E502" s="348" t="s">
        <v>962</v>
      </c>
      <c r="F502" s="348" t="s">
        <v>962</v>
      </c>
      <c r="G502" s="365"/>
      <c r="I502" s="366"/>
      <c r="J502" s="365"/>
      <c r="K502" s="350"/>
      <c r="L502" s="365"/>
      <c r="M502" s="367"/>
      <c r="N502" s="352"/>
      <c r="O502" s="353"/>
      <c r="P502" s="353"/>
      <c r="Q502" s="354">
        <v>500949</v>
      </c>
      <c r="R502" s="368"/>
      <c r="S502" s="356"/>
      <c r="T502" s="368"/>
      <c r="U502" s="358"/>
      <c r="V502" s="359">
        <f t="shared" si="41"/>
        <v>500949</v>
      </c>
      <c r="W502" s="366"/>
      <c r="X502" s="369" t="s">
        <v>36</v>
      </c>
      <c r="Y502" s="360">
        <v>56590755</v>
      </c>
      <c r="Z502" s="361"/>
      <c r="AA502" s="370"/>
      <c r="AB502" s="1" t="s">
        <v>867</v>
      </c>
    </row>
    <row r="503" spans="1:28" ht="15" hidden="1" x14ac:dyDescent="0.25">
      <c r="A503" s="344"/>
      <c r="B503" s="363"/>
      <c r="C503" s="364"/>
      <c r="D503" s="347">
        <v>44740</v>
      </c>
      <c r="E503" s="348" t="s">
        <v>949</v>
      </c>
      <c r="F503" s="348" t="s">
        <v>949</v>
      </c>
      <c r="G503" s="365"/>
      <c r="I503" s="366"/>
      <c r="J503" s="365"/>
      <c r="K503" s="350"/>
      <c r="L503" s="365"/>
      <c r="M503" s="367"/>
      <c r="N503" s="352"/>
      <c r="O503" s="353"/>
      <c r="P503" s="353"/>
      <c r="Q503" s="354">
        <v>64000000</v>
      </c>
      <c r="R503" s="368"/>
      <c r="S503" s="356"/>
      <c r="T503" s="368"/>
      <c r="U503" s="358"/>
      <c r="V503" s="359">
        <f t="shared" si="41"/>
        <v>64000000</v>
      </c>
      <c r="W503" s="366"/>
      <c r="X503" s="369" t="s">
        <v>36</v>
      </c>
      <c r="Y503" s="360">
        <v>56590757</v>
      </c>
      <c r="Z503" s="361"/>
      <c r="AA503" s="370"/>
      <c r="AB503" s="1" t="s">
        <v>867</v>
      </c>
    </row>
    <row r="504" spans="1:28" ht="15" hidden="1" x14ac:dyDescent="0.25">
      <c r="A504" s="344"/>
      <c r="B504" s="363"/>
      <c r="C504" s="364"/>
      <c r="D504" s="347">
        <v>44742</v>
      </c>
      <c r="E504" s="348" t="s">
        <v>837</v>
      </c>
      <c r="F504" s="348" t="s">
        <v>837</v>
      </c>
      <c r="G504" s="365"/>
      <c r="I504" s="366"/>
      <c r="J504" s="365"/>
      <c r="K504" s="350"/>
      <c r="L504" s="365"/>
      <c r="M504" s="367"/>
      <c r="N504" s="352"/>
      <c r="O504" s="353"/>
      <c r="P504" s="353"/>
      <c r="Q504" s="354">
        <v>50000000</v>
      </c>
      <c r="R504" s="368"/>
      <c r="S504" s="356"/>
      <c r="T504" s="368"/>
      <c r="U504" s="358"/>
      <c r="V504" s="359">
        <f t="shared" si="41"/>
        <v>50000000</v>
      </c>
      <c r="W504" s="366"/>
      <c r="X504" s="369" t="s">
        <v>36</v>
      </c>
      <c r="Y504" s="360">
        <v>56590758</v>
      </c>
      <c r="Z504" s="361"/>
      <c r="AA504" s="370"/>
      <c r="AB504" s="1" t="s">
        <v>867</v>
      </c>
    </row>
    <row r="505" spans="1:28" ht="15" hidden="1" x14ac:dyDescent="0.25">
      <c r="A505" s="344"/>
      <c r="B505" s="363"/>
      <c r="C505" s="364"/>
      <c r="D505" s="347">
        <v>44742</v>
      </c>
      <c r="E505" s="348" t="s">
        <v>949</v>
      </c>
      <c r="F505" s="348" t="s">
        <v>949</v>
      </c>
      <c r="G505" s="365"/>
      <c r="I505" s="366"/>
      <c r="J505" s="365"/>
      <c r="K505" s="350"/>
      <c r="L505" s="365"/>
      <c r="M505" s="367"/>
      <c r="N505" s="352"/>
      <c r="O505" s="353"/>
      <c r="P505" s="353"/>
      <c r="Q505" s="354">
        <v>50000000</v>
      </c>
      <c r="R505" s="368"/>
      <c r="S505" s="356"/>
      <c r="T505" s="368"/>
      <c r="U505" s="358"/>
      <c r="V505" s="359">
        <f t="shared" si="41"/>
        <v>50000000</v>
      </c>
      <c r="W505" s="366"/>
      <c r="X505" s="369" t="s">
        <v>36</v>
      </c>
      <c r="Y505" s="360">
        <v>58372106</v>
      </c>
      <c r="Z505" s="361"/>
      <c r="AA505" s="370"/>
      <c r="AB505" s="1" t="s">
        <v>867</v>
      </c>
    </row>
    <row r="506" spans="1:28" ht="15" hidden="1" x14ac:dyDescent="0.25">
      <c r="A506" s="344"/>
      <c r="B506" s="363"/>
      <c r="C506" s="364"/>
      <c r="D506" s="347">
        <v>44744</v>
      </c>
      <c r="E506" s="348" t="s">
        <v>895</v>
      </c>
      <c r="F506" s="348" t="s">
        <v>895</v>
      </c>
      <c r="G506" s="365"/>
      <c r="I506" s="371"/>
      <c r="J506" s="372"/>
      <c r="K506" s="350"/>
      <c r="L506" s="373"/>
      <c r="M506" s="367"/>
      <c r="N506" s="352"/>
      <c r="O506" s="353"/>
      <c r="P506" s="353"/>
      <c r="Q506" s="354">
        <v>26451.07</v>
      </c>
      <c r="R506" s="368"/>
      <c r="S506" s="356"/>
      <c r="T506" s="368"/>
      <c r="U506" s="358"/>
      <c r="V506" s="359">
        <f t="shared" si="41"/>
        <v>26451.07</v>
      </c>
      <c r="W506" s="374"/>
      <c r="X506" s="369" t="s">
        <v>36</v>
      </c>
      <c r="Y506" s="348"/>
      <c r="Z506" s="375"/>
      <c r="AA506" s="370"/>
      <c r="AB506" s="1" t="s">
        <v>867</v>
      </c>
    </row>
    <row r="507" spans="1:28" ht="15" hidden="1" x14ac:dyDescent="0.25">
      <c r="A507" s="344"/>
      <c r="B507" s="363"/>
      <c r="C507" s="364"/>
      <c r="D507" s="347">
        <v>44744</v>
      </c>
      <c r="E507" s="348" t="s">
        <v>896</v>
      </c>
      <c r="F507" s="348" t="s">
        <v>896</v>
      </c>
      <c r="G507" s="365"/>
      <c r="I507" s="371"/>
      <c r="J507" s="372"/>
      <c r="K507" s="350"/>
      <c r="L507" s="373"/>
      <c r="M507" s="367"/>
      <c r="N507" s="352"/>
      <c r="O507" s="353"/>
      <c r="P507" s="353"/>
      <c r="Q507" s="354">
        <v>1148562.17</v>
      </c>
      <c r="R507" s="368"/>
      <c r="S507" s="356"/>
      <c r="T507" s="368"/>
      <c r="U507" s="358"/>
      <c r="V507" s="359">
        <f t="shared" si="41"/>
        <v>1148562.17</v>
      </c>
      <c r="W507" s="374"/>
      <c r="X507" s="369" t="s">
        <v>36</v>
      </c>
      <c r="Y507" s="348"/>
      <c r="Z507" s="375"/>
      <c r="AA507" s="370"/>
      <c r="AB507" s="1" t="s">
        <v>867</v>
      </c>
    </row>
    <row r="508" spans="1:28" ht="15" hidden="1" x14ac:dyDescent="0.25">
      <c r="A508" s="344"/>
      <c r="B508" s="363"/>
      <c r="C508" s="364"/>
      <c r="D508" s="347">
        <v>44757</v>
      </c>
      <c r="E508" s="348" t="s">
        <v>960</v>
      </c>
      <c r="F508" s="348" t="s">
        <v>960</v>
      </c>
      <c r="G508" s="365"/>
      <c r="I508" s="371"/>
      <c r="J508" s="372"/>
      <c r="K508" s="350"/>
      <c r="L508" s="373"/>
      <c r="M508" s="367"/>
      <c r="N508" s="352"/>
      <c r="O508" s="353"/>
      <c r="P508" s="353"/>
      <c r="Q508" s="354">
        <v>20417</v>
      </c>
      <c r="R508" s="368"/>
      <c r="S508" s="356"/>
      <c r="T508" s="368"/>
      <c r="U508" s="358"/>
      <c r="V508" s="359">
        <f t="shared" si="41"/>
        <v>20417</v>
      </c>
      <c r="W508" s="374"/>
      <c r="X508" s="369" t="s">
        <v>36</v>
      </c>
      <c r="Y508" s="376">
        <v>56590741</v>
      </c>
      <c r="Z508" s="375"/>
      <c r="AA508" s="370"/>
      <c r="AB508" s="1" t="s">
        <v>867</v>
      </c>
    </row>
    <row r="509" spans="1:28" hidden="1" x14ac:dyDescent="0.2">
      <c r="A509" s="20">
        <v>259</v>
      </c>
      <c r="B509" s="21">
        <v>44795</v>
      </c>
      <c r="C509" s="22">
        <v>44728</v>
      </c>
      <c r="D509" s="246">
        <v>44775</v>
      </c>
      <c r="E509" s="23" t="s">
        <v>63</v>
      </c>
      <c r="F509" s="23" t="s">
        <v>586</v>
      </c>
      <c r="G509" s="211" t="s">
        <v>33</v>
      </c>
      <c r="I509" s="135" t="s">
        <v>33</v>
      </c>
      <c r="J509" s="136" t="s">
        <v>239</v>
      </c>
      <c r="K509" s="99">
        <v>44728</v>
      </c>
      <c r="L509" s="211" t="s">
        <v>33</v>
      </c>
      <c r="M509" s="29">
        <v>177132</v>
      </c>
      <c r="N509" s="132">
        <v>0</v>
      </c>
      <c r="O509" s="31">
        <f t="shared" ref="O509:O528" si="51">M509*N509</f>
        <v>0</v>
      </c>
      <c r="P509" s="31">
        <v>0</v>
      </c>
      <c r="Q509" s="35">
        <f t="shared" si="50"/>
        <v>177132</v>
      </c>
      <c r="R509" s="33"/>
      <c r="S509" s="34">
        <f t="shared" ref="S509:S513" si="52">-Q509*R509</f>
        <v>0</v>
      </c>
      <c r="T509" s="33"/>
      <c r="U509" s="35">
        <f t="shared" ref="U509:U523" si="53">IFERROR(O509*-T509,0)</f>
        <v>0</v>
      </c>
      <c r="V509" s="32">
        <f t="shared" si="41"/>
        <v>177132</v>
      </c>
      <c r="W509" s="137" t="s">
        <v>59</v>
      </c>
      <c r="X509" s="46" t="s">
        <v>36</v>
      </c>
      <c r="Y509" s="48"/>
      <c r="Z509" s="133" t="s">
        <v>33</v>
      </c>
      <c r="AA509" s="148">
        <v>0</v>
      </c>
    </row>
    <row r="510" spans="1:28" hidden="1" x14ac:dyDescent="0.2">
      <c r="A510" s="20">
        <v>251</v>
      </c>
      <c r="B510" s="21">
        <v>44774</v>
      </c>
      <c r="C510" s="97">
        <v>44777</v>
      </c>
      <c r="D510" s="246">
        <v>44778</v>
      </c>
      <c r="E510" s="23" t="s">
        <v>575</v>
      </c>
      <c r="F510" s="23" t="s">
        <v>577</v>
      </c>
      <c r="G510" s="211" t="s">
        <v>33</v>
      </c>
      <c r="I510" s="135" t="s">
        <v>33</v>
      </c>
      <c r="J510" s="136">
        <v>303633</v>
      </c>
      <c r="K510" s="99">
        <v>44777</v>
      </c>
      <c r="L510" s="212" t="s">
        <v>33</v>
      </c>
      <c r="M510" s="29">
        <v>540584</v>
      </c>
      <c r="N510" s="132">
        <v>0</v>
      </c>
      <c r="O510" s="31">
        <f t="shared" si="51"/>
        <v>0</v>
      </c>
      <c r="P510" s="31">
        <v>0</v>
      </c>
      <c r="Q510" s="35">
        <f t="shared" si="50"/>
        <v>540584</v>
      </c>
      <c r="R510" s="33"/>
      <c r="S510" s="34">
        <f t="shared" si="52"/>
        <v>0</v>
      </c>
      <c r="T510" s="33"/>
      <c r="U510" s="35">
        <f t="shared" si="53"/>
        <v>0</v>
      </c>
      <c r="V510" s="32">
        <f t="shared" si="41"/>
        <v>540584</v>
      </c>
      <c r="W510" s="135" t="s">
        <v>35</v>
      </c>
      <c r="X510" s="46" t="s">
        <v>36</v>
      </c>
      <c r="Y510" s="135">
        <v>58372115</v>
      </c>
      <c r="Z510" s="133" t="s">
        <v>33</v>
      </c>
      <c r="AA510" s="148">
        <v>0</v>
      </c>
    </row>
    <row r="511" spans="1:28" hidden="1" x14ac:dyDescent="0.2">
      <c r="A511" s="20">
        <v>261</v>
      </c>
      <c r="B511" s="21">
        <v>44795</v>
      </c>
      <c r="C511" s="22">
        <v>44776</v>
      </c>
      <c r="D511" s="246">
        <v>44778</v>
      </c>
      <c r="E511" s="23" t="s">
        <v>81</v>
      </c>
      <c r="F511" s="23" t="s">
        <v>375</v>
      </c>
      <c r="G511" s="136" t="s">
        <v>33</v>
      </c>
      <c r="I511" s="135" t="s">
        <v>33</v>
      </c>
      <c r="J511" s="135">
        <v>303622</v>
      </c>
      <c r="K511" s="27">
        <v>44716</v>
      </c>
      <c r="L511" s="99" t="s">
        <v>33</v>
      </c>
      <c r="M511" s="54">
        <v>30352</v>
      </c>
      <c r="N511" s="132">
        <v>0</v>
      </c>
      <c r="O511" s="31">
        <f t="shared" si="51"/>
        <v>0</v>
      </c>
      <c r="P511" s="31">
        <v>0</v>
      </c>
      <c r="Q511" s="35">
        <f t="shared" si="50"/>
        <v>30352</v>
      </c>
      <c r="R511" s="33"/>
      <c r="S511" s="34">
        <f t="shared" si="52"/>
        <v>0</v>
      </c>
      <c r="T511" s="33"/>
      <c r="U511" s="35">
        <f t="shared" si="53"/>
        <v>0</v>
      </c>
      <c r="V511" s="32">
        <f t="shared" si="41"/>
        <v>30352</v>
      </c>
      <c r="W511" s="137" t="s">
        <v>59</v>
      </c>
      <c r="X511" s="46" t="s">
        <v>36</v>
      </c>
      <c r="Y511" s="48"/>
      <c r="Z511" s="133" t="s">
        <v>33</v>
      </c>
      <c r="AA511" s="148">
        <v>0</v>
      </c>
    </row>
    <row r="512" spans="1:28" hidden="1" x14ac:dyDescent="0.2">
      <c r="A512" s="20">
        <v>262</v>
      </c>
      <c r="B512" s="21">
        <v>44795</v>
      </c>
      <c r="C512" s="22">
        <v>44776</v>
      </c>
      <c r="D512" s="246">
        <v>44778</v>
      </c>
      <c r="E512" s="23" t="s">
        <v>241</v>
      </c>
      <c r="F512" s="23" t="s">
        <v>375</v>
      </c>
      <c r="G512" s="136" t="s">
        <v>33</v>
      </c>
      <c r="I512" s="135" t="s">
        <v>33</v>
      </c>
      <c r="J512" s="135">
        <v>303623</v>
      </c>
      <c r="K512" s="27">
        <v>44740</v>
      </c>
      <c r="L512" s="135" t="s">
        <v>33</v>
      </c>
      <c r="M512" s="29">
        <v>58716</v>
      </c>
      <c r="N512" s="132">
        <v>0</v>
      </c>
      <c r="O512" s="31">
        <f t="shared" si="51"/>
        <v>0</v>
      </c>
      <c r="P512" s="31">
        <v>0</v>
      </c>
      <c r="Q512" s="35">
        <f t="shared" si="50"/>
        <v>58716</v>
      </c>
      <c r="R512" s="33">
        <v>4.4999999999999998E-2</v>
      </c>
      <c r="S512" s="34">
        <f t="shared" si="52"/>
        <v>-2642.22</v>
      </c>
      <c r="T512" s="33"/>
      <c r="U512" s="35">
        <f t="shared" si="53"/>
        <v>0</v>
      </c>
      <c r="V512" s="32">
        <f t="shared" si="41"/>
        <v>56073.78</v>
      </c>
      <c r="W512" s="137" t="s">
        <v>59</v>
      </c>
      <c r="X512" s="46" t="s">
        <v>36</v>
      </c>
      <c r="Y512" s="48"/>
      <c r="Z512" s="133" t="s">
        <v>33</v>
      </c>
      <c r="AA512" s="148">
        <v>0</v>
      </c>
    </row>
    <row r="513" spans="1:28" hidden="1" x14ac:dyDescent="0.2">
      <c r="A513" s="53">
        <v>264</v>
      </c>
      <c r="B513" s="471">
        <v>44795</v>
      </c>
      <c r="C513" s="472">
        <v>44777</v>
      </c>
      <c r="D513" s="473">
        <v>44778</v>
      </c>
      <c r="E513" s="209" t="s">
        <v>234</v>
      </c>
      <c r="F513" s="98" t="s">
        <v>591</v>
      </c>
      <c r="G513" s="136" t="s">
        <v>235</v>
      </c>
      <c r="I513" s="135" t="s">
        <v>33</v>
      </c>
      <c r="J513" s="136">
        <v>303631</v>
      </c>
      <c r="K513" s="99">
        <v>44760</v>
      </c>
      <c r="L513" s="135" t="s">
        <v>592</v>
      </c>
      <c r="M513" s="474">
        <v>2200</v>
      </c>
      <c r="N513" s="475">
        <v>0.1</v>
      </c>
      <c r="O513" s="476">
        <f t="shared" si="51"/>
        <v>220</v>
      </c>
      <c r="P513" s="476">
        <v>0</v>
      </c>
      <c r="Q513" s="137">
        <f t="shared" si="50"/>
        <v>2420</v>
      </c>
      <c r="R513" s="477">
        <v>0.03</v>
      </c>
      <c r="S513" s="478">
        <f t="shared" si="52"/>
        <v>-72.599999999999994</v>
      </c>
      <c r="T513" s="477">
        <v>0.2</v>
      </c>
      <c r="U513" s="137">
        <f t="shared" si="53"/>
        <v>-44</v>
      </c>
      <c r="V513" s="102">
        <f t="shared" si="41"/>
        <v>2303.4</v>
      </c>
      <c r="W513" s="137" t="s">
        <v>59</v>
      </c>
      <c r="X513" s="46" t="s">
        <v>36</v>
      </c>
      <c r="Y513" s="48"/>
      <c r="Z513" s="133" t="s">
        <v>33</v>
      </c>
      <c r="AA513" s="39">
        <v>0</v>
      </c>
    </row>
    <row r="514" spans="1:28" ht="15" hidden="1" x14ac:dyDescent="0.2">
      <c r="A514" s="320"/>
      <c r="B514" s="321">
        <v>44774</v>
      </c>
      <c r="C514" s="323"/>
      <c r="D514" s="457">
        <v>44775</v>
      </c>
      <c r="E514" s="458" t="s">
        <v>1196</v>
      </c>
      <c r="F514" s="458" t="s">
        <v>1196</v>
      </c>
      <c r="G514" s="325"/>
      <c r="I514" s="326"/>
      <c r="J514" s="325"/>
      <c r="K514" s="445"/>
      <c r="L514" s="326"/>
      <c r="M514" s="453"/>
      <c r="N514" s="465"/>
      <c r="O514" s="333"/>
      <c r="P514" s="333"/>
      <c r="Q514" s="459">
        <v>895294</v>
      </c>
      <c r="R514" s="449"/>
      <c r="S514" s="336"/>
      <c r="T514" s="449"/>
      <c r="U514" s="337"/>
      <c r="V514" s="338">
        <f t="shared" si="41"/>
        <v>895294</v>
      </c>
      <c r="W514" s="337"/>
      <c r="X514" s="326" t="s">
        <v>102</v>
      </c>
      <c r="Y514" s="479">
        <v>82029689</v>
      </c>
      <c r="Z514" s="480"/>
      <c r="AA514" s="467"/>
      <c r="AB514" s="1" t="s">
        <v>867</v>
      </c>
    </row>
    <row r="515" spans="1:28" ht="15" hidden="1" x14ac:dyDescent="0.2">
      <c r="A515" s="320"/>
      <c r="B515" s="321">
        <v>44774</v>
      </c>
      <c r="C515" s="323"/>
      <c r="D515" s="457">
        <v>44775</v>
      </c>
      <c r="E515" s="458" t="s">
        <v>1196</v>
      </c>
      <c r="F515" s="458" t="s">
        <v>1196</v>
      </c>
      <c r="G515" s="325"/>
      <c r="I515" s="326"/>
      <c r="J515" s="325"/>
      <c r="K515" s="445"/>
      <c r="L515" s="326"/>
      <c r="M515" s="453"/>
      <c r="N515" s="465"/>
      <c r="O515" s="333"/>
      <c r="P515" s="333"/>
      <c r="Q515" s="459">
        <v>293469</v>
      </c>
      <c r="R515" s="449"/>
      <c r="S515" s="336"/>
      <c r="T515" s="449"/>
      <c r="U515" s="337"/>
      <c r="V515" s="338">
        <f t="shared" si="41"/>
        <v>293469</v>
      </c>
      <c r="W515" s="337"/>
      <c r="X515" s="326" t="s">
        <v>102</v>
      </c>
      <c r="Y515" s="479">
        <v>82029687</v>
      </c>
      <c r="Z515" s="480"/>
      <c r="AA515" s="467"/>
      <c r="AB515" s="1" t="s">
        <v>867</v>
      </c>
    </row>
    <row r="516" spans="1:28" ht="15" hidden="1" x14ac:dyDescent="0.2">
      <c r="A516" s="320"/>
      <c r="B516" s="321">
        <v>44774</v>
      </c>
      <c r="C516" s="323"/>
      <c r="D516" s="457">
        <v>44775</v>
      </c>
      <c r="E516" s="458" t="s">
        <v>1196</v>
      </c>
      <c r="F516" s="458" t="s">
        <v>1196</v>
      </c>
      <c r="G516" s="325"/>
      <c r="I516" s="326"/>
      <c r="J516" s="325"/>
      <c r="K516" s="445"/>
      <c r="L516" s="326"/>
      <c r="M516" s="453"/>
      <c r="N516" s="465"/>
      <c r="O516" s="333"/>
      <c r="P516" s="333"/>
      <c r="Q516" s="459">
        <v>84337</v>
      </c>
      <c r="R516" s="449"/>
      <c r="S516" s="336"/>
      <c r="T516" s="449"/>
      <c r="U516" s="337"/>
      <c r="V516" s="338">
        <f t="shared" si="41"/>
        <v>84337</v>
      </c>
      <c r="W516" s="337"/>
      <c r="X516" s="326" t="s">
        <v>102</v>
      </c>
      <c r="Y516" s="479">
        <v>82029688</v>
      </c>
      <c r="Z516" s="480"/>
      <c r="AA516" s="467"/>
      <c r="AB516" s="1" t="s">
        <v>867</v>
      </c>
    </row>
    <row r="517" spans="1:28" ht="15" hidden="1" x14ac:dyDescent="0.2">
      <c r="A517" s="320"/>
      <c r="B517" s="321">
        <v>44774</v>
      </c>
      <c r="C517" s="323"/>
      <c r="D517" s="457">
        <v>44777</v>
      </c>
      <c r="E517" s="458" t="s">
        <v>1193</v>
      </c>
      <c r="F517" s="458" t="s">
        <v>1193</v>
      </c>
      <c r="G517" s="325"/>
      <c r="I517" s="326"/>
      <c r="J517" s="325"/>
      <c r="K517" s="445"/>
      <c r="L517" s="326"/>
      <c r="M517" s="453"/>
      <c r="N517" s="465"/>
      <c r="O517" s="333"/>
      <c r="P517" s="333"/>
      <c r="Q517" s="459">
        <v>241800</v>
      </c>
      <c r="R517" s="449"/>
      <c r="S517" s="336"/>
      <c r="T517" s="449"/>
      <c r="U517" s="337"/>
      <c r="V517" s="338">
        <f t="shared" si="41"/>
        <v>241800</v>
      </c>
      <c r="W517" s="337"/>
      <c r="X517" s="326" t="s">
        <v>102</v>
      </c>
      <c r="Y517" s="479">
        <v>82029691</v>
      </c>
      <c r="Z517" s="480"/>
      <c r="AA517" s="467"/>
      <c r="AB517" s="1" t="s">
        <v>867</v>
      </c>
    </row>
    <row r="518" spans="1:28" ht="15" hidden="1" x14ac:dyDescent="0.2">
      <c r="A518" s="320"/>
      <c r="B518" s="321">
        <v>44774</v>
      </c>
      <c r="C518" s="323"/>
      <c r="D518" s="457">
        <v>44777</v>
      </c>
      <c r="E518" s="458" t="s">
        <v>1194</v>
      </c>
      <c r="F518" s="458" t="s">
        <v>1194</v>
      </c>
      <c r="G518" s="325"/>
      <c r="I518" s="326"/>
      <c r="J518" s="325"/>
      <c r="K518" s="445"/>
      <c r="L518" s="326"/>
      <c r="M518" s="453"/>
      <c r="N518" s="465"/>
      <c r="O518" s="333"/>
      <c r="P518" s="333"/>
      <c r="Q518" s="459">
        <v>92943</v>
      </c>
      <c r="R518" s="449"/>
      <c r="S518" s="336"/>
      <c r="T518" s="449"/>
      <c r="U518" s="337"/>
      <c r="V518" s="338">
        <f t="shared" si="41"/>
        <v>92943</v>
      </c>
      <c r="W518" s="337"/>
      <c r="X518" s="326" t="s">
        <v>102</v>
      </c>
      <c r="Y518" s="479">
        <v>82029690</v>
      </c>
      <c r="Z518" s="480"/>
      <c r="AA518" s="467"/>
      <c r="AB518" s="1" t="s">
        <v>867</v>
      </c>
    </row>
    <row r="519" spans="1:28" ht="15" hidden="1" x14ac:dyDescent="0.2">
      <c r="A519" s="320"/>
      <c r="B519" s="321">
        <v>44774</v>
      </c>
      <c r="C519" s="323"/>
      <c r="D519" s="457">
        <v>44783</v>
      </c>
      <c r="E519" s="458" t="s">
        <v>1193</v>
      </c>
      <c r="F519" s="458" t="s">
        <v>1193</v>
      </c>
      <c r="G519" s="325"/>
      <c r="I519" s="326"/>
      <c r="J519" s="325"/>
      <c r="K519" s="445"/>
      <c r="L519" s="326"/>
      <c r="M519" s="453"/>
      <c r="N519" s="465"/>
      <c r="O519" s="333"/>
      <c r="P519" s="333"/>
      <c r="Q519" s="459">
        <v>410000</v>
      </c>
      <c r="R519" s="449"/>
      <c r="S519" s="336"/>
      <c r="T519" s="449"/>
      <c r="U519" s="337"/>
      <c r="V519" s="338">
        <f t="shared" si="41"/>
        <v>410000</v>
      </c>
      <c r="W519" s="337"/>
      <c r="X519" s="326" t="s">
        <v>102</v>
      </c>
      <c r="Y519" s="479">
        <v>82029694</v>
      </c>
      <c r="Z519" s="480"/>
      <c r="AA519" s="467"/>
      <c r="AB519" s="1" t="s">
        <v>867</v>
      </c>
    </row>
    <row r="520" spans="1:28" ht="15" hidden="1" x14ac:dyDescent="0.2">
      <c r="A520" s="320"/>
      <c r="B520" s="321">
        <v>44774</v>
      </c>
      <c r="C520" s="323"/>
      <c r="D520" s="443">
        <v>44804</v>
      </c>
      <c r="E520" s="444" t="s">
        <v>1189</v>
      </c>
      <c r="F520" s="444" t="s">
        <v>1189</v>
      </c>
      <c r="G520" s="325"/>
      <c r="I520" s="326"/>
      <c r="J520" s="325"/>
      <c r="K520" s="445"/>
      <c r="L520" s="326"/>
      <c r="M520" s="453"/>
      <c r="N520" s="465"/>
      <c r="O520" s="333"/>
      <c r="P520" s="333"/>
      <c r="Q520" s="448">
        <v>552773.01</v>
      </c>
      <c r="R520" s="449"/>
      <c r="S520" s="336"/>
      <c r="T520" s="449"/>
      <c r="U520" s="337"/>
      <c r="V520" s="338">
        <f t="shared" si="41"/>
        <v>552773.01</v>
      </c>
      <c r="W520" s="450"/>
      <c r="X520" s="326" t="s">
        <v>102</v>
      </c>
      <c r="Y520" s="482"/>
      <c r="Z520" s="466"/>
      <c r="AA520" s="483"/>
      <c r="AB520" s="1" t="s">
        <v>867</v>
      </c>
    </row>
    <row r="521" spans="1:28" hidden="1" x14ac:dyDescent="0.2">
      <c r="A521" s="20">
        <v>252</v>
      </c>
      <c r="B521" s="21">
        <v>44774</v>
      </c>
      <c r="C521" s="97">
        <v>44789</v>
      </c>
      <c r="D521" s="246">
        <v>44789</v>
      </c>
      <c r="E521" s="23" t="s">
        <v>578</v>
      </c>
      <c r="F521" s="23" t="s">
        <v>579</v>
      </c>
      <c r="G521" s="26" t="s">
        <v>33</v>
      </c>
      <c r="I521" s="24" t="s">
        <v>33</v>
      </c>
      <c r="J521" s="26">
        <v>303635</v>
      </c>
      <c r="K521" s="27">
        <v>44789</v>
      </c>
      <c r="L521" s="24" t="s">
        <v>33</v>
      </c>
      <c r="M521" s="29">
        <v>6200000</v>
      </c>
      <c r="N521" s="132">
        <v>0</v>
      </c>
      <c r="O521" s="31">
        <f t="shared" si="51"/>
        <v>0</v>
      </c>
      <c r="P521" s="31">
        <v>0</v>
      </c>
      <c r="Q521" s="35">
        <f t="shared" si="50"/>
        <v>6200000</v>
      </c>
      <c r="R521" s="33"/>
      <c r="S521" s="34">
        <v>0</v>
      </c>
      <c r="T521" s="33"/>
      <c r="U521" s="35">
        <f t="shared" si="53"/>
        <v>0</v>
      </c>
      <c r="V521" s="32">
        <f t="shared" si="41"/>
        <v>6200000</v>
      </c>
      <c r="W521" s="222" t="s">
        <v>35</v>
      </c>
      <c r="X521" s="222" t="s">
        <v>102</v>
      </c>
      <c r="Y521" s="222">
        <v>82029692</v>
      </c>
      <c r="Z521" s="133" t="s">
        <v>33</v>
      </c>
      <c r="AA521" s="39">
        <v>0</v>
      </c>
    </row>
    <row r="522" spans="1:28" hidden="1" x14ac:dyDescent="0.2">
      <c r="A522" s="20">
        <v>254</v>
      </c>
      <c r="B522" s="21">
        <v>44774</v>
      </c>
      <c r="C522" s="97">
        <v>44789</v>
      </c>
      <c r="D522" s="246">
        <v>44789</v>
      </c>
      <c r="E522" s="23" t="s">
        <v>578</v>
      </c>
      <c r="F522" s="23" t="s">
        <v>580</v>
      </c>
      <c r="G522" s="26" t="s">
        <v>33</v>
      </c>
      <c r="I522" s="24" t="s">
        <v>33</v>
      </c>
      <c r="J522" s="20">
        <v>303636</v>
      </c>
      <c r="K522" s="103">
        <v>44789</v>
      </c>
      <c r="L522" s="78" t="s">
        <v>33</v>
      </c>
      <c r="M522" s="29">
        <v>30000000</v>
      </c>
      <c r="N522" s="132">
        <v>0</v>
      </c>
      <c r="O522" s="31">
        <f t="shared" si="51"/>
        <v>0</v>
      </c>
      <c r="P522" s="31"/>
      <c r="Q522" s="35">
        <f t="shared" si="50"/>
        <v>30000000</v>
      </c>
      <c r="R522" s="33"/>
      <c r="S522" s="34"/>
      <c r="T522" s="33"/>
      <c r="U522" s="35">
        <f t="shared" si="53"/>
        <v>0</v>
      </c>
      <c r="V522" s="32">
        <v>30000000</v>
      </c>
      <c r="W522" s="222" t="s">
        <v>35</v>
      </c>
      <c r="X522" s="225" t="s">
        <v>36</v>
      </c>
      <c r="Y522" s="222">
        <v>58372122</v>
      </c>
      <c r="Z522" s="133" t="s">
        <v>33</v>
      </c>
      <c r="AA522" s="39">
        <v>0</v>
      </c>
    </row>
    <row r="523" spans="1:28" hidden="1" x14ac:dyDescent="0.2">
      <c r="A523" s="20">
        <v>253</v>
      </c>
      <c r="B523" s="21">
        <v>44774</v>
      </c>
      <c r="C523" s="97">
        <v>44789</v>
      </c>
      <c r="D523" s="246">
        <v>44790</v>
      </c>
      <c r="E523" s="23" t="s">
        <v>578</v>
      </c>
      <c r="F523" s="23" t="s">
        <v>580</v>
      </c>
      <c r="G523" s="26" t="s">
        <v>33</v>
      </c>
      <c r="I523" s="24" t="s">
        <v>33</v>
      </c>
      <c r="J523" s="20">
        <v>303636</v>
      </c>
      <c r="K523" s="103">
        <v>44789</v>
      </c>
      <c r="L523" s="78" t="s">
        <v>33</v>
      </c>
      <c r="M523" s="29">
        <v>50000000</v>
      </c>
      <c r="N523" s="132">
        <v>0</v>
      </c>
      <c r="O523" s="31">
        <f t="shared" si="51"/>
        <v>0</v>
      </c>
      <c r="P523" s="31">
        <v>0</v>
      </c>
      <c r="Q523" s="35">
        <f t="shared" si="50"/>
        <v>50000000</v>
      </c>
      <c r="R523" s="33"/>
      <c r="S523" s="34">
        <v>0</v>
      </c>
      <c r="T523" s="33"/>
      <c r="U523" s="35">
        <f t="shared" si="53"/>
        <v>0</v>
      </c>
      <c r="V523" s="32">
        <f t="shared" ref="V523:V533" si="54">Q523+S523+U523</f>
        <v>50000000</v>
      </c>
      <c r="W523" s="222" t="s">
        <v>35</v>
      </c>
      <c r="X523" s="225" t="s">
        <v>36</v>
      </c>
      <c r="Y523" s="222">
        <v>58372123</v>
      </c>
      <c r="Z523" s="133" t="s">
        <v>33</v>
      </c>
      <c r="AA523" s="39">
        <v>0</v>
      </c>
    </row>
    <row r="524" spans="1:28" hidden="1" x14ac:dyDescent="0.2">
      <c r="A524" s="20">
        <v>128</v>
      </c>
      <c r="B524" s="21">
        <v>44621</v>
      </c>
      <c r="C524" s="97">
        <v>44625</v>
      </c>
      <c r="D524" s="246">
        <v>44795</v>
      </c>
      <c r="E524" s="43" t="s">
        <v>346</v>
      </c>
      <c r="F524" s="43" t="s">
        <v>347</v>
      </c>
      <c r="G524" s="26" t="s">
        <v>348</v>
      </c>
      <c r="H524" s="213" t="s">
        <v>34</v>
      </c>
      <c r="I524" s="24" t="s">
        <v>33</v>
      </c>
      <c r="J524" s="76">
        <v>303418</v>
      </c>
      <c r="K524" s="103">
        <v>44474</v>
      </c>
      <c r="L524" s="78" t="s">
        <v>33</v>
      </c>
      <c r="M524" s="79">
        <v>100000</v>
      </c>
      <c r="N524" s="80">
        <v>0.15</v>
      </c>
      <c r="O524" s="31">
        <f t="shared" si="51"/>
        <v>15000</v>
      </c>
      <c r="P524" s="31">
        <v>0</v>
      </c>
      <c r="Q524" s="32">
        <f t="shared" si="50"/>
        <v>115000</v>
      </c>
      <c r="R524" s="81">
        <v>0.03</v>
      </c>
      <c r="S524" s="34">
        <f>-Q524*R524</f>
        <v>-3450</v>
      </c>
      <c r="T524" s="81">
        <v>0.2</v>
      </c>
      <c r="U524" s="35">
        <f>-O524*T524</f>
        <v>-3000</v>
      </c>
      <c r="V524" s="32">
        <f t="shared" si="54"/>
        <v>108550</v>
      </c>
      <c r="W524" s="221" t="s">
        <v>35</v>
      </c>
      <c r="X524" s="36" t="s">
        <v>102</v>
      </c>
      <c r="Y524" s="220" t="s">
        <v>349</v>
      </c>
      <c r="Z524" s="238" t="s">
        <v>33</v>
      </c>
      <c r="AA524" s="48"/>
    </row>
    <row r="525" spans="1:28" hidden="1" x14ac:dyDescent="0.2">
      <c r="A525" s="20">
        <v>263</v>
      </c>
      <c r="B525" s="21">
        <v>44795</v>
      </c>
      <c r="C525" s="22">
        <v>44777</v>
      </c>
      <c r="D525" s="246">
        <v>44795</v>
      </c>
      <c r="E525" s="23" t="s">
        <v>197</v>
      </c>
      <c r="F525" s="23" t="s">
        <v>589</v>
      </c>
      <c r="G525" s="50" t="s">
        <v>590</v>
      </c>
      <c r="I525" s="26">
        <v>1889</v>
      </c>
      <c r="J525" s="26">
        <v>303630</v>
      </c>
      <c r="K525" s="27">
        <v>44567</v>
      </c>
      <c r="L525" s="24">
        <v>54</v>
      </c>
      <c r="M525" s="29">
        <v>16490</v>
      </c>
      <c r="N525" s="132">
        <v>0</v>
      </c>
      <c r="O525" s="31">
        <f t="shared" si="51"/>
        <v>0</v>
      </c>
      <c r="P525" s="31">
        <v>0</v>
      </c>
      <c r="Q525" s="35">
        <f t="shared" si="50"/>
        <v>16490</v>
      </c>
      <c r="R525" s="33"/>
      <c r="S525" s="34">
        <f>-Q525*R525</f>
        <v>0</v>
      </c>
      <c r="T525" s="33"/>
      <c r="U525" s="35">
        <f t="shared" ref="U525:U531" si="55">IFERROR(O525*-T525,0)</f>
        <v>0</v>
      </c>
      <c r="V525" s="32">
        <f t="shared" si="54"/>
        <v>16490</v>
      </c>
      <c r="W525" s="36" t="s">
        <v>59</v>
      </c>
      <c r="X525" s="225" t="s">
        <v>36</v>
      </c>
      <c r="Y525" s="220"/>
      <c r="Z525" s="133" t="s">
        <v>33</v>
      </c>
      <c r="AA525" s="39">
        <v>0</v>
      </c>
    </row>
    <row r="526" spans="1:28" hidden="1" x14ac:dyDescent="0.2">
      <c r="A526" s="20">
        <v>247</v>
      </c>
      <c r="B526" s="21">
        <v>44764</v>
      </c>
      <c r="C526" s="22">
        <v>44749</v>
      </c>
      <c r="D526" s="246">
        <v>44796</v>
      </c>
      <c r="E526" s="23" t="s">
        <v>42</v>
      </c>
      <c r="F526" s="23" t="s">
        <v>565</v>
      </c>
      <c r="G526" s="26" t="s">
        <v>566</v>
      </c>
      <c r="I526" s="26" t="s">
        <v>567</v>
      </c>
      <c r="J526" s="26" t="s">
        <v>239</v>
      </c>
      <c r="K526" s="108" t="s">
        <v>568</v>
      </c>
      <c r="L526" s="26" t="s">
        <v>569</v>
      </c>
      <c r="M526" s="29">
        <v>684248</v>
      </c>
      <c r="N526" s="150">
        <v>0.17</v>
      </c>
      <c r="O526" s="31">
        <f t="shared" si="51"/>
        <v>116322.16</v>
      </c>
      <c r="P526" s="31">
        <v>0</v>
      </c>
      <c r="Q526" s="35">
        <f t="shared" si="50"/>
        <v>800570.16</v>
      </c>
      <c r="R526" s="109">
        <v>4.4999999999999998E-2</v>
      </c>
      <c r="S526" s="34">
        <f>Q526*-R526</f>
        <v>-36025.657200000001</v>
      </c>
      <c r="T526" s="110">
        <v>0</v>
      </c>
      <c r="U526" s="35">
        <f t="shared" si="55"/>
        <v>0</v>
      </c>
      <c r="V526" s="32">
        <f t="shared" si="54"/>
        <v>764544.50280000002</v>
      </c>
      <c r="W526" s="377" t="s">
        <v>59</v>
      </c>
      <c r="X526" s="377" t="s">
        <v>36</v>
      </c>
      <c r="Y526" s="378"/>
      <c r="Z526" s="133" t="s">
        <v>33</v>
      </c>
      <c r="AA526" s="379">
        <f>V526+V527</f>
        <v>869466.50280000002</v>
      </c>
    </row>
    <row r="527" spans="1:28" hidden="1" x14ac:dyDescent="0.2">
      <c r="A527" s="20">
        <v>248</v>
      </c>
      <c r="B527" s="21">
        <v>44764</v>
      </c>
      <c r="C527" s="22">
        <v>44749</v>
      </c>
      <c r="D527" s="246">
        <v>44796</v>
      </c>
      <c r="E527" s="23" t="s">
        <v>42</v>
      </c>
      <c r="F527" s="23" t="s">
        <v>570</v>
      </c>
      <c r="G527" s="26" t="s">
        <v>566</v>
      </c>
      <c r="I527" s="26" t="s">
        <v>571</v>
      </c>
      <c r="J527" s="26" t="s">
        <v>239</v>
      </c>
      <c r="K527" s="108" t="s">
        <v>572</v>
      </c>
      <c r="L527" s="74" t="s">
        <v>573</v>
      </c>
      <c r="M527" s="29">
        <v>104400</v>
      </c>
      <c r="N527" s="150">
        <v>0.15</v>
      </c>
      <c r="O527" s="31">
        <f t="shared" si="51"/>
        <v>15660</v>
      </c>
      <c r="P527" s="31">
        <v>0</v>
      </c>
      <c r="Q527" s="35">
        <f t="shared" si="50"/>
        <v>120060</v>
      </c>
      <c r="R527" s="109">
        <v>0.1</v>
      </c>
      <c r="S527" s="34">
        <f>Q527*-R527</f>
        <v>-12006</v>
      </c>
      <c r="T527" s="110">
        <v>0.2</v>
      </c>
      <c r="U527" s="35">
        <f t="shared" si="55"/>
        <v>-3132</v>
      </c>
      <c r="V527" s="32">
        <f t="shared" si="54"/>
        <v>104922</v>
      </c>
      <c r="W527" s="377" t="s">
        <v>59</v>
      </c>
      <c r="X527" s="377" t="s">
        <v>36</v>
      </c>
      <c r="Y527" s="378"/>
      <c r="Z527" s="133" t="s">
        <v>33</v>
      </c>
      <c r="AA527" s="380"/>
    </row>
    <row r="528" spans="1:28" hidden="1" x14ac:dyDescent="0.2">
      <c r="A528" s="20">
        <v>266</v>
      </c>
      <c r="B528" s="21">
        <v>44795</v>
      </c>
      <c r="C528" s="22">
        <v>44796</v>
      </c>
      <c r="D528" s="246">
        <v>44796</v>
      </c>
      <c r="E528" s="23" t="s">
        <v>38</v>
      </c>
      <c r="F528" s="23" t="s">
        <v>594</v>
      </c>
      <c r="G528" s="24" t="s">
        <v>40</v>
      </c>
      <c r="I528" s="26" t="s">
        <v>33</v>
      </c>
      <c r="J528" s="26">
        <v>303641</v>
      </c>
      <c r="K528" s="27" t="s">
        <v>33</v>
      </c>
      <c r="L528" s="26" t="s">
        <v>33</v>
      </c>
      <c r="M528" s="29">
        <v>4684</v>
      </c>
      <c r="N528" s="150">
        <v>0</v>
      </c>
      <c r="O528" s="31">
        <f t="shared" si="51"/>
        <v>0</v>
      </c>
      <c r="P528" s="31">
        <v>0</v>
      </c>
      <c r="Q528" s="35">
        <f t="shared" si="50"/>
        <v>4684</v>
      </c>
      <c r="R528" s="33"/>
      <c r="S528" s="34">
        <f>-Q528*R528</f>
        <v>0</v>
      </c>
      <c r="T528" s="33"/>
      <c r="U528" s="35">
        <f t="shared" si="55"/>
        <v>0</v>
      </c>
      <c r="V528" s="32">
        <f t="shared" si="54"/>
        <v>4684</v>
      </c>
      <c r="W528" s="137" t="s">
        <v>59</v>
      </c>
      <c r="X528" s="46" t="s">
        <v>36</v>
      </c>
      <c r="Y528" s="37"/>
      <c r="Z528" s="133" t="s">
        <v>33</v>
      </c>
      <c r="AA528" s="148">
        <v>0</v>
      </c>
    </row>
    <row r="529" spans="1:28" x14ac:dyDescent="0.2">
      <c r="A529" s="20">
        <v>257</v>
      </c>
      <c r="B529" s="21">
        <v>44774</v>
      </c>
      <c r="C529" s="97">
        <v>44796</v>
      </c>
      <c r="D529" s="246">
        <v>44798</v>
      </c>
      <c r="E529" s="23" t="s">
        <v>578</v>
      </c>
      <c r="F529" s="23" t="s">
        <v>584</v>
      </c>
      <c r="G529" s="26" t="s">
        <v>33</v>
      </c>
      <c r="I529" s="24" t="s">
        <v>33</v>
      </c>
      <c r="J529" s="26">
        <v>303642</v>
      </c>
      <c r="K529" s="27">
        <v>44796</v>
      </c>
      <c r="L529" s="26" t="s">
        <v>33</v>
      </c>
      <c r="M529" s="29">
        <v>2900000</v>
      </c>
      <c r="N529" s="132">
        <v>0</v>
      </c>
      <c r="O529" s="31">
        <v>0</v>
      </c>
      <c r="P529" s="31">
        <v>0</v>
      </c>
      <c r="Q529" s="35">
        <f t="shared" si="50"/>
        <v>2900000</v>
      </c>
      <c r="R529" s="33"/>
      <c r="S529" s="34">
        <v>0</v>
      </c>
      <c r="T529" s="33"/>
      <c r="U529" s="35">
        <f t="shared" si="55"/>
        <v>0</v>
      </c>
      <c r="V529" s="32">
        <f t="shared" si="54"/>
        <v>2900000</v>
      </c>
      <c r="W529" s="135" t="s">
        <v>35</v>
      </c>
      <c r="X529" s="135" t="s">
        <v>142</v>
      </c>
      <c r="Y529" s="212">
        <v>55559781</v>
      </c>
      <c r="Z529" s="133" t="s">
        <v>33</v>
      </c>
      <c r="AA529" s="148">
        <v>0</v>
      </c>
    </row>
    <row r="530" spans="1:28" hidden="1" x14ac:dyDescent="0.2">
      <c r="A530" s="20">
        <v>268</v>
      </c>
      <c r="B530" s="21">
        <v>44795</v>
      </c>
      <c r="C530" s="22">
        <v>44796</v>
      </c>
      <c r="D530" s="246">
        <v>44799</v>
      </c>
      <c r="E530" s="23" t="s">
        <v>187</v>
      </c>
      <c r="F530" s="23" t="s">
        <v>596</v>
      </c>
      <c r="G530" s="26" t="s">
        <v>33</v>
      </c>
      <c r="I530" s="26" t="s">
        <v>33</v>
      </c>
      <c r="J530" s="26">
        <v>303645</v>
      </c>
      <c r="K530" s="27">
        <v>44743</v>
      </c>
      <c r="L530" s="26" t="s">
        <v>597</v>
      </c>
      <c r="M530" s="29">
        <v>90000</v>
      </c>
      <c r="N530" s="150">
        <v>0.08</v>
      </c>
      <c r="O530" s="31">
        <f t="shared" ref="O530:O582" si="56">M530*N530</f>
        <v>7200</v>
      </c>
      <c r="P530" s="31">
        <v>0</v>
      </c>
      <c r="Q530" s="35">
        <f t="shared" si="50"/>
        <v>97200</v>
      </c>
      <c r="R530" s="33">
        <v>0.1</v>
      </c>
      <c r="S530" s="34">
        <f>-Q530*R530</f>
        <v>-9720</v>
      </c>
      <c r="T530" s="33">
        <v>0.2</v>
      </c>
      <c r="U530" s="35">
        <f t="shared" si="55"/>
        <v>-1440</v>
      </c>
      <c r="V530" s="32">
        <f t="shared" si="54"/>
        <v>86040</v>
      </c>
      <c r="W530" s="36" t="s">
        <v>59</v>
      </c>
      <c r="X530" s="225" t="s">
        <v>36</v>
      </c>
      <c r="Y530" s="37"/>
      <c r="Z530" s="133" t="s">
        <v>33</v>
      </c>
      <c r="AA530" s="39">
        <v>0</v>
      </c>
    </row>
    <row r="531" spans="1:28" hidden="1" x14ac:dyDescent="0.2">
      <c r="A531" s="20">
        <v>269</v>
      </c>
      <c r="B531" s="21">
        <v>44795</v>
      </c>
      <c r="C531" s="22">
        <v>44798</v>
      </c>
      <c r="D531" s="246">
        <v>44803</v>
      </c>
      <c r="E531" s="23" t="s">
        <v>79</v>
      </c>
      <c r="F531" s="23" t="s">
        <v>598</v>
      </c>
      <c r="G531" s="26" t="s">
        <v>33</v>
      </c>
      <c r="I531" s="26" t="s">
        <v>33</v>
      </c>
      <c r="J531" s="26">
        <v>303646</v>
      </c>
      <c r="K531" s="27" t="s">
        <v>33</v>
      </c>
      <c r="L531" s="26" t="s">
        <v>33</v>
      </c>
      <c r="M531" s="29">
        <v>750000</v>
      </c>
      <c r="N531" s="150">
        <v>0</v>
      </c>
      <c r="O531" s="31">
        <f t="shared" si="56"/>
        <v>0</v>
      </c>
      <c r="P531" s="31">
        <v>0</v>
      </c>
      <c r="Q531" s="35">
        <f t="shared" si="50"/>
        <v>750000</v>
      </c>
      <c r="R531" s="33"/>
      <c r="S531" s="34">
        <f>-Q531*R531</f>
        <v>0</v>
      </c>
      <c r="T531" s="33"/>
      <c r="U531" s="35">
        <f t="shared" si="55"/>
        <v>0</v>
      </c>
      <c r="V531" s="32">
        <f t="shared" si="54"/>
        <v>750000</v>
      </c>
      <c r="W531" s="36" t="s">
        <v>59</v>
      </c>
      <c r="X531" s="225" t="s">
        <v>36</v>
      </c>
      <c r="Y531" s="37"/>
      <c r="Z531" s="133" t="s">
        <v>33</v>
      </c>
      <c r="AA531" s="39">
        <v>0</v>
      </c>
    </row>
    <row r="532" spans="1:28" hidden="1" x14ac:dyDescent="0.2">
      <c r="A532" s="20">
        <v>18</v>
      </c>
      <c r="B532" s="21">
        <v>44583</v>
      </c>
      <c r="C532" s="22">
        <v>44586</v>
      </c>
      <c r="D532" s="246">
        <v>44804</v>
      </c>
      <c r="E532" s="23" t="s">
        <v>79</v>
      </c>
      <c r="F532" s="23" t="s">
        <v>79</v>
      </c>
      <c r="G532" s="24" t="s">
        <v>33</v>
      </c>
      <c r="H532" s="213" t="s">
        <v>34</v>
      </c>
      <c r="I532" s="24" t="s">
        <v>33</v>
      </c>
      <c r="J532" s="26">
        <v>303334</v>
      </c>
      <c r="K532" s="27" t="s">
        <v>33</v>
      </c>
      <c r="L532" s="27" t="s">
        <v>33</v>
      </c>
      <c r="M532" s="38">
        <v>1500000</v>
      </c>
      <c r="N532" s="30">
        <v>0</v>
      </c>
      <c r="O532" s="31">
        <f t="shared" si="56"/>
        <v>0</v>
      </c>
      <c r="P532" s="31">
        <v>0</v>
      </c>
      <c r="Q532" s="32">
        <f t="shared" si="50"/>
        <v>1500000</v>
      </c>
      <c r="R532" s="33">
        <v>0</v>
      </c>
      <c r="S532" s="34">
        <f>-Q532*R532</f>
        <v>0</v>
      </c>
      <c r="T532" s="33">
        <v>0</v>
      </c>
      <c r="U532" s="35">
        <f>-O532*T532</f>
        <v>0</v>
      </c>
      <c r="V532" s="32">
        <f t="shared" si="54"/>
        <v>1500000</v>
      </c>
      <c r="W532" s="36" t="s">
        <v>35</v>
      </c>
      <c r="X532" s="36" t="s">
        <v>36</v>
      </c>
      <c r="Y532" s="38" t="s">
        <v>33</v>
      </c>
      <c r="Z532" s="238" t="s">
        <v>33</v>
      </c>
      <c r="AA532" s="48"/>
    </row>
    <row r="533" spans="1:28" hidden="1" x14ac:dyDescent="0.2">
      <c r="A533" s="20">
        <v>276</v>
      </c>
      <c r="B533" s="21">
        <v>44795</v>
      </c>
      <c r="C533" s="22">
        <v>44804</v>
      </c>
      <c r="D533" s="246">
        <v>44804</v>
      </c>
      <c r="E533" s="23" t="s">
        <v>144</v>
      </c>
      <c r="F533" s="23" t="s">
        <v>607</v>
      </c>
      <c r="G533" s="24" t="s">
        <v>33</v>
      </c>
      <c r="I533" s="26" t="s">
        <v>33</v>
      </c>
      <c r="J533" s="20">
        <v>303654</v>
      </c>
      <c r="K533" s="103" t="s">
        <v>33</v>
      </c>
      <c r="L533" s="20" t="s">
        <v>33</v>
      </c>
      <c r="M533" s="29">
        <v>25000</v>
      </c>
      <c r="N533" s="132">
        <v>0</v>
      </c>
      <c r="O533" s="31">
        <f t="shared" si="56"/>
        <v>0</v>
      </c>
      <c r="P533" s="31">
        <v>0</v>
      </c>
      <c r="Q533" s="35">
        <f t="shared" si="50"/>
        <v>25000</v>
      </c>
      <c r="R533" s="33"/>
      <c r="S533" s="34">
        <f>-Q533*R533</f>
        <v>0</v>
      </c>
      <c r="T533" s="33"/>
      <c r="U533" s="35">
        <f t="shared" ref="U533:U576" si="57">IFERROR(O533*-T533,0)</f>
        <v>0</v>
      </c>
      <c r="V533" s="32">
        <f t="shared" si="54"/>
        <v>25000</v>
      </c>
      <c r="W533" s="137" t="s">
        <v>35</v>
      </c>
      <c r="X533" s="46" t="s">
        <v>36</v>
      </c>
      <c r="Y533" s="37" t="s">
        <v>608</v>
      </c>
      <c r="Z533" s="133" t="s">
        <v>33</v>
      </c>
      <c r="AA533" s="41">
        <f>V533+V534+V535</f>
        <v>3871412</v>
      </c>
    </row>
    <row r="534" spans="1:28" hidden="1" x14ac:dyDescent="0.2">
      <c r="A534" s="20">
        <v>277</v>
      </c>
      <c r="B534" s="21">
        <v>44795</v>
      </c>
      <c r="C534" s="22">
        <v>44804</v>
      </c>
      <c r="D534" s="246">
        <v>44820</v>
      </c>
      <c r="E534" s="23" t="s">
        <v>144</v>
      </c>
      <c r="F534" s="23" t="s">
        <v>607</v>
      </c>
      <c r="G534" s="24" t="s">
        <v>33</v>
      </c>
      <c r="I534" s="26" t="s">
        <v>33</v>
      </c>
      <c r="J534" s="20">
        <v>303654</v>
      </c>
      <c r="K534" s="103" t="s">
        <v>33</v>
      </c>
      <c r="L534" s="20" t="s">
        <v>33</v>
      </c>
      <c r="M534" s="29">
        <v>241773</v>
      </c>
      <c r="N534" s="132">
        <v>0</v>
      </c>
      <c r="O534" s="31">
        <f t="shared" si="56"/>
        <v>0</v>
      </c>
      <c r="P534" s="31"/>
      <c r="Q534" s="35">
        <f t="shared" si="50"/>
        <v>241773</v>
      </c>
      <c r="R534" s="33"/>
      <c r="S534" s="34"/>
      <c r="T534" s="33"/>
      <c r="U534" s="35">
        <f t="shared" si="57"/>
        <v>0</v>
      </c>
      <c r="V534" s="32">
        <v>241773</v>
      </c>
      <c r="W534" s="36" t="s">
        <v>35</v>
      </c>
      <c r="X534" s="225" t="s">
        <v>36</v>
      </c>
      <c r="Y534" s="37" t="s">
        <v>609</v>
      </c>
      <c r="Z534" s="133" t="s">
        <v>33</v>
      </c>
      <c r="AA534" s="243"/>
    </row>
    <row r="535" spans="1:28" hidden="1" x14ac:dyDescent="0.2">
      <c r="A535" s="20">
        <v>278</v>
      </c>
      <c r="B535" s="21">
        <v>44795</v>
      </c>
      <c r="C535" s="22">
        <v>44804</v>
      </c>
      <c r="D535" s="246">
        <v>44804</v>
      </c>
      <c r="E535" s="23" t="s">
        <v>144</v>
      </c>
      <c r="F535" s="23" t="s">
        <v>607</v>
      </c>
      <c r="G535" s="24" t="s">
        <v>33</v>
      </c>
      <c r="I535" s="26" t="s">
        <v>33</v>
      </c>
      <c r="J535" s="20">
        <v>303654</v>
      </c>
      <c r="K535" s="103" t="s">
        <v>33</v>
      </c>
      <c r="L535" s="20" t="s">
        <v>33</v>
      </c>
      <c r="M535" s="29">
        <v>3604639</v>
      </c>
      <c r="N535" s="132">
        <v>0</v>
      </c>
      <c r="O535" s="31">
        <f t="shared" si="56"/>
        <v>0</v>
      </c>
      <c r="P535" s="31"/>
      <c r="Q535" s="35">
        <f t="shared" si="50"/>
        <v>3604639</v>
      </c>
      <c r="R535" s="33"/>
      <c r="S535" s="34"/>
      <c r="T535" s="33"/>
      <c r="U535" s="35">
        <f t="shared" si="57"/>
        <v>0</v>
      </c>
      <c r="V535" s="32">
        <v>3604639</v>
      </c>
      <c r="W535" s="36" t="s">
        <v>35</v>
      </c>
      <c r="X535" s="181" t="s">
        <v>36</v>
      </c>
      <c r="Y535" s="37" t="s">
        <v>610</v>
      </c>
      <c r="Z535" s="133" t="s">
        <v>33</v>
      </c>
      <c r="AA535" s="243"/>
    </row>
    <row r="536" spans="1:28" ht="15" hidden="1" x14ac:dyDescent="0.25">
      <c r="A536" s="344"/>
      <c r="B536" s="363"/>
      <c r="C536" s="346"/>
      <c r="D536" s="347">
        <v>44774</v>
      </c>
      <c r="E536" s="348" t="s">
        <v>963</v>
      </c>
      <c r="F536" s="348" t="s">
        <v>963</v>
      </c>
      <c r="G536" s="366"/>
      <c r="I536" s="365"/>
      <c r="J536" s="344"/>
      <c r="K536" s="387"/>
      <c r="L536" s="344"/>
      <c r="M536" s="367"/>
      <c r="N536" s="352"/>
      <c r="O536" s="353"/>
      <c r="P536" s="353"/>
      <c r="Q536" s="354">
        <v>3697399</v>
      </c>
      <c r="R536" s="368"/>
      <c r="S536" s="356"/>
      <c r="T536" s="368"/>
      <c r="U536" s="358"/>
      <c r="V536" s="354">
        <v>3697399</v>
      </c>
      <c r="W536" s="358"/>
      <c r="X536" s="369" t="s">
        <v>36</v>
      </c>
      <c r="Y536" s="360">
        <v>58372111</v>
      </c>
      <c r="Z536" s="361"/>
      <c r="AA536" s="388"/>
      <c r="AB536" s="1" t="s">
        <v>867</v>
      </c>
    </row>
    <row r="537" spans="1:28" ht="15" hidden="1" x14ac:dyDescent="0.25">
      <c r="A537" s="344"/>
      <c r="B537" s="363"/>
      <c r="C537" s="346"/>
      <c r="D537" s="347">
        <v>44775</v>
      </c>
      <c r="E537" s="348" t="s">
        <v>842</v>
      </c>
      <c r="F537" s="348" t="s">
        <v>842</v>
      </c>
      <c r="G537" s="366"/>
      <c r="I537" s="365"/>
      <c r="J537" s="344"/>
      <c r="K537" s="387"/>
      <c r="L537" s="344"/>
      <c r="M537" s="367"/>
      <c r="N537" s="352"/>
      <c r="O537" s="353"/>
      <c r="P537" s="353"/>
      <c r="Q537" s="354">
        <v>25000</v>
      </c>
      <c r="R537" s="368"/>
      <c r="S537" s="356"/>
      <c r="T537" s="368"/>
      <c r="U537" s="358"/>
      <c r="V537" s="354">
        <v>25000</v>
      </c>
      <c r="W537" s="358"/>
      <c r="X537" s="369" t="s">
        <v>36</v>
      </c>
      <c r="Y537" s="360">
        <v>58372112</v>
      </c>
      <c r="Z537" s="361"/>
      <c r="AA537" s="388"/>
      <c r="AB537" s="1" t="s">
        <v>867</v>
      </c>
    </row>
    <row r="538" spans="1:28" ht="15" hidden="1" x14ac:dyDescent="0.25">
      <c r="A538" s="344"/>
      <c r="B538" s="363"/>
      <c r="C538" s="346"/>
      <c r="D538" s="347">
        <v>44775</v>
      </c>
      <c r="E538" s="348" t="s">
        <v>964</v>
      </c>
      <c r="F538" s="348" t="s">
        <v>964</v>
      </c>
      <c r="G538" s="366"/>
      <c r="I538" s="365"/>
      <c r="J538" s="344"/>
      <c r="K538" s="387"/>
      <c r="L538" s="344"/>
      <c r="M538" s="367"/>
      <c r="N538" s="352"/>
      <c r="O538" s="353"/>
      <c r="P538" s="353"/>
      <c r="Q538" s="354">
        <v>97738</v>
      </c>
      <c r="R538" s="368"/>
      <c r="S538" s="356"/>
      <c r="T538" s="368"/>
      <c r="U538" s="358"/>
      <c r="V538" s="354">
        <v>97738</v>
      </c>
      <c r="W538" s="358"/>
      <c r="X538" s="369" t="s">
        <v>36</v>
      </c>
      <c r="Y538" s="360">
        <v>58372107</v>
      </c>
      <c r="Z538" s="361"/>
      <c r="AA538" s="388"/>
      <c r="AB538" s="1" t="s">
        <v>867</v>
      </c>
    </row>
    <row r="539" spans="1:28" ht="23.25" hidden="1" x14ac:dyDescent="0.25">
      <c r="A539" s="344"/>
      <c r="B539" s="363"/>
      <c r="C539" s="346"/>
      <c r="D539" s="347">
        <v>44775</v>
      </c>
      <c r="E539" s="348" t="s">
        <v>965</v>
      </c>
      <c r="F539" s="348" t="s">
        <v>965</v>
      </c>
      <c r="G539" s="366"/>
      <c r="I539" s="365"/>
      <c r="J539" s="344"/>
      <c r="K539" s="387"/>
      <c r="L539" s="344"/>
      <c r="M539" s="367"/>
      <c r="N539" s="352"/>
      <c r="O539" s="353"/>
      <c r="P539" s="353"/>
      <c r="Q539" s="354">
        <v>1000000</v>
      </c>
      <c r="R539" s="368"/>
      <c r="S539" s="356"/>
      <c r="T539" s="368"/>
      <c r="U539" s="358"/>
      <c r="V539" s="354">
        <v>1000000</v>
      </c>
      <c r="W539" s="358"/>
      <c r="X539" s="369" t="s">
        <v>36</v>
      </c>
      <c r="Y539" s="360"/>
      <c r="Z539" s="361"/>
      <c r="AA539" s="388"/>
      <c r="AB539" s="1" t="s">
        <v>867</v>
      </c>
    </row>
    <row r="540" spans="1:28" ht="15" hidden="1" x14ac:dyDescent="0.25">
      <c r="A540" s="344"/>
      <c r="B540" s="363"/>
      <c r="C540" s="346"/>
      <c r="D540" s="347">
        <v>44776</v>
      </c>
      <c r="E540" s="348" t="s">
        <v>966</v>
      </c>
      <c r="F540" s="348" t="s">
        <v>966</v>
      </c>
      <c r="G540" s="366"/>
      <c r="I540" s="365"/>
      <c r="J540" s="344"/>
      <c r="K540" s="387"/>
      <c r="L540" s="344"/>
      <c r="M540" s="367"/>
      <c r="N540" s="352"/>
      <c r="O540" s="353"/>
      <c r="P540" s="353"/>
      <c r="Q540" s="354">
        <v>78945</v>
      </c>
      <c r="R540" s="368"/>
      <c r="S540" s="356"/>
      <c r="T540" s="368"/>
      <c r="U540" s="358"/>
      <c r="V540" s="354">
        <v>78945</v>
      </c>
      <c r="W540" s="358"/>
      <c r="X540" s="369" t="s">
        <v>36</v>
      </c>
      <c r="Y540" s="360">
        <v>56590759</v>
      </c>
      <c r="Z540" s="361"/>
      <c r="AA540" s="388"/>
      <c r="AB540" s="1" t="s">
        <v>867</v>
      </c>
    </row>
    <row r="541" spans="1:28" ht="15" hidden="1" x14ac:dyDescent="0.25">
      <c r="A541" s="344"/>
      <c r="B541" s="363"/>
      <c r="C541" s="346"/>
      <c r="D541" s="347">
        <v>44776</v>
      </c>
      <c r="E541" s="348" t="s">
        <v>967</v>
      </c>
      <c r="F541" s="348" t="s">
        <v>967</v>
      </c>
      <c r="G541" s="366"/>
      <c r="I541" s="365"/>
      <c r="J541" s="344"/>
      <c r="K541" s="387"/>
      <c r="L541" s="344"/>
      <c r="M541" s="367"/>
      <c r="N541" s="352"/>
      <c r="O541" s="353"/>
      <c r="P541" s="353"/>
      <c r="Q541" s="354">
        <v>330096</v>
      </c>
      <c r="R541" s="368"/>
      <c r="S541" s="356"/>
      <c r="T541" s="368"/>
      <c r="U541" s="358"/>
      <c r="V541" s="354">
        <v>330096</v>
      </c>
      <c r="W541" s="358"/>
      <c r="X541" s="369" t="s">
        <v>36</v>
      </c>
      <c r="Y541" s="360">
        <v>56590760</v>
      </c>
      <c r="Z541" s="361"/>
      <c r="AA541" s="388"/>
      <c r="AB541" s="1" t="s">
        <v>867</v>
      </c>
    </row>
    <row r="542" spans="1:28" ht="15" hidden="1" x14ac:dyDescent="0.25">
      <c r="A542" s="344"/>
      <c r="B542" s="363"/>
      <c r="C542" s="346"/>
      <c r="D542" s="347">
        <v>44777</v>
      </c>
      <c r="E542" s="348" t="s">
        <v>917</v>
      </c>
      <c r="F542" s="348" t="s">
        <v>917</v>
      </c>
      <c r="G542" s="366"/>
      <c r="I542" s="365"/>
      <c r="J542" s="344"/>
      <c r="K542" s="387"/>
      <c r="L542" s="344"/>
      <c r="M542" s="367"/>
      <c r="N542" s="352"/>
      <c r="O542" s="353"/>
      <c r="P542" s="353"/>
      <c r="Q542" s="354">
        <v>101828.69</v>
      </c>
      <c r="R542" s="368"/>
      <c r="S542" s="356"/>
      <c r="T542" s="368"/>
      <c r="U542" s="358"/>
      <c r="V542" s="354">
        <v>101828.69</v>
      </c>
      <c r="W542" s="358"/>
      <c r="X542" s="369" t="s">
        <v>36</v>
      </c>
      <c r="Y542" s="360"/>
      <c r="Z542" s="361"/>
      <c r="AA542" s="388"/>
      <c r="AB542" s="1" t="s">
        <v>867</v>
      </c>
    </row>
    <row r="543" spans="1:28" ht="15" hidden="1" x14ac:dyDescent="0.25">
      <c r="A543" s="344"/>
      <c r="B543" s="363"/>
      <c r="C543" s="346"/>
      <c r="D543" s="347">
        <v>44777</v>
      </c>
      <c r="E543" s="348" t="s">
        <v>918</v>
      </c>
      <c r="F543" s="348" t="s">
        <v>918</v>
      </c>
      <c r="G543" s="366"/>
      <c r="I543" s="365"/>
      <c r="J543" s="344"/>
      <c r="K543" s="387"/>
      <c r="L543" s="344"/>
      <c r="M543" s="367"/>
      <c r="N543" s="352"/>
      <c r="O543" s="353"/>
      <c r="P543" s="353"/>
      <c r="Q543" s="354">
        <v>307345</v>
      </c>
      <c r="R543" s="368"/>
      <c r="S543" s="356"/>
      <c r="T543" s="368"/>
      <c r="U543" s="358"/>
      <c r="V543" s="354">
        <v>307345</v>
      </c>
      <c r="W543" s="358"/>
      <c r="X543" s="369" t="s">
        <v>36</v>
      </c>
      <c r="Y543" s="360"/>
      <c r="Z543" s="361"/>
      <c r="AA543" s="388"/>
      <c r="AB543" s="1" t="s">
        <v>867</v>
      </c>
    </row>
    <row r="544" spans="1:28" ht="23.25" hidden="1" x14ac:dyDescent="0.25">
      <c r="A544" s="344"/>
      <c r="B544" s="363"/>
      <c r="C544" s="346"/>
      <c r="D544" s="347">
        <v>44778</v>
      </c>
      <c r="E544" s="348" t="s">
        <v>968</v>
      </c>
      <c r="F544" s="348" t="s">
        <v>968</v>
      </c>
      <c r="G544" s="366"/>
      <c r="I544" s="365"/>
      <c r="J544" s="344"/>
      <c r="K544" s="387"/>
      <c r="L544" s="344"/>
      <c r="M544" s="367"/>
      <c r="N544" s="352"/>
      <c r="O544" s="353"/>
      <c r="P544" s="353"/>
      <c r="Q544" s="354">
        <v>1000000</v>
      </c>
      <c r="R544" s="368"/>
      <c r="S544" s="356"/>
      <c r="T544" s="368"/>
      <c r="U544" s="358"/>
      <c r="V544" s="354">
        <v>1000000</v>
      </c>
      <c r="W544" s="358"/>
      <c r="X544" s="369" t="s">
        <v>36</v>
      </c>
      <c r="Y544" s="360"/>
      <c r="Z544" s="361"/>
      <c r="AA544" s="388"/>
      <c r="AB544" s="1" t="s">
        <v>867</v>
      </c>
    </row>
    <row r="545" spans="1:28" ht="23.25" hidden="1" x14ac:dyDescent="0.25">
      <c r="A545" s="344"/>
      <c r="B545" s="363"/>
      <c r="C545" s="346"/>
      <c r="D545" s="347">
        <v>44778</v>
      </c>
      <c r="E545" s="348" t="s">
        <v>969</v>
      </c>
      <c r="F545" s="348" t="s">
        <v>969</v>
      </c>
      <c r="G545" s="366"/>
      <c r="I545" s="365"/>
      <c r="J545" s="344"/>
      <c r="K545" s="387"/>
      <c r="L545" s="344"/>
      <c r="M545" s="367"/>
      <c r="N545" s="352"/>
      <c r="O545" s="353"/>
      <c r="P545" s="353"/>
      <c r="Q545" s="354">
        <v>510480</v>
      </c>
      <c r="R545" s="368"/>
      <c r="S545" s="356"/>
      <c r="T545" s="368"/>
      <c r="U545" s="358"/>
      <c r="V545" s="354">
        <v>510480</v>
      </c>
      <c r="W545" s="358"/>
      <c r="X545" s="369" t="s">
        <v>36</v>
      </c>
      <c r="Y545" s="360"/>
      <c r="Z545" s="361"/>
      <c r="AA545" s="388"/>
      <c r="AB545" s="1" t="s">
        <v>867</v>
      </c>
    </row>
    <row r="546" spans="1:28" ht="15" hidden="1" x14ac:dyDescent="0.25">
      <c r="A546" s="344"/>
      <c r="B546" s="363"/>
      <c r="C546" s="346"/>
      <c r="D546" s="347">
        <v>44778</v>
      </c>
      <c r="E546" s="348" t="s">
        <v>844</v>
      </c>
      <c r="F546" s="348" t="s">
        <v>844</v>
      </c>
      <c r="G546" s="366"/>
      <c r="I546" s="365"/>
      <c r="J546" s="344"/>
      <c r="K546" s="387"/>
      <c r="L546" s="344"/>
      <c r="M546" s="367"/>
      <c r="N546" s="352"/>
      <c r="O546" s="353"/>
      <c r="P546" s="353"/>
      <c r="Q546" s="354">
        <v>499914</v>
      </c>
      <c r="R546" s="368"/>
      <c r="S546" s="356"/>
      <c r="T546" s="368"/>
      <c r="U546" s="358"/>
      <c r="V546" s="354">
        <v>499914</v>
      </c>
      <c r="W546" s="358"/>
      <c r="X546" s="369" t="s">
        <v>36</v>
      </c>
      <c r="Y546" s="360">
        <v>58372114</v>
      </c>
      <c r="Z546" s="361"/>
      <c r="AA546" s="388"/>
      <c r="AB546" s="1" t="s">
        <v>867</v>
      </c>
    </row>
    <row r="547" spans="1:28" ht="15" hidden="1" x14ac:dyDescent="0.25">
      <c r="A547" s="344"/>
      <c r="B547" s="363"/>
      <c r="C547" s="346"/>
      <c r="D547" s="347">
        <v>44778</v>
      </c>
      <c r="E547" s="348" t="s">
        <v>970</v>
      </c>
      <c r="F547" s="348" t="s">
        <v>970</v>
      </c>
      <c r="G547" s="366"/>
      <c r="I547" s="365"/>
      <c r="J547" s="344"/>
      <c r="K547" s="387"/>
      <c r="L547" s="344"/>
      <c r="M547" s="367"/>
      <c r="N547" s="352"/>
      <c r="O547" s="353"/>
      <c r="P547" s="353"/>
      <c r="Q547" s="354">
        <v>46750</v>
      </c>
      <c r="R547" s="368"/>
      <c r="S547" s="356"/>
      <c r="T547" s="368"/>
      <c r="U547" s="358"/>
      <c r="V547" s="354">
        <v>46750</v>
      </c>
      <c r="W547" s="358"/>
      <c r="X547" s="369" t="s">
        <v>36</v>
      </c>
      <c r="Y547" s="360">
        <v>58372108</v>
      </c>
      <c r="Z547" s="361"/>
      <c r="AA547" s="388"/>
      <c r="AB547" s="1" t="s">
        <v>867</v>
      </c>
    </row>
    <row r="548" spans="1:28" ht="15" hidden="1" x14ac:dyDescent="0.25">
      <c r="A548" s="344"/>
      <c r="B548" s="363"/>
      <c r="C548" s="346"/>
      <c r="D548" s="347">
        <v>44778</v>
      </c>
      <c r="E548" s="348" t="s">
        <v>971</v>
      </c>
      <c r="F548" s="348" t="s">
        <v>971</v>
      </c>
      <c r="G548" s="366"/>
      <c r="I548" s="365"/>
      <c r="J548" s="344"/>
      <c r="K548" s="387"/>
      <c r="L548" s="344"/>
      <c r="M548" s="367"/>
      <c r="N548" s="352"/>
      <c r="O548" s="353"/>
      <c r="P548" s="353"/>
      <c r="Q548" s="354">
        <v>214745</v>
      </c>
      <c r="R548" s="368"/>
      <c r="S548" s="356"/>
      <c r="T548" s="368"/>
      <c r="U548" s="358"/>
      <c r="V548" s="354">
        <v>214745</v>
      </c>
      <c r="W548" s="358"/>
      <c r="X548" s="369" t="s">
        <v>36</v>
      </c>
      <c r="Y548" s="360">
        <v>58372109</v>
      </c>
      <c r="Z548" s="361"/>
      <c r="AA548" s="388"/>
      <c r="AB548" s="1" t="s">
        <v>867</v>
      </c>
    </row>
    <row r="549" spans="1:28" ht="15" hidden="1" x14ac:dyDescent="0.25">
      <c r="A549" s="344"/>
      <c r="B549" s="363"/>
      <c r="C549" s="346"/>
      <c r="D549" s="347">
        <v>44778</v>
      </c>
      <c r="E549" s="348" t="s">
        <v>972</v>
      </c>
      <c r="F549" s="348" t="s">
        <v>972</v>
      </c>
      <c r="G549" s="366"/>
      <c r="I549" s="365"/>
      <c r="J549" s="344"/>
      <c r="K549" s="387"/>
      <c r="L549" s="344"/>
      <c r="M549" s="367"/>
      <c r="N549" s="352"/>
      <c r="O549" s="353"/>
      <c r="P549" s="353"/>
      <c r="Q549" s="354">
        <v>209266</v>
      </c>
      <c r="R549" s="368"/>
      <c r="S549" s="356"/>
      <c r="T549" s="368"/>
      <c r="U549" s="358"/>
      <c r="V549" s="354">
        <v>209266</v>
      </c>
      <c r="W549" s="358"/>
      <c r="X549" s="369" t="s">
        <v>36</v>
      </c>
      <c r="Y549" s="360">
        <v>58372110</v>
      </c>
      <c r="Z549" s="361"/>
      <c r="AA549" s="388"/>
      <c r="AB549" s="1" t="s">
        <v>867</v>
      </c>
    </row>
    <row r="550" spans="1:28" ht="15" hidden="1" x14ac:dyDescent="0.25">
      <c r="A550" s="344"/>
      <c r="B550" s="363"/>
      <c r="C550" s="346"/>
      <c r="D550" s="347">
        <v>44783</v>
      </c>
      <c r="E550" s="348" t="s">
        <v>837</v>
      </c>
      <c r="F550" s="348" t="s">
        <v>837</v>
      </c>
      <c r="G550" s="366"/>
      <c r="I550" s="365"/>
      <c r="J550" s="344"/>
      <c r="K550" s="387"/>
      <c r="L550" s="344"/>
      <c r="M550" s="367"/>
      <c r="N550" s="352"/>
      <c r="O550" s="353"/>
      <c r="P550" s="353"/>
      <c r="Q550" s="354">
        <v>69542</v>
      </c>
      <c r="R550" s="368"/>
      <c r="S550" s="356"/>
      <c r="T550" s="368"/>
      <c r="U550" s="358"/>
      <c r="V550" s="354">
        <v>69542</v>
      </c>
      <c r="W550" s="358"/>
      <c r="X550" s="369" t="s">
        <v>36</v>
      </c>
      <c r="Y550" s="360">
        <v>58372113</v>
      </c>
      <c r="Z550" s="361"/>
      <c r="AA550" s="388"/>
      <c r="AB550" s="1" t="s">
        <v>867</v>
      </c>
    </row>
    <row r="551" spans="1:28" ht="23.25" hidden="1" x14ac:dyDescent="0.25">
      <c r="A551" s="344"/>
      <c r="B551" s="363"/>
      <c r="C551" s="346"/>
      <c r="D551" s="347">
        <v>44784</v>
      </c>
      <c r="E551" s="348" t="s">
        <v>973</v>
      </c>
      <c r="F551" s="348" t="s">
        <v>973</v>
      </c>
      <c r="G551" s="366"/>
      <c r="I551" s="365"/>
      <c r="J551" s="344"/>
      <c r="K551" s="387"/>
      <c r="L551" s="344"/>
      <c r="M551" s="367"/>
      <c r="N551" s="352"/>
      <c r="O551" s="353"/>
      <c r="P551" s="353"/>
      <c r="Q551" s="354">
        <v>1500</v>
      </c>
      <c r="R551" s="368"/>
      <c r="S551" s="356"/>
      <c r="T551" s="368"/>
      <c r="U551" s="358"/>
      <c r="V551" s="354">
        <v>1500</v>
      </c>
      <c r="W551" s="358"/>
      <c r="X551" s="369" t="s">
        <v>36</v>
      </c>
      <c r="Y551" s="360"/>
      <c r="Z551" s="361"/>
      <c r="AA551" s="388"/>
      <c r="AB551" s="1" t="s">
        <v>867</v>
      </c>
    </row>
    <row r="552" spans="1:28" ht="15" hidden="1" x14ac:dyDescent="0.25">
      <c r="A552" s="344"/>
      <c r="B552" s="363"/>
      <c r="C552" s="346"/>
      <c r="D552" s="347">
        <v>44785</v>
      </c>
      <c r="E552" s="348" t="s">
        <v>974</v>
      </c>
      <c r="F552" s="348" t="s">
        <v>974</v>
      </c>
      <c r="G552" s="366"/>
      <c r="I552" s="365"/>
      <c r="J552" s="344"/>
      <c r="K552" s="387"/>
      <c r="L552" s="344"/>
      <c r="M552" s="367"/>
      <c r="N552" s="352"/>
      <c r="O552" s="353"/>
      <c r="P552" s="353"/>
      <c r="Q552" s="354">
        <v>56848</v>
      </c>
      <c r="R552" s="368"/>
      <c r="S552" s="356"/>
      <c r="T552" s="368"/>
      <c r="U552" s="358"/>
      <c r="V552" s="354">
        <v>56848</v>
      </c>
      <c r="W552" s="358"/>
      <c r="X552" s="369" t="s">
        <v>36</v>
      </c>
      <c r="Y552" s="360">
        <v>58372121</v>
      </c>
      <c r="Z552" s="361"/>
      <c r="AA552" s="388"/>
      <c r="AB552" s="1" t="s">
        <v>867</v>
      </c>
    </row>
    <row r="553" spans="1:28" ht="15" hidden="1" x14ac:dyDescent="0.25">
      <c r="A553" s="344"/>
      <c r="B553" s="363"/>
      <c r="C553" s="346"/>
      <c r="D553" s="347">
        <v>44789</v>
      </c>
      <c r="E553" s="348" t="s">
        <v>868</v>
      </c>
      <c r="F553" s="348" t="s">
        <v>868</v>
      </c>
      <c r="G553" s="366"/>
      <c r="I553" s="365"/>
      <c r="J553" s="344"/>
      <c r="K553" s="387"/>
      <c r="L553" s="344"/>
      <c r="M553" s="367"/>
      <c r="N553" s="352"/>
      <c r="O553" s="353"/>
      <c r="P553" s="353"/>
      <c r="Q553" s="354">
        <v>7800</v>
      </c>
      <c r="R553" s="368"/>
      <c r="S553" s="356"/>
      <c r="T553" s="368"/>
      <c r="U553" s="358"/>
      <c r="V553" s="354">
        <v>7800</v>
      </c>
      <c r="W553" s="358"/>
      <c r="X553" s="369" t="s">
        <v>36</v>
      </c>
      <c r="Y553" s="360" t="s">
        <v>991</v>
      </c>
      <c r="Z553" s="361"/>
      <c r="AA553" s="388"/>
      <c r="AB553" s="1" t="s">
        <v>867</v>
      </c>
    </row>
    <row r="554" spans="1:28" ht="15" hidden="1" x14ac:dyDescent="0.25">
      <c r="A554" s="344"/>
      <c r="B554" s="363"/>
      <c r="C554" s="346"/>
      <c r="D554" s="347">
        <v>44789</v>
      </c>
      <c r="E554" s="348" t="s">
        <v>975</v>
      </c>
      <c r="F554" s="348" t="s">
        <v>975</v>
      </c>
      <c r="G554" s="366"/>
      <c r="I554" s="365"/>
      <c r="J554" s="344"/>
      <c r="K554" s="387"/>
      <c r="L554" s="344"/>
      <c r="M554" s="367"/>
      <c r="N554" s="352"/>
      <c r="O554" s="353"/>
      <c r="P554" s="353"/>
      <c r="Q554" s="354">
        <v>60000</v>
      </c>
      <c r="R554" s="368"/>
      <c r="S554" s="356"/>
      <c r="T554" s="368"/>
      <c r="U554" s="358"/>
      <c r="V554" s="354">
        <v>60000</v>
      </c>
      <c r="W554" s="358"/>
      <c r="X554" s="369" t="s">
        <v>36</v>
      </c>
      <c r="Y554" s="360" t="s">
        <v>991</v>
      </c>
      <c r="Z554" s="361"/>
      <c r="AA554" s="388"/>
      <c r="AB554" s="1" t="s">
        <v>867</v>
      </c>
    </row>
    <row r="555" spans="1:28" ht="15" hidden="1" x14ac:dyDescent="0.25">
      <c r="A555" s="344"/>
      <c r="B555" s="363"/>
      <c r="C555" s="346"/>
      <c r="D555" s="347">
        <v>44792</v>
      </c>
      <c r="E555" s="348" t="s">
        <v>976</v>
      </c>
      <c r="F555" s="348" t="s">
        <v>976</v>
      </c>
      <c r="G555" s="366"/>
      <c r="I555" s="365"/>
      <c r="J555" s="344"/>
      <c r="K555" s="387"/>
      <c r="L555" s="344"/>
      <c r="M555" s="367"/>
      <c r="N555" s="352"/>
      <c r="O555" s="353"/>
      <c r="P555" s="353"/>
      <c r="Q555" s="354">
        <v>500000</v>
      </c>
      <c r="R555" s="368"/>
      <c r="S555" s="356"/>
      <c r="T555" s="368"/>
      <c r="U555" s="358"/>
      <c r="V555" s="354">
        <v>500000</v>
      </c>
      <c r="W555" s="358"/>
      <c r="X555" s="369" t="s">
        <v>36</v>
      </c>
      <c r="Y555" s="360"/>
      <c r="Z555" s="361"/>
      <c r="AA555" s="388"/>
      <c r="AB555" s="1" t="s">
        <v>867</v>
      </c>
    </row>
    <row r="556" spans="1:28" ht="23.25" hidden="1" x14ac:dyDescent="0.25">
      <c r="A556" s="344"/>
      <c r="B556" s="363"/>
      <c r="C556" s="346"/>
      <c r="D556" s="347">
        <v>44796</v>
      </c>
      <c r="E556" s="348" t="s">
        <v>977</v>
      </c>
      <c r="F556" s="348" t="s">
        <v>977</v>
      </c>
      <c r="G556" s="366"/>
      <c r="I556" s="365"/>
      <c r="J556" s="344"/>
      <c r="K556" s="387"/>
      <c r="L556" s="344"/>
      <c r="M556" s="367"/>
      <c r="N556" s="352"/>
      <c r="O556" s="353"/>
      <c r="P556" s="353"/>
      <c r="Q556" s="354">
        <v>155223</v>
      </c>
      <c r="R556" s="368"/>
      <c r="S556" s="356"/>
      <c r="T556" s="368"/>
      <c r="U556" s="358"/>
      <c r="V556" s="354">
        <v>155223</v>
      </c>
      <c r="W556" s="358"/>
      <c r="X556" s="369" t="s">
        <v>36</v>
      </c>
      <c r="Y556" s="360"/>
      <c r="Z556" s="361"/>
      <c r="AA556" s="388"/>
      <c r="AB556" s="1" t="s">
        <v>867</v>
      </c>
    </row>
    <row r="557" spans="1:28" ht="23.25" hidden="1" x14ac:dyDescent="0.25">
      <c r="A557" s="344"/>
      <c r="B557" s="363"/>
      <c r="C557" s="346"/>
      <c r="D557" s="347">
        <v>44796</v>
      </c>
      <c r="E557" s="348" t="s">
        <v>978</v>
      </c>
      <c r="F557" s="348" t="s">
        <v>978</v>
      </c>
      <c r="G557" s="366"/>
      <c r="I557" s="365"/>
      <c r="J557" s="344"/>
      <c r="K557" s="387"/>
      <c r="L557" s="344"/>
      <c r="M557" s="367"/>
      <c r="N557" s="352"/>
      <c r="O557" s="353"/>
      <c r="P557" s="353"/>
      <c r="Q557" s="354">
        <v>388056</v>
      </c>
      <c r="R557" s="368"/>
      <c r="S557" s="356"/>
      <c r="T557" s="368"/>
      <c r="U557" s="358"/>
      <c r="V557" s="354">
        <v>388056</v>
      </c>
      <c r="W557" s="358"/>
      <c r="X557" s="369" t="s">
        <v>36</v>
      </c>
      <c r="Y557" s="360"/>
      <c r="Z557" s="361"/>
      <c r="AA557" s="388"/>
      <c r="AB557" s="1" t="s">
        <v>867</v>
      </c>
    </row>
    <row r="558" spans="1:28" ht="23.25" hidden="1" x14ac:dyDescent="0.25">
      <c r="A558" s="344"/>
      <c r="B558" s="363"/>
      <c r="C558" s="346"/>
      <c r="D558" s="347">
        <v>44796</v>
      </c>
      <c r="E558" s="348" t="s">
        <v>979</v>
      </c>
      <c r="F558" s="348" t="s">
        <v>979</v>
      </c>
      <c r="G558" s="366"/>
      <c r="I558" s="365"/>
      <c r="J558" s="344"/>
      <c r="K558" s="387"/>
      <c r="L558" s="344"/>
      <c r="M558" s="367"/>
      <c r="N558" s="352"/>
      <c r="O558" s="353"/>
      <c r="P558" s="353"/>
      <c r="Q558" s="354">
        <v>1000000</v>
      </c>
      <c r="R558" s="368"/>
      <c r="S558" s="356"/>
      <c r="T558" s="368"/>
      <c r="U558" s="358"/>
      <c r="V558" s="354">
        <v>1000000</v>
      </c>
      <c r="W558" s="358"/>
      <c r="X558" s="369" t="s">
        <v>36</v>
      </c>
      <c r="Y558" s="360"/>
      <c r="Z558" s="361"/>
      <c r="AA558" s="388"/>
      <c r="AB558" s="1" t="s">
        <v>867</v>
      </c>
    </row>
    <row r="559" spans="1:28" ht="23.25" hidden="1" x14ac:dyDescent="0.25">
      <c r="A559" s="344"/>
      <c r="B559" s="363"/>
      <c r="C559" s="346"/>
      <c r="D559" s="347">
        <v>44796</v>
      </c>
      <c r="E559" s="348" t="s">
        <v>980</v>
      </c>
      <c r="F559" s="348" t="s">
        <v>980</v>
      </c>
      <c r="G559" s="366"/>
      <c r="I559" s="365"/>
      <c r="J559" s="344"/>
      <c r="K559" s="387"/>
      <c r="L559" s="344"/>
      <c r="M559" s="367"/>
      <c r="N559" s="352"/>
      <c r="O559" s="353"/>
      <c r="P559" s="353"/>
      <c r="Q559" s="354">
        <v>194028</v>
      </c>
      <c r="R559" s="368"/>
      <c r="S559" s="356"/>
      <c r="T559" s="368"/>
      <c r="U559" s="358"/>
      <c r="V559" s="354">
        <v>194028</v>
      </c>
      <c r="W559" s="358"/>
      <c r="X559" s="369" t="s">
        <v>36</v>
      </c>
      <c r="Y559" s="360"/>
      <c r="Z559" s="361"/>
      <c r="AA559" s="388"/>
      <c r="AB559" s="1" t="s">
        <v>867</v>
      </c>
    </row>
    <row r="560" spans="1:28" ht="23.25" hidden="1" x14ac:dyDescent="0.25">
      <c r="A560" s="344"/>
      <c r="B560" s="363"/>
      <c r="C560" s="346"/>
      <c r="D560" s="347">
        <v>44796</v>
      </c>
      <c r="E560" s="348" t="s">
        <v>981</v>
      </c>
      <c r="F560" s="348" t="s">
        <v>981</v>
      </c>
      <c r="G560" s="366"/>
      <c r="I560" s="365"/>
      <c r="J560" s="344"/>
      <c r="K560" s="387"/>
      <c r="L560" s="344"/>
      <c r="M560" s="367"/>
      <c r="N560" s="352"/>
      <c r="O560" s="353"/>
      <c r="P560" s="353"/>
      <c r="Q560" s="354">
        <v>597402</v>
      </c>
      <c r="R560" s="368"/>
      <c r="S560" s="356"/>
      <c r="T560" s="368"/>
      <c r="U560" s="358"/>
      <c r="V560" s="354">
        <v>597402</v>
      </c>
      <c r="W560" s="358"/>
      <c r="X560" s="369" t="s">
        <v>36</v>
      </c>
      <c r="Y560" s="360"/>
      <c r="Z560" s="361"/>
      <c r="AA560" s="388"/>
      <c r="AB560" s="1" t="s">
        <v>867</v>
      </c>
    </row>
    <row r="561" spans="1:28" ht="23.25" hidden="1" x14ac:dyDescent="0.25">
      <c r="A561" s="344"/>
      <c r="B561" s="363"/>
      <c r="C561" s="346"/>
      <c r="D561" s="347">
        <v>44796</v>
      </c>
      <c r="E561" s="348" t="s">
        <v>982</v>
      </c>
      <c r="F561" s="348" t="s">
        <v>982</v>
      </c>
      <c r="G561" s="366"/>
      <c r="I561" s="365"/>
      <c r="J561" s="344"/>
      <c r="K561" s="387"/>
      <c r="L561" s="344"/>
      <c r="M561" s="367"/>
      <c r="N561" s="352"/>
      <c r="O561" s="353"/>
      <c r="P561" s="353"/>
      <c r="Q561" s="354">
        <v>979135</v>
      </c>
      <c r="R561" s="368"/>
      <c r="S561" s="356"/>
      <c r="T561" s="368"/>
      <c r="U561" s="358"/>
      <c r="V561" s="354">
        <v>979135</v>
      </c>
      <c r="W561" s="358"/>
      <c r="X561" s="369" t="s">
        <v>36</v>
      </c>
      <c r="Y561" s="360"/>
      <c r="Z561" s="361"/>
      <c r="AA561" s="388"/>
      <c r="AB561" s="1" t="s">
        <v>867</v>
      </c>
    </row>
    <row r="562" spans="1:28" ht="23.25" hidden="1" x14ac:dyDescent="0.25">
      <c r="A562" s="344"/>
      <c r="B562" s="363"/>
      <c r="C562" s="346"/>
      <c r="D562" s="347">
        <v>44796</v>
      </c>
      <c r="E562" s="348" t="s">
        <v>983</v>
      </c>
      <c r="F562" s="348" t="s">
        <v>983</v>
      </c>
      <c r="G562" s="366"/>
      <c r="I562" s="365"/>
      <c r="J562" s="344"/>
      <c r="K562" s="387"/>
      <c r="L562" s="344"/>
      <c r="M562" s="367"/>
      <c r="N562" s="352"/>
      <c r="O562" s="353"/>
      <c r="P562" s="353"/>
      <c r="Q562" s="354">
        <v>582084</v>
      </c>
      <c r="R562" s="368"/>
      <c r="S562" s="356"/>
      <c r="T562" s="368"/>
      <c r="U562" s="358"/>
      <c r="V562" s="354">
        <v>582084</v>
      </c>
      <c r="W562" s="358"/>
      <c r="X562" s="369" t="s">
        <v>36</v>
      </c>
      <c r="Y562" s="360"/>
      <c r="Z562" s="361"/>
      <c r="AA562" s="388"/>
      <c r="AB562" s="1" t="s">
        <v>867</v>
      </c>
    </row>
    <row r="563" spans="1:28" ht="15" hidden="1" x14ac:dyDescent="0.25">
      <c r="A563" s="344"/>
      <c r="B563" s="363"/>
      <c r="C563" s="346"/>
      <c r="D563" s="347">
        <v>44797</v>
      </c>
      <c r="E563" s="348" t="s">
        <v>984</v>
      </c>
      <c r="F563" s="348" t="s">
        <v>984</v>
      </c>
      <c r="G563" s="366"/>
      <c r="I563" s="365"/>
      <c r="J563" s="344"/>
      <c r="K563" s="387"/>
      <c r="L563" s="344"/>
      <c r="M563" s="367"/>
      <c r="N563" s="352"/>
      <c r="O563" s="353"/>
      <c r="P563" s="353"/>
      <c r="Q563" s="354">
        <v>693579</v>
      </c>
      <c r="R563" s="368"/>
      <c r="S563" s="356"/>
      <c r="T563" s="368"/>
      <c r="U563" s="358"/>
      <c r="V563" s="354">
        <v>693579</v>
      </c>
      <c r="W563" s="358"/>
      <c r="X563" s="369" t="s">
        <v>36</v>
      </c>
      <c r="Y563" s="360">
        <v>58372119</v>
      </c>
      <c r="Z563" s="361"/>
      <c r="AA563" s="388"/>
      <c r="AB563" s="1" t="s">
        <v>867</v>
      </c>
    </row>
    <row r="564" spans="1:28" ht="15" hidden="1" x14ac:dyDescent="0.25">
      <c r="A564" s="344"/>
      <c r="B564" s="363"/>
      <c r="C564" s="346"/>
      <c r="D564" s="347">
        <v>44797</v>
      </c>
      <c r="E564" s="348" t="s">
        <v>985</v>
      </c>
      <c r="F564" s="348" t="s">
        <v>985</v>
      </c>
      <c r="G564" s="366"/>
      <c r="I564" s="365"/>
      <c r="J564" s="344"/>
      <c r="K564" s="387"/>
      <c r="L564" s="344"/>
      <c r="M564" s="367"/>
      <c r="N564" s="352"/>
      <c r="O564" s="353"/>
      <c r="P564" s="353"/>
      <c r="Q564" s="389">
        <v>0</v>
      </c>
      <c r="R564" s="368"/>
      <c r="S564" s="356"/>
      <c r="T564" s="368"/>
      <c r="U564" s="358"/>
      <c r="V564" s="389">
        <v>0</v>
      </c>
      <c r="W564" s="358"/>
      <c r="X564" s="369" t="s">
        <v>36</v>
      </c>
      <c r="Y564" s="360" t="s">
        <v>992</v>
      </c>
      <c r="Z564" s="361"/>
      <c r="AA564" s="388"/>
      <c r="AB564" s="1" t="s">
        <v>867</v>
      </c>
    </row>
    <row r="565" spans="1:28" ht="23.25" hidden="1" x14ac:dyDescent="0.25">
      <c r="A565" s="344"/>
      <c r="B565" s="363"/>
      <c r="C565" s="346"/>
      <c r="D565" s="347">
        <v>44797</v>
      </c>
      <c r="E565" s="348" t="s">
        <v>986</v>
      </c>
      <c r="F565" s="348" t="s">
        <v>986</v>
      </c>
      <c r="G565" s="366"/>
      <c r="I565" s="365"/>
      <c r="J565" s="344"/>
      <c r="K565" s="387"/>
      <c r="L565" s="344"/>
      <c r="M565" s="367"/>
      <c r="N565" s="352"/>
      <c r="O565" s="353"/>
      <c r="P565" s="353"/>
      <c r="Q565" s="354">
        <v>595379</v>
      </c>
      <c r="R565" s="368"/>
      <c r="S565" s="356"/>
      <c r="T565" s="368"/>
      <c r="U565" s="358"/>
      <c r="V565" s="354">
        <v>595379</v>
      </c>
      <c r="W565" s="358"/>
      <c r="X565" s="369" t="s">
        <v>36</v>
      </c>
      <c r="Y565" s="360"/>
      <c r="Z565" s="361"/>
      <c r="AA565" s="388"/>
      <c r="AB565" s="1" t="s">
        <v>867</v>
      </c>
    </row>
    <row r="566" spans="1:28" ht="15" hidden="1" x14ac:dyDescent="0.25">
      <c r="A566" s="344"/>
      <c r="B566" s="363"/>
      <c r="C566" s="346"/>
      <c r="D566" s="347">
        <v>44802</v>
      </c>
      <c r="E566" s="348" t="s">
        <v>987</v>
      </c>
      <c r="F566" s="348" t="s">
        <v>987</v>
      </c>
      <c r="G566" s="366"/>
      <c r="I566" s="365"/>
      <c r="J566" s="344"/>
      <c r="K566" s="387"/>
      <c r="L566" s="344"/>
      <c r="M566" s="367"/>
      <c r="N566" s="352"/>
      <c r="O566" s="353"/>
      <c r="P566" s="353"/>
      <c r="Q566" s="354">
        <v>1000000</v>
      </c>
      <c r="R566" s="368"/>
      <c r="S566" s="356"/>
      <c r="T566" s="368"/>
      <c r="U566" s="358"/>
      <c r="V566" s="354">
        <v>1000000</v>
      </c>
      <c r="W566" s="358"/>
      <c r="X566" s="369" t="s">
        <v>36</v>
      </c>
      <c r="Y566" s="360"/>
      <c r="Z566" s="361"/>
      <c r="AA566" s="388"/>
      <c r="AB566" s="1" t="s">
        <v>867</v>
      </c>
    </row>
    <row r="567" spans="1:28" ht="15" hidden="1" x14ac:dyDescent="0.25">
      <c r="A567" s="344"/>
      <c r="B567" s="363"/>
      <c r="C567" s="346"/>
      <c r="D567" s="347">
        <v>44802</v>
      </c>
      <c r="E567" s="348" t="s">
        <v>988</v>
      </c>
      <c r="F567" s="348" t="s">
        <v>988</v>
      </c>
      <c r="G567" s="366"/>
      <c r="I567" s="365"/>
      <c r="J567" s="344"/>
      <c r="K567" s="387"/>
      <c r="L567" s="344"/>
      <c r="M567" s="367"/>
      <c r="N567" s="352"/>
      <c r="O567" s="353"/>
      <c r="P567" s="353"/>
      <c r="Q567" s="354">
        <v>1000000</v>
      </c>
      <c r="R567" s="368"/>
      <c r="S567" s="356"/>
      <c r="T567" s="368"/>
      <c r="U567" s="358"/>
      <c r="V567" s="354">
        <v>1000000</v>
      </c>
      <c r="W567" s="358"/>
      <c r="X567" s="369" t="s">
        <v>36</v>
      </c>
      <c r="Y567" s="360"/>
      <c r="Z567" s="361"/>
      <c r="AA567" s="388"/>
      <c r="AB567" s="1" t="s">
        <v>867</v>
      </c>
    </row>
    <row r="568" spans="1:28" ht="15" hidden="1" x14ac:dyDescent="0.25">
      <c r="A568" s="344"/>
      <c r="B568" s="363"/>
      <c r="C568" s="346"/>
      <c r="D568" s="347">
        <v>44802</v>
      </c>
      <c r="E568" s="348" t="s">
        <v>989</v>
      </c>
      <c r="F568" s="348" t="s">
        <v>989</v>
      </c>
      <c r="G568" s="366"/>
      <c r="I568" s="365"/>
      <c r="J568" s="344"/>
      <c r="K568" s="387"/>
      <c r="L568" s="344"/>
      <c r="M568" s="367"/>
      <c r="N568" s="352"/>
      <c r="O568" s="353"/>
      <c r="P568" s="353"/>
      <c r="Q568" s="354">
        <v>1000000</v>
      </c>
      <c r="R568" s="368"/>
      <c r="S568" s="356"/>
      <c r="T568" s="368"/>
      <c r="U568" s="358"/>
      <c r="V568" s="354">
        <v>1000000</v>
      </c>
      <c r="W568" s="358"/>
      <c r="X568" s="369" t="s">
        <v>36</v>
      </c>
      <c r="Y568" s="360"/>
      <c r="Z568" s="361"/>
      <c r="AA568" s="388"/>
      <c r="AB568" s="1" t="s">
        <v>867</v>
      </c>
    </row>
    <row r="569" spans="1:28" ht="15" hidden="1" x14ac:dyDescent="0.25">
      <c r="A569" s="344"/>
      <c r="B569" s="363"/>
      <c r="C569" s="346"/>
      <c r="D569" s="347">
        <v>44802</v>
      </c>
      <c r="E569" s="348" t="s">
        <v>990</v>
      </c>
      <c r="F569" s="348" t="s">
        <v>990</v>
      </c>
      <c r="G569" s="366"/>
      <c r="I569" s="365"/>
      <c r="J569" s="344"/>
      <c r="K569" s="387"/>
      <c r="L569" s="344"/>
      <c r="M569" s="367"/>
      <c r="N569" s="352"/>
      <c r="O569" s="353"/>
      <c r="P569" s="353"/>
      <c r="Q569" s="354">
        <v>1000000</v>
      </c>
      <c r="R569" s="368"/>
      <c r="S569" s="356"/>
      <c r="T569" s="368"/>
      <c r="U569" s="358"/>
      <c r="V569" s="354">
        <v>1000000</v>
      </c>
      <c r="W569" s="358"/>
      <c r="X569" s="369" t="s">
        <v>36</v>
      </c>
      <c r="Y569" s="360"/>
      <c r="Z569" s="361"/>
      <c r="AA569" s="388"/>
      <c r="AB569" s="1" t="s">
        <v>867</v>
      </c>
    </row>
    <row r="570" spans="1:28" ht="15" hidden="1" x14ac:dyDescent="0.25">
      <c r="A570" s="344"/>
      <c r="B570" s="363"/>
      <c r="C570" s="346"/>
      <c r="D570" s="347">
        <v>44803</v>
      </c>
      <c r="E570" s="348" t="s">
        <v>917</v>
      </c>
      <c r="F570" s="348" t="s">
        <v>917</v>
      </c>
      <c r="G570" s="366"/>
      <c r="I570" s="365"/>
      <c r="J570" s="344"/>
      <c r="K570" s="387"/>
      <c r="L570" s="344"/>
      <c r="M570" s="367"/>
      <c r="N570" s="352"/>
      <c r="O570" s="353"/>
      <c r="P570" s="353"/>
      <c r="Q570" s="354">
        <v>104797.34</v>
      </c>
      <c r="R570" s="368"/>
      <c r="S570" s="356"/>
      <c r="T570" s="368"/>
      <c r="U570" s="358"/>
      <c r="V570" s="354">
        <v>104797.34</v>
      </c>
      <c r="W570" s="358"/>
      <c r="X570" s="369" t="s">
        <v>36</v>
      </c>
      <c r="Y570" s="360"/>
      <c r="Z570" s="361"/>
      <c r="AA570" s="388"/>
      <c r="AB570" s="1" t="s">
        <v>867</v>
      </c>
    </row>
    <row r="571" spans="1:28" ht="15" hidden="1" x14ac:dyDescent="0.25">
      <c r="A571" s="344"/>
      <c r="B571" s="363"/>
      <c r="C571" s="346"/>
      <c r="D571" s="347">
        <v>44803</v>
      </c>
      <c r="E571" s="348" t="s">
        <v>918</v>
      </c>
      <c r="F571" s="348" t="s">
        <v>918</v>
      </c>
      <c r="G571" s="366"/>
      <c r="I571" s="365"/>
      <c r="J571" s="344"/>
      <c r="K571" s="387"/>
      <c r="L571" s="344"/>
      <c r="M571" s="367"/>
      <c r="N571" s="352"/>
      <c r="O571" s="353"/>
      <c r="P571" s="353"/>
      <c r="Q571" s="354">
        <v>308721.26</v>
      </c>
      <c r="R571" s="368"/>
      <c r="S571" s="356"/>
      <c r="T571" s="368"/>
      <c r="U571" s="358"/>
      <c r="V571" s="354">
        <v>308721.26</v>
      </c>
      <c r="W571" s="358"/>
      <c r="X571" s="369" t="s">
        <v>36</v>
      </c>
      <c r="Y571" s="360"/>
      <c r="Z571" s="361"/>
      <c r="AA571" s="388"/>
      <c r="AB571" s="1" t="s">
        <v>867</v>
      </c>
    </row>
    <row r="572" spans="1:28" hidden="1" x14ac:dyDescent="0.2">
      <c r="A572" s="20">
        <v>271</v>
      </c>
      <c r="B572" s="21">
        <v>44795</v>
      </c>
      <c r="C572" s="22">
        <v>44799</v>
      </c>
      <c r="D572" s="246">
        <v>44805</v>
      </c>
      <c r="E572" s="43" t="s">
        <v>127</v>
      </c>
      <c r="F572" s="43" t="s">
        <v>601</v>
      </c>
      <c r="G572" s="76" t="s">
        <v>129</v>
      </c>
      <c r="I572" s="26" t="s">
        <v>33</v>
      </c>
      <c r="J572" s="76">
        <v>303649</v>
      </c>
      <c r="K572" s="27">
        <v>44764</v>
      </c>
      <c r="L572" s="78" t="s">
        <v>602</v>
      </c>
      <c r="M572" s="79">
        <v>85000</v>
      </c>
      <c r="N572" s="154">
        <v>0</v>
      </c>
      <c r="O572" s="31">
        <f t="shared" si="56"/>
        <v>0</v>
      </c>
      <c r="P572" s="31">
        <v>0</v>
      </c>
      <c r="Q572" s="35">
        <f t="shared" si="50"/>
        <v>85000</v>
      </c>
      <c r="R572" s="81">
        <v>0.1</v>
      </c>
      <c r="S572" s="34">
        <f>-Q572*R572</f>
        <v>-8500</v>
      </c>
      <c r="T572" s="81"/>
      <c r="U572" s="35">
        <f t="shared" si="57"/>
        <v>0</v>
      </c>
      <c r="V572" s="32">
        <f t="shared" ref="V572:V635" si="58">Q572+S572+U572</f>
        <v>76500</v>
      </c>
      <c r="W572" s="36" t="s">
        <v>59</v>
      </c>
      <c r="X572" s="225" t="s">
        <v>36</v>
      </c>
      <c r="Y572" s="37"/>
      <c r="Z572" s="133" t="s">
        <v>33</v>
      </c>
      <c r="AA572" s="39">
        <v>0</v>
      </c>
    </row>
    <row r="573" spans="1:28" hidden="1" x14ac:dyDescent="0.2">
      <c r="A573" s="20">
        <v>272</v>
      </c>
      <c r="B573" s="21">
        <v>44795</v>
      </c>
      <c r="C573" s="22">
        <v>44799</v>
      </c>
      <c r="D573" s="246">
        <v>44805</v>
      </c>
      <c r="E573" s="23" t="s">
        <v>88</v>
      </c>
      <c r="F573" s="23" t="s">
        <v>603</v>
      </c>
      <c r="G573" s="24" t="s">
        <v>33</v>
      </c>
      <c r="I573" s="26" t="s">
        <v>33</v>
      </c>
      <c r="J573" s="76">
        <v>303650</v>
      </c>
      <c r="K573" s="27">
        <v>44778</v>
      </c>
      <c r="L573" s="26" t="s">
        <v>33</v>
      </c>
      <c r="M573" s="38">
        <v>75000</v>
      </c>
      <c r="N573" s="132">
        <v>0</v>
      </c>
      <c r="O573" s="31">
        <f t="shared" si="56"/>
        <v>0</v>
      </c>
      <c r="P573" s="31">
        <v>0</v>
      </c>
      <c r="Q573" s="35">
        <f t="shared" si="50"/>
        <v>75000</v>
      </c>
      <c r="R573" s="33">
        <v>0.1</v>
      </c>
      <c r="S573" s="34">
        <f>-Q573*R573</f>
        <v>-7500</v>
      </c>
      <c r="T573" s="33"/>
      <c r="U573" s="35">
        <f t="shared" si="57"/>
        <v>0</v>
      </c>
      <c r="V573" s="32">
        <f t="shared" si="58"/>
        <v>67500</v>
      </c>
      <c r="W573" s="36" t="s">
        <v>59</v>
      </c>
      <c r="X573" s="225" t="s">
        <v>36</v>
      </c>
      <c r="Y573" s="37"/>
      <c r="Z573" s="133" t="s">
        <v>33</v>
      </c>
      <c r="AA573" s="39">
        <v>0</v>
      </c>
    </row>
    <row r="574" spans="1:28" hidden="1" x14ac:dyDescent="0.2">
      <c r="A574" s="20">
        <v>283</v>
      </c>
      <c r="B574" s="21">
        <v>44795</v>
      </c>
      <c r="C574" s="22">
        <v>44803</v>
      </c>
      <c r="D574" s="246">
        <v>44805</v>
      </c>
      <c r="E574" s="23" t="s">
        <v>587</v>
      </c>
      <c r="F574" s="23" t="s">
        <v>621</v>
      </c>
      <c r="G574" s="26" t="s">
        <v>622</v>
      </c>
      <c r="I574" s="26" t="s">
        <v>33</v>
      </c>
      <c r="J574" s="26" t="s">
        <v>239</v>
      </c>
      <c r="K574" s="27">
        <v>44798</v>
      </c>
      <c r="L574" s="104" t="s">
        <v>623</v>
      </c>
      <c r="M574" s="29">
        <v>70000</v>
      </c>
      <c r="N574" s="132">
        <v>0.08</v>
      </c>
      <c r="O574" s="31">
        <f t="shared" si="56"/>
        <v>5600</v>
      </c>
      <c r="P574" s="31">
        <v>0</v>
      </c>
      <c r="Q574" s="35">
        <f t="shared" si="50"/>
        <v>75600</v>
      </c>
      <c r="R574" s="33">
        <v>0.1</v>
      </c>
      <c r="S574" s="34">
        <f>-Q574*R574</f>
        <v>-7560</v>
      </c>
      <c r="T574" s="33">
        <v>0.2</v>
      </c>
      <c r="U574" s="35">
        <f t="shared" si="57"/>
        <v>-1120</v>
      </c>
      <c r="V574" s="32">
        <f t="shared" si="58"/>
        <v>66920</v>
      </c>
      <c r="W574" s="36" t="s">
        <v>59</v>
      </c>
      <c r="X574" s="225" t="s">
        <v>36</v>
      </c>
      <c r="Y574" s="37"/>
      <c r="Z574" s="133" t="s">
        <v>33</v>
      </c>
      <c r="AA574" s="243">
        <v>0</v>
      </c>
    </row>
    <row r="575" spans="1:28" hidden="1" x14ac:dyDescent="0.2">
      <c r="A575" s="20">
        <v>284</v>
      </c>
      <c r="B575" s="21">
        <v>44795</v>
      </c>
      <c r="C575" s="22">
        <v>44804</v>
      </c>
      <c r="D575" s="246">
        <v>44805</v>
      </c>
      <c r="E575" s="23" t="s">
        <v>624</v>
      </c>
      <c r="F575" s="23" t="s">
        <v>625</v>
      </c>
      <c r="G575" s="26" t="s">
        <v>33</v>
      </c>
      <c r="I575" s="26" t="s">
        <v>33</v>
      </c>
      <c r="J575" s="26">
        <v>303663</v>
      </c>
      <c r="K575" s="27" t="s">
        <v>33</v>
      </c>
      <c r="L575" s="104" t="s">
        <v>33</v>
      </c>
      <c r="M575" s="29">
        <v>7000</v>
      </c>
      <c r="N575" s="132">
        <v>0</v>
      </c>
      <c r="O575" s="31">
        <f t="shared" si="56"/>
        <v>0</v>
      </c>
      <c r="P575" s="31">
        <v>0</v>
      </c>
      <c r="Q575" s="35">
        <f t="shared" si="50"/>
        <v>7000</v>
      </c>
      <c r="R575" s="33"/>
      <c r="S575" s="34">
        <f>-Q575*R575</f>
        <v>0</v>
      </c>
      <c r="T575" s="33"/>
      <c r="U575" s="35">
        <f t="shared" si="57"/>
        <v>0</v>
      </c>
      <c r="V575" s="32">
        <f t="shared" si="58"/>
        <v>7000</v>
      </c>
      <c r="W575" s="36" t="s">
        <v>59</v>
      </c>
      <c r="X575" s="225" t="s">
        <v>36</v>
      </c>
      <c r="Y575" s="37"/>
      <c r="Z575" s="133" t="s">
        <v>33</v>
      </c>
      <c r="AA575" s="243">
        <v>0</v>
      </c>
    </row>
    <row r="576" spans="1:28" hidden="1" x14ac:dyDescent="0.2">
      <c r="A576" s="20">
        <v>285</v>
      </c>
      <c r="B576" s="21">
        <v>44795</v>
      </c>
      <c r="C576" s="22">
        <v>44804</v>
      </c>
      <c r="D576" s="246">
        <v>44805</v>
      </c>
      <c r="E576" s="23" t="s">
        <v>152</v>
      </c>
      <c r="F576" s="23" t="s">
        <v>626</v>
      </c>
      <c r="G576" s="26" t="s">
        <v>627</v>
      </c>
      <c r="I576" s="26" t="s">
        <v>33</v>
      </c>
      <c r="J576" s="26">
        <v>303664</v>
      </c>
      <c r="K576" s="27">
        <v>44743</v>
      </c>
      <c r="L576" s="26" t="s">
        <v>628</v>
      </c>
      <c r="M576" s="29">
        <v>145308</v>
      </c>
      <c r="N576" s="132">
        <v>0</v>
      </c>
      <c r="O576" s="31">
        <f t="shared" si="56"/>
        <v>0</v>
      </c>
      <c r="P576" s="31">
        <v>0</v>
      </c>
      <c r="Q576" s="35">
        <f t="shared" si="50"/>
        <v>145308</v>
      </c>
      <c r="R576" s="33">
        <v>0.03</v>
      </c>
      <c r="S576" s="34">
        <v>-4305</v>
      </c>
      <c r="T576" s="33"/>
      <c r="U576" s="35">
        <f t="shared" si="57"/>
        <v>0</v>
      </c>
      <c r="V576" s="32">
        <f t="shared" si="58"/>
        <v>141003</v>
      </c>
      <c r="W576" s="36" t="s">
        <v>59</v>
      </c>
      <c r="X576" s="225" t="s">
        <v>36</v>
      </c>
      <c r="Y576" s="37"/>
      <c r="Z576" s="133" t="s">
        <v>33</v>
      </c>
      <c r="AA576" s="243">
        <v>0</v>
      </c>
    </row>
    <row r="577" spans="1:27" hidden="1" x14ac:dyDescent="0.2">
      <c r="A577" s="20">
        <v>129</v>
      </c>
      <c r="B577" s="21">
        <v>44621</v>
      </c>
      <c r="C577" s="97">
        <v>44638</v>
      </c>
      <c r="D577" s="246">
        <v>44809</v>
      </c>
      <c r="E577" s="43" t="s">
        <v>350</v>
      </c>
      <c r="F577" s="43" t="s">
        <v>347</v>
      </c>
      <c r="G577" s="76" t="s">
        <v>351</v>
      </c>
      <c r="H577" s="213" t="s">
        <v>34</v>
      </c>
      <c r="I577" s="24" t="s">
        <v>33</v>
      </c>
      <c r="J577" s="76">
        <v>303419</v>
      </c>
      <c r="K577" s="103">
        <v>44531</v>
      </c>
      <c r="L577" s="78">
        <v>60</v>
      </c>
      <c r="M577" s="79">
        <v>311000</v>
      </c>
      <c r="N577" s="80">
        <v>0.15</v>
      </c>
      <c r="O577" s="31">
        <f t="shared" si="56"/>
        <v>46650</v>
      </c>
      <c r="P577" s="31">
        <v>0</v>
      </c>
      <c r="Q577" s="32">
        <f t="shared" si="50"/>
        <v>357650</v>
      </c>
      <c r="R577" s="81">
        <v>0.03</v>
      </c>
      <c r="S577" s="34">
        <f>-Q577*R577</f>
        <v>-10729.5</v>
      </c>
      <c r="T577" s="81">
        <v>0.2</v>
      </c>
      <c r="U577" s="35">
        <f>-O577*T577</f>
        <v>-9330</v>
      </c>
      <c r="V577" s="32">
        <f t="shared" si="58"/>
        <v>337590.5</v>
      </c>
      <c r="W577" s="229" t="s">
        <v>35</v>
      </c>
      <c r="X577" s="137" t="s">
        <v>102</v>
      </c>
      <c r="Y577" s="37" t="s">
        <v>352</v>
      </c>
      <c r="Z577" s="238" t="s">
        <v>33</v>
      </c>
      <c r="AA577" s="48"/>
    </row>
    <row r="578" spans="1:27" hidden="1" x14ac:dyDescent="0.2">
      <c r="A578" s="20">
        <v>279</v>
      </c>
      <c r="B578" s="21">
        <v>44795</v>
      </c>
      <c r="C578" s="22">
        <v>44804</v>
      </c>
      <c r="D578" s="246">
        <v>44809</v>
      </c>
      <c r="E578" s="23" t="s">
        <v>611</v>
      </c>
      <c r="F578" s="23" t="s">
        <v>612</v>
      </c>
      <c r="G578" s="24" t="s">
        <v>33</v>
      </c>
      <c r="I578" s="26" t="s">
        <v>33</v>
      </c>
      <c r="J578" s="26">
        <v>303655</v>
      </c>
      <c r="K578" s="27" t="s">
        <v>33</v>
      </c>
      <c r="L578" s="26" t="s">
        <v>33</v>
      </c>
      <c r="M578" s="29">
        <v>1913219</v>
      </c>
      <c r="N578" s="132">
        <v>0</v>
      </c>
      <c r="O578" s="31">
        <f t="shared" si="56"/>
        <v>0</v>
      </c>
      <c r="P578" s="31">
        <v>0</v>
      </c>
      <c r="Q578" s="35">
        <f t="shared" si="50"/>
        <v>1913219</v>
      </c>
      <c r="R578" s="33"/>
      <c r="S578" s="34">
        <f>-Q578*R578</f>
        <v>0</v>
      </c>
      <c r="T578" s="33"/>
      <c r="U578" s="35">
        <f>IFERROR(O578*-T578,0)</f>
        <v>0</v>
      </c>
      <c r="V578" s="32">
        <f t="shared" si="58"/>
        <v>1913219</v>
      </c>
      <c r="W578" s="137" t="s">
        <v>59</v>
      </c>
      <c r="X578" s="46" t="s">
        <v>36</v>
      </c>
      <c r="Y578" s="37"/>
      <c r="Z578" s="133" t="s">
        <v>33</v>
      </c>
      <c r="AA578" s="40">
        <v>0</v>
      </c>
    </row>
    <row r="579" spans="1:27" hidden="1" x14ac:dyDescent="0.2">
      <c r="A579" s="20">
        <v>280</v>
      </c>
      <c r="B579" s="21">
        <v>44795</v>
      </c>
      <c r="C579" s="22">
        <v>44804</v>
      </c>
      <c r="D579" s="246">
        <v>44809</v>
      </c>
      <c r="E579" s="23" t="s">
        <v>575</v>
      </c>
      <c r="F579" s="23" t="s">
        <v>613</v>
      </c>
      <c r="G579" s="24" t="s">
        <v>33</v>
      </c>
      <c r="I579" s="26" t="s">
        <v>33</v>
      </c>
      <c r="J579" s="26">
        <v>303656</v>
      </c>
      <c r="K579" s="27" t="s">
        <v>33</v>
      </c>
      <c r="L579" s="26" t="s">
        <v>33</v>
      </c>
      <c r="M579" s="29">
        <v>126027</v>
      </c>
      <c r="N579" s="132">
        <v>0</v>
      </c>
      <c r="O579" s="31">
        <f t="shared" si="56"/>
        <v>0</v>
      </c>
      <c r="P579" s="31">
        <v>0</v>
      </c>
      <c r="Q579" s="35">
        <f t="shared" si="50"/>
        <v>126027</v>
      </c>
      <c r="R579" s="33"/>
      <c r="S579" s="34">
        <f>-Q579*R579</f>
        <v>0</v>
      </c>
      <c r="T579" s="33"/>
      <c r="U579" s="35">
        <f>IFERROR(O579*-T579,0)</f>
        <v>0</v>
      </c>
      <c r="V579" s="32">
        <f t="shared" si="58"/>
        <v>126027</v>
      </c>
      <c r="W579" s="35" t="s">
        <v>59</v>
      </c>
      <c r="X579" s="181" t="s">
        <v>36</v>
      </c>
      <c r="Y579" s="37"/>
      <c r="Z579" s="133" t="s">
        <v>33</v>
      </c>
      <c r="AA579" s="243">
        <v>0</v>
      </c>
    </row>
    <row r="580" spans="1:27" hidden="1" x14ac:dyDescent="0.2">
      <c r="A580" s="20">
        <v>290</v>
      </c>
      <c r="B580" s="21">
        <v>44826</v>
      </c>
      <c r="C580" s="111">
        <v>44805</v>
      </c>
      <c r="D580" s="246">
        <v>44809</v>
      </c>
      <c r="E580" s="157" t="s">
        <v>632</v>
      </c>
      <c r="F580" s="157" t="s">
        <v>633</v>
      </c>
      <c r="G580" s="114" t="s">
        <v>634</v>
      </c>
      <c r="I580" s="158">
        <v>1921</v>
      </c>
      <c r="J580" s="158">
        <v>303660</v>
      </c>
      <c r="K580" s="159">
        <v>44770</v>
      </c>
      <c r="L580" s="114" t="s">
        <v>635</v>
      </c>
      <c r="M580" s="160">
        <v>390000</v>
      </c>
      <c r="N580" s="161">
        <v>0.13</v>
      </c>
      <c r="O580" s="162">
        <f t="shared" si="56"/>
        <v>50700</v>
      </c>
      <c r="P580" s="31">
        <v>0</v>
      </c>
      <c r="Q580" s="35">
        <f t="shared" si="50"/>
        <v>440700</v>
      </c>
      <c r="R580" s="163">
        <v>0.03</v>
      </c>
      <c r="S580" s="164">
        <f>Q580*-3%</f>
        <v>-13221</v>
      </c>
      <c r="T580" s="163">
        <v>0.2</v>
      </c>
      <c r="U580" s="35">
        <f>IFERROR(O580*-T580,0)</f>
        <v>-10140</v>
      </c>
      <c r="V580" s="32">
        <f t="shared" si="58"/>
        <v>417339</v>
      </c>
      <c r="W580" s="35" t="s">
        <v>59</v>
      </c>
      <c r="X580" s="181" t="s">
        <v>36</v>
      </c>
      <c r="Y580" s="37" t="s">
        <v>33</v>
      </c>
      <c r="Z580" s="238" t="s">
        <v>33</v>
      </c>
      <c r="AA580" s="244"/>
    </row>
    <row r="581" spans="1:27" hidden="1" x14ac:dyDescent="0.2">
      <c r="A581" s="20">
        <v>307</v>
      </c>
      <c r="B581" s="21">
        <v>44826</v>
      </c>
      <c r="C581" s="22">
        <v>44806</v>
      </c>
      <c r="D581" s="246">
        <v>44809</v>
      </c>
      <c r="E581" s="23" t="s">
        <v>350</v>
      </c>
      <c r="F581" s="23" t="s">
        <v>675</v>
      </c>
      <c r="G581" s="24" t="s">
        <v>351</v>
      </c>
      <c r="I581" s="24" t="s">
        <v>33</v>
      </c>
      <c r="J581" s="26">
        <v>303669</v>
      </c>
      <c r="K581" s="27">
        <v>44713</v>
      </c>
      <c r="L581" s="24">
        <v>69</v>
      </c>
      <c r="M581" s="29">
        <v>155500</v>
      </c>
      <c r="N581" s="132">
        <v>0.15</v>
      </c>
      <c r="O581" s="173">
        <f t="shared" si="56"/>
        <v>23325</v>
      </c>
      <c r="P581" s="31">
        <v>0</v>
      </c>
      <c r="Q581" s="35">
        <f t="shared" si="50"/>
        <v>178825</v>
      </c>
      <c r="R581" s="33">
        <v>0.03</v>
      </c>
      <c r="S581" s="35">
        <f>Q581*-3%</f>
        <v>-5364.75</v>
      </c>
      <c r="T581" s="33"/>
      <c r="U581" s="35">
        <v>-4665</v>
      </c>
      <c r="V581" s="32">
        <f t="shared" si="58"/>
        <v>168795.25</v>
      </c>
      <c r="W581" s="35" t="s">
        <v>59</v>
      </c>
      <c r="X581" s="46" t="s">
        <v>36</v>
      </c>
      <c r="Y581" s="37" t="s">
        <v>33</v>
      </c>
      <c r="Z581" s="238" t="s">
        <v>33</v>
      </c>
      <c r="AA581" s="240">
        <f>V581+V582</f>
        <v>337590.5</v>
      </c>
    </row>
    <row r="582" spans="1:27" hidden="1" x14ac:dyDescent="0.2">
      <c r="A582" s="20">
        <v>308</v>
      </c>
      <c r="B582" s="21">
        <v>44826</v>
      </c>
      <c r="C582" s="22">
        <v>44806</v>
      </c>
      <c r="D582" s="246">
        <v>44809</v>
      </c>
      <c r="E582" s="23" t="s">
        <v>350</v>
      </c>
      <c r="F582" s="23" t="s">
        <v>676</v>
      </c>
      <c r="G582" s="24" t="s">
        <v>351</v>
      </c>
      <c r="I582" s="24" t="s">
        <v>33</v>
      </c>
      <c r="J582" s="26">
        <v>303669</v>
      </c>
      <c r="K582" s="27">
        <v>44743</v>
      </c>
      <c r="L582" s="24">
        <v>70</v>
      </c>
      <c r="M582" s="29">
        <v>155500</v>
      </c>
      <c r="N582" s="132">
        <v>0.15</v>
      </c>
      <c r="O582" s="173">
        <f t="shared" si="56"/>
        <v>23325</v>
      </c>
      <c r="P582" s="31">
        <v>0</v>
      </c>
      <c r="Q582" s="35">
        <f t="shared" si="50"/>
        <v>178825</v>
      </c>
      <c r="R582" s="33">
        <v>0.03</v>
      </c>
      <c r="S582" s="35">
        <f>Q582*-3%</f>
        <v>-5364.75</v>
      </c>
      <c r="T582" s="33"/>
      <c r="U582" s="35">
        <v>-4665</v>
      </c>
      <c r="V582" s="32">
        <f t="shared" si="58"/>
        <v>168795.25</v>
      </c>
      <c r="W582" s="35" t="s">
        <v>59</v>
      </c>
      <c r="X582" s="181" t="s">
        <v>36</v>
      </c>
      <c r="Y582" s="37" t="s">
        <v>33</v>
      </c>
      <c r="Z582" s="238" t="s">
        <v>33</v>
      </c>
      <c r="AA582" s="239"/>
    </row>
    <row r="583" spans="1:27" hidden="1" x14ac:dyDescent="0.2">
      <c r="A583" s="20">
        <v>325</v>
      </c>
      <c r="B583" s="21">
        <v>44826</v>
      </c>
      <c r="C583" s="111">
        <v>44810</v>
      </c>
      <c r="D583" s="246">
        <v>44810</v>
      </c>
      <c r="E583" s="23" t="s">
        <v>97</v>
      </c>
      <c r="F583" s="43" t="s">
        <v>700</v>
      </c>
      <c r="G583" s="26" t="s">
        <v>33</v>
      </c>
      <c r="I583" s="24" t="s">
        <v>33</v>
      </c>
      <c r="J583" s="77">
        <v>303674</v>
      </c>
      <c r="K583" s="218" t="s">
        <v>33</v>
      </c>
      <c r="L583" s="136" t="s">
        <v>33</v>
      </c>
      <c r="M583" s="79">
        <v>521015</v>
      </c>
      <c r="N583" s="154"/>
      <c r="O583" s="178"/>
      <c r="P583" s="31">
        <v>0</v>
      </c>
      <c r="Q583" s="35">
        <f t="shared" si="50"/>
        <v>521015</v>
      </c>
      <c r="R583" s="81"/>
      <c r="S583" s="100"/>
      <c r="T583" s="81"/>
      <c r="U583" s="35">
        <f t="shared" ref="U583:U590" si="59">IFERROR(O583*-T583,0)</f>
        <v>0</v>
      </c>
      <c r="V583" s="32">
        <f t="shared" si="58"/>
        <v>521015</v>
      </c>
      <c r="W583" s="35" t="s">
        <v>59</v>
      </c>
      <c r="X583" s="46" t="s">
        <v>36</v>
      </c>
      <c r="Y583" s="37" t="s">
        <v>33</v>
      </c>
      <c r="Z583" s="238" t="s">
        <v>33</v>
      </c>
      <c r="AA583" s="48"/>
    </row>
    <row r="584" spans="1:27" hidden="1" x14ac:dyDescent="0.2">
      <c r="A584" s="20">
        <v>288</v>
      </c>
      <c r="B584" s="21">
        <v>44826</v>
      </c>
      <c r="C584" s="22">
        <v>44813</v>
      </c>
      <c r="D584" s="246">
        <v>44811</v>
      </c>
      <c r="E584" s="23" t="s">
        <v>100</v>
      </c>
      <c r="F584" s="23" t="s">
        <v>631</v>
      </c>
      <c r="G584" s="26" t="s">
        <v>101</v>
      </c>
      <c r="I584" s="24" t="s">
        <v>33</v>
      </c>
      <c r="J584" s="135">
        <v>303678</v>
      </c>
      <c r="K584" s="99">
        <v>44773</v>
      </c>
      <c r="L584" s="136">
        <v>6507711</v>
      </c>
      <c r="M584" s="29">
        <f>22348+2888</f>
        <v>25236</v>
      </c>
      <c r="N584" s="132">
        <v>0.13</v>
      </c>
      <c r="O584" s="31">
        <f>M584*N584</f>
        <v>3280.6800000000003</v>
      </c>
      <c r="P584" s="31">
        <v>0</v>
      </c>
      <c r="Q584" s="35">
        <f t="shared" si="50"/>
        <v>28516.68</v>
      </c>
      <c r="R584" s="33">
        <v>0.03</v>
      </c>
      <c r="S584" s="34">
        <f>Q584*-3%</f>
        <v>-855.50040000000001</v>
      </c>
      <c r="T584" s="33">
        <v>0.2</v>
      </c>
      <c r="U584" s="35">
        <f t="shared" si="59"/>
        <v>-656.13600000000008</v>
      </c>
      <c r="V584" s="32">
        <f t="shared" si="58"/>
        <v>27005.043600000001</v>
      </c>
      <c r="W584" s="35" t="s">
        <v>59</v>
      </c>
      <c r="X584" s="46" t="s">
        <v>36</v>
      </c>
      <c r="Y584" s="37" t="s">
        <v>33</v>
      </c>
      <c r="Z584" s="238" t="s">
        <v>33</v>
      </c>
      <c r="AA584" s="244"/>
    </row>
    <row r="585" spans="1:27" hidden="1" x14ac:dyDescent="0.2">
      <c r="A585" s="20">
        <v>289</v>
      </c>
      <c r="B585" s="21">
        <v>44826</v>
      </c>
      <c r="C585" s="22">
        <v>44813</v>
      </c>
      <c r="D585" s="246">
        <v>44811</v>
      </c>
      <c r="E585" s="23" t="s">
        <v>100</v>
      </c>
      <c r="F585" s="23" t="s">
        <v>631</v>
      </c>
      <c r="G585" s="26" t="s">
        <v>101</v>
      </c>
      <c r="I585" s="24" t="s">
        <v>33</v>
      </c>
      <c r="J585" s="24">
        <v>303678</v>
      </c>
      <c r="K585" s="27">
        <v>44800</v>
      </c>
      <c r="L585" s="26">
        <v>6507783</v>
      </c>
      <c r="M585" s="29">
        <v>25236</v>
      </c>
      <c r="N585" s="132">
        <v>0.13</v>
      </c>
      <c r="O585" s="31">
        <f>M585*N585</f>
        <v>3280.6800000000003</v>
      </c>
      <c r="P585" s="31">
        <v>0</v>
      </c>
      <c r="Q585" s="35">
        <f t="shared" si="50"/>
        <v>28516.68</v>
      </c>
      <c r="R585" s="33">
        <v>0.03</v>
      </c>
      <c r="S585" s="34">
        <f>Q585*-3%</f>
        <v>-855.50040000000001</v>
      </c>
      <c r="T585" s="33">
        <v>0.2</v>
      </c>
      <c r="U585" s="35">
        <f t="shared" si="59"/>
        <v>-656.13600000000008</v>
      </c>
      <c r="V585" s="32">
        <f t="shared" si="58"/>
        <v>27005.043600000001</v>
      </c>
      <c r="W585" s="35" t="s">
        <v>59</v>
      </c>
      <c r="X585" s="181" t="s">
        <v>36</v>
      </c>
      <c r="Y585" s="37" t="s">
        <v>33</v>
      </c>
      <c r="Z585" s="238" t="s">
        <v>33</v>
      </c>
      <c r="AA585" s="241">
        <f>V584+V585</f>
        <v>54010.087200000002</v>
      </c>
    </row>
    <row r="586" spans="1:27" hidden="1" x14ac:dyDescent="0.2">
      <c r="A586" s="20">
        <v>294</v>
      </c>
      <c r="B586" s="21">
        <v>44826</v>
      </c>
      <c r="C586" s="111">
        <v>44809</v>
      </c>
      <c r="D586" s="246">
        <v>44811</v>
      </c>
      <c r="E586" s="157" t="s">
        <v>241</v>
      </c>
      <c r="F586" s="157" t="s">
        <v>643</v>
      </c>
      <c r="G586" s="171">
        <v>120999912464</v>
      </c>
      <c r="I586" s="24" t="s">
        <v>33</v>
      </c>
      <c r="J586" s="158">
        <v>303670</v>
      </c>
      <c r="K586" s="159">
        <v>44786</v>
      </c>
      <c r="L586" s="171">
        <v>2203590000468</v>
      </c>
      <c r="M586" s="160">
        <v>56174</v>
      </c>
      <c r="N586" s="161"/>
      <c r="O586" s="162"/>
      <c r="P586" s="31">
        <v>0</v>
      </c>
      <c r="Q586" s="35">
        <f t="shared" si="50"/>
        <v>56174</v>
      </c>
      <c r="R586" s="163">
        <v>4.4999999999999998E-2</v>
      </c>
      <c r="S586" s="164">
        <f>Q586*-4.5%</f>
        <v>-2527.83</v>
      </c>
      <c r="T586" s="163"/>
      <c r="U586" s="35">
        <f t="shared" si="59"/>
        <v>0</v>
      </c>
      <c r="V586" s="32">
        <f t="shared" si="58"/>
        <v>53646.17</v>
      </c>
      <c r="W586" s="35" t="s">
        <v>59</v>
      </c>
      <c r="X586" s="181" t="s">
        <v>36</v>
      </c>
      <c r="Y586" s="37" t="s">
        <v>33</v>
      </c>
      <c r="Z586" s="238" t="s">
        <v>33</v>
      </c>
      <c r="AA586" s="48"/>
    </row>
    <row r="587" spans="1:27" hidden="1" x14ac:dyDescent="0.2">
      <c r="A587" s="20">
        <v>329</v>
      </c>
      <c r="B587" s="21">
        <v>44826</v>
      </c>
      <c r="C587" s="22">
        <v>44831</v>
      </c>
      <c r="D587" s="246">
        <v>44811</v>
      </c>
      <c r="E587" s="23" t="s">
        <v>705</v>
      </c>
      <c r="F587" s="23" t="s">
        <v>706</v>
      </c>
      <c r="G587" s="24" t="s">
        <v>707</v>
      </c>
      <c r="I587" s="24" t="s">
        <v>33</v>
      </c>
      <c r="J587" s="26" t="s">
        <v>239</v>
      </c>
      <c r="K587" s="108">
        <v>44796</v>
      </c>
      <c r="L587" s="26">
        <v>180</v>
      </c>
      <c r="M587" s="29">
        <v>1545600</v>
      </c>
      <c r="N587" s="132">
        <v>0.17</v>
      </c>
      <c r="O587" s="31">
        <f>M587*N587</f>
        <v>262752</v>
      </c>
      <c r="P587" s="31">
        <v>0</v>
      </c>
      <c r="Q587" s="35">
        <f t="shared" si="50"/>
        <v>1808352</v>
      </c>
      <c r="R587" s="33"/>
      <c r="S587" s="38"/>
      <c r="T587" s="33"/>
      <c r="U587" s="35">
        <f t="shared" si="59"/>
        <v>0</v>
      </c>
      <c r="V587" s="32">
        <f t="shared" si="58"/>
        <v>1808352</v>
      </c>
      <c r="W587" s="35" t="s">
        <v>59</v>
      </c>
      <c r="X587" s="181" t="s">
        <v>36</v>
      </c>
      <c r="Y587" s="37" t="s">
        <v>33</v>
      </c>
      <c r="Z587" s="238" t="s">
        <v>33</v>
      </c>
      <c r="AA587" s="37"/>
    </row>
    <row r="588" spans="1:27" hidden="1" x14ac:dyDescent="0.2">
      <c r="A588" s="20">
        <v>286</v>
      </c>
      <c r="B588" s="21">
        <v>44795</v>
      </c>
      <c r="C588" s="22">
        <v>44785</v>
      </c>
      <c r="D588" s="246">
        <v>44816</v>
      </c>
      <c r="E588" s="23" t="s">
        <v>61</v>
      </c>
      <c r="F588" s="23" t="s">
        <v>629</v>
      </c>
      <c r="G588" s="26" t="s">
        <v>62</v>
      </c>
      <c r="I588" s="26" t="s">
        <v>33</v>
      </c>
      <c r="J588" s="26" t="s">
        <v>239</v>
      </c>
      <c r="K588" s="27">
        <v>44772</v>
      </c>
      <c r="L588" s="26" t="s">
        <v>630</v>
      </c>
      <c r="M588" s="29">
        <v>787000</v>
      </c>
      <c r="N588" s="132">
        <v>0.15</v>
      </c>
      <c r="O588" s="31">
        <f>M588*N588</f>
        <v>118050</v>
      </c>
      <c r="P588" s="31">
        <v>0</v>
      </c>
      <c r="Q588" s="35">
        <f t="shared" si="50"/>
        <v>905050</v>
      </c>
      <c r="R588" s="33">
        <v>0.03</v>
      </c>
      <c r="S588" s="34">
        <f>-Q588*R588</f>
        <v>-27151.5</v>
      </c>
      <c r="T588" s="33">
        <v>0.2</v>
      </c>
      <c r="U588" s="35">
        <f t="shared" si="59"/>
        <v>-23610</v>
      </c>
      <c r="V588" s="32">
        <f t="shared" si="58"/>
        <v>854288.5</v>
      </c>
      <c r="W588" s="35" t="s">
        <v>59</v>
      </c>
      <c r="X588" s="181" t="s">
        <v>36</v>
      </c>
      <c r="Y588" s="37"/>
      <c r="Z588" s="133" t="s">
        <v>33</v>
      </c>
      <c r="AA588" s="40">
        <v>0</v>
      </c>
    </row>
    <row r="589" spans="1:27" hidden="1" x14ac:dyDescent="0.2">
      <c r="A589" s="20">
        <v>293</v>
      </c>
      <c r="B589" s="21">
        <v>44826</v>
      </c>
      <c r="C589" s="111">
        <v>44805</v>
      </c>
      <c r="D589" s="246">
        <v>44816</v>
      </c>
      <c r="E589" s="157" t="s">
        <v>639</v>
      </c>
      <c r="F589" s="157" t="s">
        <v>640</v>
      </c>
      <c r="G589" s="114" t="s">
        <v>641</v>
      </c>
      <c r="I589" s="24" t="s">
        <v>33</v>
      </c>
      <c r="J589" s="158">
        <v>303662</v>
      </c>
      <c r="K589" s="159" t="s">
        <v>33</v>
      </c>
      <c r="L589" s="114" t="s">
        <v>642</v>
      </c>
      <c r="M589" s="160">
        <v>225000</v>
      </c>
      <c r="N589" s="161">
        <v>0.15</v>
      </c>
      <c r="O589" s="162">
        <f>M589*N589</f>
        <v>33750</v>
      </c>
      <c r="P589" s="31">
        <v>0</v>
      </c>
      <c r="Q589" s="35">
        <f t="shared" si="50"/>
        <v>258750</v>
      </c>
      <c r="R589" s="163">
        <v>0.03</v>
      </c>
      <c r="S589" s="164">
        <f>Q589*-3%</f>
        <v>-7762.5</v>
      </c>
      <c r="T589" s="163">
        <v>0.2</v>
      </c>
      <c r="U589" s="35">
        <f t="shared" si="59"/>
        <v>-6750</v>
      </c>
      <c r="V589" s="32">
        <f t="shared" si="58"/>
        <v>244237.5</v>
      </c>
      <c r="W589" s="36" t="s">
        <v>59</v>
      </c>
      <c r="X589" s="46" t="s">
        <v>36</v>
      </c>
      <c r="Y589" s="37" t="s">
        <v>33</v>
      </c>
      <c r="Z589" s="238" t="s">
        <v>33</v>
      </c>
      <c r="AA589" s="244"/>
    </row>
    <row r="590" spans="1:27" hidden="1" x14ac:dyDescent="0.2">
      <c r="A590" s="20">
        <v>295</v>
      </c>
      <c r="B590" s="21">
        <v>44826</v>
      </c>
      <c r="C590" s="22">
        <v>44811</v>
      </c>
      <c r="D590" s="246">
        <v>44816</v>
      </c>
      <c r="E590" s="23" t="s">
        <v>644</v>
      </c>
      <c r="F590" s="23" t="s">
        <v>645</v>
      </c>
      <c r="G590" s="24" t="s">
        <v>646</v>
      </c>
      <c r="I590" s="24" t="s">
        <v>33</v>
      </c>
      <c r="J590" s="24">
        <v>303694</v>
      </c>
      <c r="K590" s="27">
        <v>44774</v>
      </c>
      <c r="L590" s="74">
        <v>22080028124805</v>
      </c>
      <c r="M590" s="29">
        <v>77715.19</v>
      </c>
      <c r="N590" s="132"/>
      <c r="O590" s="26"/>
      <c r="P590" s="31">
        <v>0</v>
      </c>
      <c r="Q590" s="35">
        <f t="shared" si="50"/>
        <v>77715.19</v>
      </c>
      <c r="R590" s="33">
        <v>0.03</v>
      </c>
      <c r="S590" s="34">
        <v>-2027.35</v>
      </c>
      <c r="T590" s="33"/>
      <c r="U590" s="35">
        <f t="shared" si="59"/>
        <v>0</v>
      </c>
      <c r="V590" s="32">
        <f t="shared" si="58"/>
        <v>75687.839999999997</v>
      </c>
      <c r="W590" s="36" t="s">
        <v>59</v>
      </c>
      <c r="X590" s="181" t="s">
        <v>36</v>
      </c>
      <c r="Y590" s="37" t="s">
        <v>33</v>
      </c>
      <c r="Z590" s="238" t="s">
        <v>33</v>
      </c>
      <c r="AA590" s="48"/>
    </row>
    <row r="591" spans="1:27" hidden="1" x14ac:dyDescent="0.2">
      <c r="A591" s="20">
        <v>296</v>
      </c>
      <c r="B591" s="21">
        <v>44826</v>
      </c>
      <c r="C591" s="22">
        <v>44811</v>
      </c>
      <c r="D591" s="246">
        <v>44816</v>
      </c>
      <c r="E591" s="23" t="s">
        <v>204</v>
      </c>
      <c r="F591" s="23" t="s">
        <v>647</v>
      </c>
      <c r="G591" s="24" t="s">
        <v>206</v>
      </c>
      <c r="I591" s="24" t="s">
        <v>33</v>
      </c>
      <c r="J591" s="24">
        <v>303695</v>
      </c>
      <c r="K591" s="27">
        <v>44769</v>
      </c>
      <c r="L591" s="26">
        <v>5046</v>
      </c>
      <c r="M591" s="29">
        <v>26000</v>
      </c>
      <c r="N591" s="132"/>
      <c r="O591" s="29">
        <v>0</v>
      </c>
      <c r="P591" s="31">
        <v>0</v>
      </c>
      <c r="Q591" s="35">
        <f t="shared" si="50"/>
        <v>26000</v>
      </c>
      <c r="R591" s="33">
        <v>4.4999999999999998E-2</v>
      </c>
      <c r="S591" s="34">
        <f>Q591*-4.5%</f>
        <v>-1170</v>
      </c>
      <c r="T591" s="33">
        <v>0.05</v>
      </c>
      <c r="U591" s="35">
        <v>-1300</v>
      </c>
      <c r="V591" s="32">
        <f t="shared" si="58"/>
        <v>23530</v>
      </c>
      <c r="W591" s="36" t="s">
        <v>59</v>
      </c>
      <c r="X591" s="46" t="s">
        <v>36</v>
      </c>
      <c r="Y591" s="37" t="s">
        <v>33</v>
      </c>
      <c r="Z591" s="238" t="s">
        <v>33</v>
      </c>
      <c r="AA591" s="48"/>
    </row>
    <row r="592" spans="1:27" hidden="1" x14ac:dyDescent="0.2">
      <c r="A592" s="20">
        <v>297</v>
      </c>
      <c r="B592" s="21">
        <v>44826</v>
      </c>
      <c r="C592" s="22">
        <v>44813</v>
      </c>
      <c r="D592" s="246">
        <v>44816</v>
      </c>
      <c r="E592" s="23" t="s">
        <v>648</v>
      </c>
      <c r="F592" s="23" t="s">
        <v>649</v>
      </c>
      <c r="G592" s="24" t="s">
        <v>650</v>
      </c>
      <c r="I592" s="24" t="s">
        <v>33</v>
      </c>
      <c r="J592" s="24">
        <v>303706</v>
      </c>
      <c r="K592" s="27">
        <v>44799</v>
      </c>
      <c r="L592" s="26" t="s">
        <v>651</v>
      </c>
      <c r="M592" s="29">
        <v>45450</v>
      </c>
      <c r="N592" s="132"/>
      <c r="O592" s="29">
        <v>0</v>
      </c>
      <c r="P592" s="31">
        <v>0</v>
      </c>
      <c r="Q592" s="35">
        <f t="shared" si="50"/>
        <v>45450</v>
      </c>
      <c r="R592" s="33">
        <v>0.03</v>
      </c>
      <c r="S592" s="35">
        <v>-3636</v>
      </c>
      <c r="T592" s="33" t="s">
        <v>652</v>
      </c>
      <c r="U592" s="35">
        <v>-100</v>
      </c>
      <c r="V592" s="32">
        <f t="shared" si="58"/>
        <v>41714</v>
      </c>
      <c r="W592" s="36" t="s">
        <v>59</v>
      </c>
      <c r="X592" s="46" t="s">
        <v>36</v>
      </c>
      <c r="Y592" s="37" t="s">
        <v>33</v>
      </c>
      <c r="Z592" s="238" t="s">
        <v>33</v>
      </c>
      <c r="AA592" s="48"/>
    </row>
    <row r="593" spans="1:27" hidden="1" x14ac:dyDescent="0.2">
      <c r="A593" s="20">
        <v>315</v>
      </c>
      <c r="B593" s="21">
        <v>44826</v>
      </c>
      <c r="C593" s="22">
        <v>44831</v>
      </c>
      <c r="D593" s="246">
        <v>44816</v>
      </c>
      <c r="E593" s="23" t="s">
        <v>42</v>
      </c>
      <c r="F593" s="23" t="s">
        <v>687</v>
      </c>
      <c r="G593" s="26" t="s">
        <v>44</v>
      </c>
      <c r="I593" s="24" t="s">
        <v>33</v>
      </c>
      <c r="J593" s="26">
        <v>303734</v>
      </c>
      <c r="K593" s="27">
        <v>44804</v>
      </c>
      <c r="L593" s="24" t="s">
        <v>688</v>
      </c>
      <c r="M593" s="29">
        <v>45300</v>
      </c>
      <c r="N593" s="132"/>
      <c r="O593" s="173"/>
      <c r="P593" s="31">
        <v>0</v>
      </c>
      <c r="Q593" s="35">
        <f t="shared" si="50"/>
        <v>45300</v>
      </c>
      <c r="R593" s="33"/>
      <c r="S593" s="175"/>
      <c r="T593" s="33"/>
      <c r="U593" s="35">
        <f>IFERROR(O593*-T593,0)</f>
        <v>0</v>
      </c>
      <c r="V593" s="32">
        <f t="shared" si="58"/>
        <v>45300</v>
      </c>
      <c r="W593" s="36" t="s">
        <v>59</v>
      </c>
      <c r="X593" s="46" t="s">
        <v>36</v>
      </c>
      <c r="Y593" s="37" t="s">
        <v>33</v>
      </c>
      <c r="Z593" s="238" t="s">
        <v>33</v>
      </c>
      <c r="AA593" s="240">
        <f>V593+V594</f>
        <v>53168.2</v>
      </c>
    </row>
    <row r="594" spans="1:27" hidden="1" x14ac:dyDescent="0.2">
      <c r="A594" s="20">
        <v>316</v>
      </c>
      <c r="B594" s="21">
        <v>44826</v>
      </c>
      <c r="C594" s="22">
        <v>44831</v>
      </c>
      <c r="D594" s="246">
        <v>44816</v>
      </c>
      <c r="E594" s="23" t="s">
        <v>42</v>
      </c>
      <c r="F594" s="23" t="s">
        <v>689</v>
      </c>
      <c r="G594" s="26" t="s">
        <v>44</v>
      </c>
      <c r="I594" s="24" t="s">
        <v>33</v>
      </c>
      <c r="J594" s="26">
        <v>303734</v>
      </c>
      <c r="K594" s="27">
        <v>44804</v>
      </c>
      <c r="L594" s="24" t="s">
        <v>688</v>
      </c>
      <c r="M594" s="29">
        <v>7248</v>
      </c>
      <c r="N594" s="132">
        <v>0.15</v>
      </c>
      <c r="O594" s="31">
        <f>M594*N594</f>
        <v>1087.2</v>
      </c>
      <c r="P594" s="31">
        <v>0</v>
      </c>
      <c r="Q594" s="35">
        <f t="shared" si="50"/>
        <v>8335.2000000000007</v>
      </c>
      <c r="R594" s="33"/>
      <c r="S594" s="175">
        <v>-250</v>
      </c>
      <c r="T594" s="33"/>
      <c r="U594" s="35">
        <v>-217</v>
      </c>
      <c r="V594" s="32">
        <f t="shared" si="58"/>
        <v>7868.2000000000007</v>
      </c>
      <c r="W594" s="36" t="s">
        <v>59</v>
      </c>
      <c r="X594" s="46" t="s">
        <v>36</v>
      </c>
      <c r="Y594" s="37" t="s">
        <v>33</v>
      </c>
      <c r="Z594" s="238" t="s">
        <v>33</v>
      </c>
      <c r="AA594" s="239"/>
    </row>
    <row r="595" spans="1:27" hidden="1" x14ac:dyDescent="0.2">
      <c r="A595" s="20">
        <v>317</v>
      </c>
      <c r="B595" s="21">
        <v>44826</v>
      </c>
      <c r="C595" s="22">
        <v>44811</v>
      </c>
      <c r="D595" s="246">
        <v>44816</v>
      </c>
      <c r="E595" s="23" t="s">
        <v>42</v>
      </c>
      <c r="F595" s="23" t="s">
        <v>690</v>
      </c>
      <c r="G595" s="26" t="s">
        <v>44</v>
      </c>
      <c r="I595" s="24" t="s">
        <v>33</v>
      </c>
      <c r="J595" s="26">
        <v>303677</v>
      </c>
      <c r="K595" s="27">
        <v>44742</v>
      </c>
      <c r="L595" s="24" t="s">
        <v>691</v>
      </c>
      <c r="M595" s="29">
        <v>85300</v>
      </c>
      <c r="N595" s="132"/>
      <c r="O595" s="31"/>
      <c r="P595" s="31">
        <v>0</v>
      </c>
      <c r="Q595" s="35">
        <f t="shared" si="50"/>
        <v>85300</v>
      </c>
      <c r="R595" s="33"/>
      <c r="S595" s="175"/>
      <c r="T595" s="33"/>
      <c r="U595" s="35">
        <f>IFERROR(O595*-T595,0)</f>
        <v>0</v>
      </c>
      <c r="V595" s="32">
        <f t="shared" si="58"/>
        <v>85300</v>
      </c>
      <c r="W595" s="36" t="s">
        <v>59</v>
      </c>
      <c r="X595" s="181" t="s">
        <v>36</v>
      </c>
      <c r="Y595" s="37" t="s">
        <v>33</v>
      </c>
      <c r="Z595" s="238" t="s">
        <v>33</v>
      </c>
      <c r="AA595" s="245"/>
    </row>
    <row r="596" spans="1:27" hidden="1" x14ac:dyDescent="0.2">
      <c r="A596" s="20">
        <v>318</v>
      </c>
      <c r="B596" s="21">
        <v>44826</v>
      </c>
      <c r="C596" s="22">
        <v>44811</v>
      </c>
      <c r="D596" s="246">
        <v>44816</v>
      </c>
      <c r="E596" s="23" t="s">
        <v>42</v>
      </c>
      <c r="F596" s="23" t="s">
        <v>692</v>
      </c>
      <c r="G596" s="26" t="s">
        <v>44</v>
      </c>
      <c r="I596" s="24" t="s">
        <v>33</v>
      </c>
      <c r="J596" s="26">
        <v>303677</v>
      </c>
      <c r="K596" s="27">
        <v>44742</v>
      </c>
      <c r="L596" s="24" t="s">
        <v>693</v>
      </c>
      <c r="M596" s="29">
        <v>13648</v>
      </c>
      <c r="N596" s="132">
        <v>0.15</v>
      </c>
      <c r="O596" s="31">
        <f>M596*N596</f>
        <v>2047.1999999999998</v>
      </c>
      <c r="P596" s="31">
        <v>0</v>
      </c>
      <c r="Q596" s="35">
        <f t="shared" si="50"/>
        <v>15695.2</v>
      </c>
      <c r="R596" s="33">
        <v>0.03</v>
      </c>
      <c r="S596" s="175">
        <f>Q596*-3%</f>
        <v>-470.85599999999999</v>
      </c>
      <c r="T596" s="33">
        <v>0.2</v>
      </c>
      <c r="U596" s="35">
        <f>IFERROR(O596*-T596,0)</f>
        <v>-409.44</v>
      </c>
      <c r="V596" s="32">
        <f t="shared" si="58"/>
        <v>14814.904</v>
      </c>
      <c r="W596" s="36" t="s">
        <v>59</v>
      </c>
      <c r="X596" s="46" t="s">
        <v>36</v>
      </c>
      <c r="Y596" s="37" t="s">
        <v>33</v>
      </c>
      <c r="Z596" s="238" t="s">
        <v>33</v>
      </c>
      <c r="AA596" s="245"/>
    </row>
    <row r="597" spans="1:27" hidden="1" x14ac:dyDescent="0.2">
      <c r="A597" s="20">
        <v>298</v>
      </c>
      <c r="B597" s="21">
        <v>44826</v>
      </c>
      <c r="C597" s="22">
        <v>44817</v>
      </c>
      <c r="D597" s="246">
        <v>44820</v>
      </c>
      <c r="E597" s="23" t="s">
        <v>653</v>
      </c>
      <c r="F597" s="23" t="s">
        <v>654</v>
      </c>
      <c r="G597" s="24" t="s">
        <v>655</v>
      </c>
      <c r="I597" s="26">
        <v>1908</v>
      </c>
      <c r="J597" s="26">
        <v>303713</v>
      </c>
      <c r="K597" s="27">
        <v>44706</v>
      </c>
      <c r="L597" s="26" t="s">
        <v>656</v>
      </c>
      <c r="M597" s="38">
        <v>31500</v>
      </c>
      <c r="N597" s="132">
        <v>0.13</v>
      </c>
      <c r="O597" s="31">
        <f>M597*N597</f>
        <v>4095</v>
      </c>
      <c r="P597" s="31">
        <v>0</v>
      </c>
      <c r="Q597" s="35">
        <f t="shared" si="50"/>
        <v>35595</v>
      </c>
      <c r="R597" s="33">
        <v>0.03</v>
      </c>
      <c r="S597" s="34">
        <f>Q597*-3%</f>
        <v>-1067.8499999999999</v>
      </c>
      <c r="T597" s="33">
        <v>0.2</v>
      </c>
      <c r="U597" s="35">
        <f>IFERROR(O597*-T597,0)</f>
        <v>-819</v>
      </c>
      <c r="V597" s="32">
        <f t="shared" si="58"/>
        <v>33708.15</v>
      </c>
      <c r="W597" s="36" t="s">
        <v>59</v>
      </c>
      <c r="X597" s="46" t="s">
        <v>36</v>
      </c>
      <c r="Y597" s="37" t="s">
        <v>33</v>
      </c>
      <c r="Z597" s="238" t="s">
        <v>33</v>
      </c>
      <c r="AA597" s="48"/>
    </row>
    <row r="598" spans="1:27" hidden="1" x14ac:dyDescent="0.2">
      <c r="A598" s="20">
        <v>299</v>
      </c>
      <c r="B598" s="21">
        <v>44826</v>
      </c>
      <c r="C598" s="22">
        <v>44818</v>
      </c>
      <c r="D598" s="246">
        <v>44820</v>
      </c>
      <c r="E598" s="23" t="s">
        <v>657</v>
      </c>
      <c r="F598" s="23" t="s">
        <v>658</v>
      </c>
      <c r="G598" s="24" t="s">
        <v>659</v>
      </c>
      <c r="I598" s="24" t="s">
        <v>33</v>
      </c>
      <c r="J598" s="26">
        <v>303714</v>
      </c>
      <c r="K598" s="27">
        <v>44812</v>
      </c>
      <c r="L598" s="26" t="s">
        <v>33</v>
      </c>
      <c r="M598" s="38">
        <v>30149.42</v>
      </c>
      <c r="N598" s="132"/>
      <c r="O598" s="38"/>
      <c r="P598" s="31">
        <v>0</v>
      </c>
      <c r="Q598" s="35">
        <f t="shared" si="50"/>
        <v>30149.42</v>
      </c>
      <c r="R598" s="33">
        <v>7.0000000000000007E-2</v>
      </c>
      <c r="S598" s="35">
        <v>-2411.9499999999998</v>
      </c>
      <c r="T598" s="33">
        <v>0.05</v>
      </c>
      <c r="U598" s="35">
        <v>-1507</v>
      </c>
      <c r="V598" s="32">
        <f t="shared" si="58"/>
        <v>26230.469999999998</v>
      </c>
      <c r="W598" s="36" t="s">
        <v>59</v>
      </c>
      <c r="X598" s="46" t="s">
        <v>36</v>
      </c>
      <c r="Y598" s="37" t="s">
        <v>33</v>
      </c>
      <c r="Z598" s="238" t="s">
        <v>33</v>
      </c>
      <c r="AA598" s="48"/>
    </row>
    <row r="599" spans="1:27" hidden="1" x14ac:dyDescent="0.2">
      <c r="A599" s="20">
        <v>300</v>
      </c>
      <c r="B599" s="21">
        <v>44826</v>
      </c>
      <c r="C599" s="22">
        <v>44818</v>
      </c>
      <c r="D599" s="246">
        <v>44820</v>
      </c>
      <c r="E599" s="23" t="s">
        <v>234</v>
      </c>
      <c r="F599" s="23" t="s">
        <v>660</v>
      </c>
      <c r="G599" s="24" t="s">
        <v>661</v>
      </c>
      <c r="I599" s="24" t="s">
        <v>33</v>
      </c>
      <c r="J599" s="26">
        <v>303715</v>
      </c>
      <c r="K599" s="27">
        <v>44816</v>
      </c>
      <c r="L599" s="26" t="s">
        <v>662</v>
      </c>
      <c r="M599" s="38">
        <v>23116</v>
      </c>
      <c r="N599" s="132"/>
      <c r="O599" s="31"/>
      <c r="P599" s="31">
        <v>0</v>
      </c>
      <c r="Q599" s="35">
        <f t="shared" si="50"/>
        <v>23116</v>
      </c>
      <c r="R599" s="33">
        <v>0.03</v>
      </c>
      <c r="S599" s="34">
        <v>-693</v>
      </c>
      <c r="T599" s="33">
        <v>0.2</v>
      </c>
      <c r="U599" s="35">
        <v>-587</v>
      </c>
      <c r="V599" s="32">
        <f t="shared" si="58"/>
        <v>21836</v>
      </c>
      <c r="W599" s="36" t="s">
        <v>59</v>
      </c>
      <c r="X599" s="181" t="s">
        <v>36</v>
      </c>
      <c r="Y599" s="37" t="s">
        <v>33</v>
      </c>
      <c r="Z599" s="238" t="s">
        <v>33</v>
      </c>
      <c r="AA599" s="48"/>
    </row>
    <row r="600" spans="1:27" hidden="1" x14ac:dyDescent="0.2">
      <c r="A600" s="20">
        <v>302</v>
      </c>
      <c r="B600" s="21">
        <v>44826</v>
      </c>
      <c r="C600" s="22">
        <v>44818</v>
      </c>
      <c r="D600" s="246">
        <v>44820</v>
      </c>
      <c r="E600" s="23" t="s">
        <v>63</v>
      </c>
      <c r="F600" s="23" t="s">
        <v>665</v>
      </c>
      <c r="G600" s="26" t="s">
        <v>33</v>
      </c>
      <c r="I600" s="24" t="s">
        <v>33</v>
      </c>
      <c r="J600" s="136">
        <v>303720</v>
      </c>
      <c r="K600" s="159" t="s">
        <v>33</v>
      </c>
      <c r="L600" s="26" t="s">
        <v>33</v>
      </c>
      <c r="M600" s="38">
        <v>102117</v>
      </c>
      <c r="N600" s="132"/>
      <c r="O600" s="173"/>
      <c r="P600" s="31">
        <v>0</v>
      </c>
      <c r="Q600" s="35">
        <f t="shared" si="50"/>
        <v>102117</v>
      </c>
      <c r="R600" s="33"/>
      <c r="S600" s="38"/>
      <c r="T600" s="33"/>
      <c r="U600" s="35">
        <f>IFERROR(O600*-T600,0)</f>
        <v>0</v>
      </c>
      <c r="V600" s="32">
        <f t="shared" si="58"/>
        <v>102117</v>
      </c>
      <c r="W600" s="36" t="s">
        <v>59</v>
      </c>
      <c r="X600" s="46" t="s">
        <v>36</v>
      </c>
      <c r="Y600" s="37" t="s">
        <v>33</v>
      </c>
      <c r="Z600" s="238" t="s">
        <v>33</v>
      </c>
      <c r="AA600" s="48"/>
    </row>
    <row r="601" spans="1:27" hidden="1" x14ac:dyDescent="0.2">
      <c r="A601" s="20">
        <v>330</v>
      </c>
      <c r="B601" s="21">
        <v>44826</v>
      </c>
      <c r="C601" s="22">
        <v>44831</v>
      </c>
      <c r="D601" s="246">
        <v>44823</v>
      </c>
      <c r="E601" s="23" t="s">
        <v>705</v>
      </c>
      <c r="F601" s="23" t="s">
        <v>708</v>
      </c>
      <c r="G601" s="24" t="s">
        <v>707</v>
      </c>
      <c r="I601" s="24" t="s">
        <v>33</v>
      </c>
      <c r="J601" s="136" t="s">
        <v>239</v>
      </c>
      <c r="K601" s="108">
        <v>44798</v>
      </c>
      <c r="L601" s="26">
        <v>196</v>
      </c>
      <c r="M601" s="29">
        <v>1342464</v>
      </c>
      <c r="N601" s="132">
        <v>0.17</v>
      </c>
      <c r="O601" s="31">
        <f>M601*N601</f>
        <v>228218.88</v>
      </c>
      <c r="P601" s="31">
        <v>0</v>
      </c>
      <c r="Q601" s="35">
        <f t="shared" si="50"/>
        <v>1570682.8799999999</v>
      </c>
      <c r="R601" s="33"/>
      <c r="S601" s="38"/>
      <c r="T601" s="33"/>
      <c r="U601" s="35">
        <f>IFERROR(O601*-T601,0)</f>
        <v>0</v>
      </c>
      <c r="V601" s="32">
        <f t="shared" si="58"/>
        <v>1570682.8799999999</v>
      </c>
      <c r="W601" s="36" t="s">
        <v>59</v>
      </c>
      <c r="X601" s="46" t="s">
        <v>36</v>
      </c>
      <c r="Y601" s="37" t="s">
        <v>33</v>
      </c>
      <c r="Z601" s="238" t="s">
        <v>33</v>
      </c>
      <c r="AA601" s="48"/>
    </row>
    <row r="602" spans="1:27" hidden="1" x14ac:dyDescent="0.2">
      <c r="A602" s="20">
        <v>331</v>
      </c>
      <c r="B602" s="21">
        <v>44826</v>
      </c>
      <c r="C602" s="22">
        <v>44831</v>
      </c>
      <c r="D602" s="246">
        <v>44823</v>
      </c>
      <c r="E602" s="23" t="s">
        <v>705</v>
      </c>
      <c r="F602" s="23" t="s">
        <v>709</v>
      </c>
      <c r="G602" s="24" t="s">
        <v>707</v>
      </c>
      <c r="I602" s="24" t="s">
        <v>33</v>
      </c>
      <c r="J602" s="136" t="s">
        <v>239</v>
      </c>
      <c r="K602" s="108">
        <v>44803</v>
      </c>
      <c r="L602" s="26">
        <v>216</v>
      </c>
      <c r="M602" s="29">
        <v>401856</v>
      </c>
      <c r="N602" s="132">
        <v>0.17</v>
      </c>
      <c r="O602" s="31">
        <f>M602*N602</f>
        <v>68315.520000000004</v>
      </c>
      <c r="P602" s="31">
        <v>0</v>
      </c>
      <c r="Q602" s="35">
        <f t="shared" si="50"/>
        <v>470171.52</v>
      </c>
      <c r="R602" s="33"/>
      <c r="S602" s="38"/>
      <c r="T602" s="33"/>
      <c r="U602" s="35">
        <f>IFERROR(O602*-T602,0)</f>
        <v>0</v>
      </c>
      <c r="V602" s="32">
        <f t="shared" si="58"/>
        <v>470171.52</v>
      </c>
      <c r="W602" s="36" t="s">
        <v>59</v>
      </c>
      <c r="X602" s="181" t="s">
        <v>36</v>
      </c>
      <c r="Y602" s="37" t="s">
        <v>33</v>
      </c>
      <c r="Z602" s="238" t="s">
        <v>33</v>
      </c>
      <c r="AA602" s="48"/>
    </row>
    <row r="603" spans="1:27" hidden="1" x14ac:dyDescent="0.2">
      <c r="A603" s="20">
        <v>303</v>
      </c>
      <c r="B603" s="21">
        <v>44826</v>
      </c>
      <c r="C603" s="22">
        <v>44825</v>
      </c>
      <c r="D603" s="246">
        <v>44826</v>
      </c>
      <c r="E603" s="23" t="s">
        <v>666</v>
      </c>
      <c r="F603" s="23" t="s">
        <v>667</v>
      </c>
      <c r="G603" s="26" t="s">
        <v>33</v>
      </c>
      <c r="I603" s="24" t="s">
        <v>33</v>
      </c>
      <c r="J603" s="136">
        <v>303724</v>
      </c>
      <c r="K603" s="27">
        <v>44825</v>
      </c>
      <c r="L603" s="26" t="s">
        <v>33</v>
      </c>
      <c r="M603" s="38">
        <v>1930895</v>
      </c>
      <c r="N603" s="132"/>
      <c r="O603" s="173"/>
      <c r="P603" s="31">
        <v>0</v>
      </c>
      <c r="Q603" s="35">
        <f t="shared" ref="Q603:Q784" si="60">M603+O603+P603</f>
        <v>1930895</v>
      </c>
      <c r="R603" s="33"/>
      <c r="S603" s="38"/>
      <c r="T603" s="33"/>
      <c r="U603" s="35">
        <f>IFERROR(O603*-T603,0)</f>
        <v>0</v>
      </c>
      <c r="V603" s="32">
        <f t="shared" si="58"/>
        <v>1930895</v>
      </c>
      <c r="W603" s="36" t="s">
        <v>59</v>
      </c>
      <c r="X603" s="181" t="s">
        <v>36</v>
      </c>
      <c r="Y603" s="37" t="s">
        <v>668</v>
      </c>
      <c r="Z603" s="238" t="s">
        <v>33</v>
      </c>
      <c r="AA603" s="48"/>
    </row>
    <row r="604" spans="1:27" hidden="1" x14ac:dyDescent="0.2">
      <c r="A604" s="20">
        <v>304</v>
      </c>
      <c r="B604" s="21">
        <v>44826</v>
      </c>
      <c r="C604" s="22">
        <v>44826</v>
      </c>
      <c r="D604" s="246">
        <v>44827</v>
      </c>
      <c r="E604" s="23" t="s">
        <v>416</v>
      </c>
      <c r="F604" s="23" t="s">
        <v>669</v>
      </c>
      <c r="G604" s="24" t="s">
        <v>418</v>
      </c>
      <c r="I604" s="24" t="s">
        <v>33</v>
      </c>
      <c r="J604" s="136">
        <v>303725</v>
      </c>
      <c r="K604" s="27">
        <v>44754</v>
      </c>
      <c r="L604" s="27" t="s">
        <v>670</v>
      </c>
      <c r="M604" s="54">
        <v>983480</v>
      </c>
      <c r="N604" s="132"/>
      <c r="O604" s="31"/>
      <c r="P604" s="31">
        <v>0</v>
      </c>
      <c r="Q604" s="35">
        <f t="shared" si="60"/>
        <v>983480</v>
      </c>
      <c r="R604" s="33"/>
      <c r="S604" s="34">
        <v>-44257</v>
      </c>
      <c r="T604" s="33"/>
      <c r="U604" s="35">
        <v>-49174</v>
      </c>
      <c r="V604" s="32">
        <f t="shared" si="58"/>
        <v>890049</v>
      </c>
      <c r="W604" s="36" t="s">
        <v>59</v>
      </c>
      <c r="X604" s="181" t="s">
        <v>36</v>
      </c>
      <c r="Y604" s="37" t="s">
        <v>33</v>
      </c>
      <c r="Z604" s="238" t="s">
        <v>33</v>
      </c>
      <c r="AA604" s="48"/>
    </row>
    <row r="605" spans="1:27" hidden="1" x14ac:dyDescent="0.2">
      <c r="A605" s="20">
        <v>305</v>
      </c>
      <c r="B605" s="21">
        <v>44826</v>
      </c>
      <c r="C605" s="22">
        <v>44826</v>
      </c>
      <c r="D605" s="246">
        <v>44827</v>
      </c>
      <c r="E605" s="23" t="s">
        <v>671</v>
      </c>
      <c r="F605" s="23" t="s">
        <v>672</v>
      </c>
      <c r="G605" s="26" t="s">
        <v>673</v>
      </c>
      <c r="I605" s="26">
        <v>1920</v>
      </c>
      <c r="J605" s="136">
        <v>303726</v>
      </c>
      <c r="K605" s="99">
        <v>44817</v>
      </c>
      <c r="L605" s="136" t="s">
        <v>33</v>
      </c>
      <c r="M605" s="29">
        <v>12000</v>
      </c>
      <c r="N605" s="132"/>
      <c r="O605" s="26"/>
      <c r="P605" s="31">
        <v>0</v>
      </c>
      <c r="Q605" s="35">
        <f t="shared" si="60"/>
        <v>12000</v>
      </c>
      <c r="R605" s="33"/>
      <c r="S605" s="35">
        <v>-540</v>
      </c>
      <c r="T605" s="33"/>
      <c r="U605" s="35">
        <v>-600</v>
      </c>
      <c r="V605" s="32">
        <f t="shared" si="58"/>
        <v>10860</v>
      </c>
      <c r="W605" s="36" t="s">
        <v>59</v>
      </c>
      <c r="X605" s="46" t="s">
        <v>36</v>
      </c>
      <c r="Y605" s="37" t="s">
        <v>33</v>
      </c>
      <c r="Z605" s="238" t="s">
        <v>33</v>
      </c>
      <c r="AA605" s="37"/>
    </row>
    <row r="606" spans="1:27" hidden="1" x14ac:dyDescent="0.2">
      <c r="A606" s="20">
        <v>306</v>
      </c>
      <c r="B606" s="21">
        <v>44826</v>
      </c>
      <c r="C606" s="22">
        <v>44826</v>
      </c>
      <c r="D606" s="246">
        <v>44827</v>
      </c>
      <c r="E606" s="23" t="s">
        <v>350</v>
      </c>
      <c r="F606" s="23" t="s">
        <v>674</v>
      </c>
      <c r="G606" s="24" t="s">
        <v>351</v>
      </c>
      <c r="I606" s="24" t="s">
        <v>33</v>
      </c>
      <c r="J606" s="136">
        <v>303728</v>
      </c>
      <c r="K606" s="99">
        <v>44826</v>
      </c>
      <c r="L606" s="136" t="s">
        <v>33</v>
      </c>
      <c r="M606" s="29">
        <v>242650</v>
      </c>
      <c r="N606" s="132"/>
      <c r="O606" s="26"/>
      <c r="P606" s="31">
        <v>0</v>
      </c>
      <c r="Q606" s="35">
        <f t="shared" si="60"/>
        <v>242650</v>
      </c>
      <c r="R606" s="33"/>
      <c r="S606" s="35">
        <v>-7280</v>
      </c>
      <c r="T606" s="33"/>
      <c r="U606" s="35">
        <v>-6330</v>
      </c>
      <c r="V606" s="32">
        <f t="shared" si="58"/>
        <v>229040</v>
      </c>
      <c r="W606" s="36" t="s">
        <v>59</v>
      </c>
      <c r="X606" s="46" t="s">
        <v>36</v>
      </c>
      <c r="Y606" s="37" t="s">
        <v>33</v>
      </c>
      <c r="Z606" s="238" t="s">
        <v>33</v>
      </c>
      <c r="AA606" s="37"/>
    </row>
    <row r="607" spans="1:27" hidden="1" x14ac:dyDescent="0.2">
      <c r="A607" s="20">
        <v>309</v>
      </c>
      <c r="B607" s="21">
        <v>44826</v>
      </c>
      <c r="C607" s="22">
        <v>44826</v>
      </c>
      <c r="D607" s="246">
        <v>44827</v>
      </c>
      <c r="E607" s="23" t="s">
        <v>278</v>
      </c>
      <c r="F607" s="23" t="s">
        <v>677</v>
      </c>
      <c r="G607" s="24" t="s">
        <v>280</v>
      </c>
      <c r="I607" s="24" t="s">
        <v>33</v>
      </c>
      <c r="J607" s="136">
        <v>303729</v>
      </c>
      <c r="K607" s="217">
        <v>44817</v>
      </c>
      <c r="L607" s="136" t="s">
        <v>33</v>
      </c>
      <c r="M607" s="29">
        <v>414540</v>
      </c>
      <c r="N607" s="132">
        <v>0.13</v>
      </c>
      <c r="O607" s="173">
        <f>M607*N607</f>
        <v>53890.200000000004</v>
      </c>
      <c r="P607" s="31">
        <v>0</v>
      </c>
      <c r="Q607" s="35">
        <f t="shared" si="60"/>
        <v>468430.2</v>
      </c>
      <c r="R607" s="33">
        <v>0.03</v>
      </c>
      <c r="S607" s="38">
        <v>-14052</v>
      </c>
      <c r="T607" s="33"/>
      <c r="U607" s="35">
        <v>-10778</v>
      </c>
      <c r="V607" s="32">
        <f t="shared" si="58"/>
        <v>443600.2</v>
      </c>
      <c r="W607" s="36" t="s">
        <v>59</v>
      </c>
      <c r="X607" s="46" t="s">
        <v>36</v>
      </c>
      <c r="Y607" s="37" t="s">
        <v>33</v>
      </c>
      <c r="Z607" s="238" t="s">
        <v>33</v>
      </c>
      <c r="AA607" s="37"/>
    </row>
    <row r="608" spans="1:27" hidden="1" x14ac:dyDescent="0.2">
      <c r="A608" s="20">
        <v>310</v>
      </c>
      <c r="B608" s="21">
        <v>44826</v>
      </c>
      <c r="C608" s="22">
        <v>44827</v>
      </c>
      <c r="D608" s="246">
        <v>44831</v>
      </c>
      <c r="E608" s="23" t="s">
        <v>617</v>
      </c>
      <c r="F608" s="23" t="s">
        <v>678</v>
      </c>
      <c r="G608" s="26" t="s">
        <v>619</v>
      </c>
      <c r="I608" s="24" t="s">
        <v>33</v>
      </c>
      <c r="J608" s="26">
        <v>303730</v>
      </c>
      <c r="K608" s="108">
        <v>44804</v>
      </c>
      <c r="L608" s="24" t="s">
        <v>679</v>
      </c>
      <c r="M608" s="29">
        <v>39000</v>
      </c>
      <c r="N608" s="132">
        <v>0.05</v>
      </c>
      <c r="O608" s="31">
        <f>M608*N608</f>
        <v>1950</v>
      </c>
      <c r="P608" s="31">
        <v>0</v>
      </c>
      <c r="Q608" s="35">
        <f t="shared" si="60"/>
        <v>40950</v>
      </c>
      <c r="R608" s="33"/>
      <c r="S608" s="175">
        <v>-3570</v>
      </c>
      <c r="T608" s="33"/>
      <c r="U608" s="35">
        <v>-425</v>
      </c>
      <c r="V608" s="32">
        <f t="shared" si="58"/>
        <v>36955</v>
      </c>
      <c r="W608" s="36" t="s">
        <v>59</v>
      </c>
      <c r="X608" s="46" t="s">
        <v>36</v>
      </c>
      <c r="Y608" s="37" t="s">
        <v>33</v>
      </c>
      <c r="Z608" s="238" t="s">
        <v>33</v>
      </c>
      <c r="AA608" s="176">
        <f>SUM(V608+V609)</f>
        <v>40630</v>
      </c>
    </row>
    <row r="609" spans="1:28" hidden="1" x14ac:dyDescent="0.2">
      <c r="A609" s="20">
        <v>311</v>
      </c>
      <c r="B609" s="21">
        <v>44826</v>
      </c>
      <c r="C609" s="22">
        <v>44827</v>
      </c>
      <c r="D609" s="246">
        <v>44831</v>
      </c>
      <c r="E609" s="23" t="s">
        <v>617</v>
      </c>
      <c r="F609" s="23" t="s">
        <v>678</v>
      </c>
      <c r="G609" s="26" t="s">
        <v>619</v>
      </c>
      <c r="I609" s="24" t="s">
        <v>33</v>
      </c>
      <c r="J609" s="26">
        <v>303730</v>
      </c>
      <c r="K609" s="27">
        <v>44804</v>
      </c>
      <c r="L609" s="24" t="s">
        <v>680</v>
      </c>
      <c r="M609" s="177">
        <v>3500</v>
      </c>
      <c r="N609" s="132">
        <v>0.05</v>
      </c>
      <c r="O609" s="31">
        <f>M609*N609</f>
        <v>175</v>
      </c>
      <c r="P609" s="31">
        <v>0</v>
      </c>
      <c r="Q609" s="35">
        <f t="shared" si="60"/>
        <v>3675</v>
      </c>
      <c r="R609" s="33"/>
      <c r="S609" s="175"/>
      <c r="T609" s="33"/>
      <c r="U609" s="35">
        <f>IFERROR(O609*-T609,0)</f>
        <v>0</v>
      </c>
      <c r="V609" s="32">
        <f t="shared" si="58"/>
        <v>3675</v>
      </c>
      <c r="W609" s="36" t="s">
        <v>59</v>
      </c>
      <c r="X609" s="46" t="s">
        <v>36</v>
      </c>
      <c r="Y609" s="37" t="s">
        <v>33</v>
      </c>
      <c r="Z609" s="238" t="s">
        <v>33</v>
      </c>
      <c r="AA609" s="174"/>
    </row>
    <row r="610" spans="1:28" hidden="1" x14ac:dyDescent="0.2">
      <c r="A610" s="20">
        <v>313</v>
      </c>
      <c r="B610" s="21">
        <v>44826</v>
      </c>
      <c r="C610" s="22">
        <v>44830</v>
      </c>
      <c r="D610" s="246">
        <v>44831</v>
      </c>
      <c r="E610" s="23" t="s">
        <v>684</v>
      </c>
      <c r="F610" s="23" t="s">
        <v>685</v>
      </c>
      <c r="G610" s="26" t="s">
        <v>33</v>
      </c>
      <c r="I610" s="24" t="s">
        <v>33</v>
      </c>
      <c r="J610" s="26">
        <v>303732</v>
      </c>
      <c r="K610" s="27">
        <v>44809</v>
      </c>
      <c r="L610" s="26" t="s">
        <v>33</v>
      </c>
      <c r="M610" s="29">
        <v>83017</v>
      </c>
      <c r="N610" s="132"/>
      <c r="O610" s="173"/>
      <c r="P610" s="31">
        <v>0</v>
      </c>
      <c r="Q610" s="35">
        <f t="shared" si="60"/>
        <v>83017</v>
      </c>
      <c r="R610" s="33"/>
      <c r="S610" s="35"/>
      <c r="T610" s="33"/>
      <c r="U610" s="35">
        <f>IFERROR(O610*-T610,0)</f>
        <v>0</v>
      </c>
      <c r="V610" s="32">
        <f t="shared" si="58"/>
        <v>83017</v>
      </c>
      <c r="W610" s="36" t="s">
        <v>59</v>
      </c>
      <c r="X610" s="181" t="s">
        <v>36</v>
      </c>
      <c r="Y610" s="37" t="s">
        <v>33</v>
      </c>
      <c r="Z610" s="238" t="s">
        <v>33</v>
      </c>
      <c r="AA610" s="37"/>
    </row>
    <row r="611" spans="1:28" hidden="1" x14ac:dyDescent="0.2">
      <c r="A611" s="20">
        <v>314</v>
      </c>
      <c r="B611" s="21">
        <v>44826</v>
      </c>
      <c r="C611" s="22">
        <v>44830</v>
      </c>
      <c r="D611" s="246">
        <v>44831</v>
      </c>
      <c r="E611" s="23" t="s">
        <v>684</v>
      </c>
      <c r="F611" s="23" t="s">
        <v>686</v>
      </c>
      <c r="G611" s="26" t="s">
        <v>33</v>
      </c>
      <c r="I611" s="24" t="s">
        <v>33</v>
      </c>
      <c r="J611" s="26">
        <v>303733</v>
      </c>
      <c r="K611" s="27">
        <v>44810</v>
      </c>
      <c r="L611" s="26" t="s">
        <v>33</v>
      </c>
      <c r="M611" s="29">
        <v>195523</v>
      </c>
      <c r="N611" s="132"/>
      <c r="O611" s="173"/>
      <c r="P611" s="31">
        <v>0</v>
      </c>
      <c r="Q611" s="35">
        <f t="shared" si="60"/>
        <v>195523</v>
      </c>
      <c r="R611" s="33"/>
      <c r="S611" s="35"/>
      <c r="T611" s="33"/>
      <c r="U611" s="35">
        <f>IFERROR(O611*-T611,0)</f>
        <v>0</v>
      </c>
      <c r="V611" s="32">
        <f t="shared" si="58"/>
        <v>195523</v>
      </c>
      <c r="W611" s="36" t="s">
        <v>59</v>
      </c>
      <c r="X611" s="181" t="s">
        <v>36</v>
      </c>
      <c r="Y611" s="37" t="s">
        <v>33</v>
      </c>
      <c r="Z611" s="238" t="s">
        <v>33</v>
      </c>
      <c r="AA611" s="37"/>
    </row>
    <row r="612" spans="1:28" hidden="1" x14ac:dyDescent="0.2">
      <c r="A612" s="20">
        <v>312</v>
      </c>
      <c r="B612" s="21">
        <v>44826</v>
      </c>
      <c r="C612" s="22">
        <v>44827</v>
      </c>
      <c r="D612" s="246">
        <v>44834</v>
      </c>
      <c r="E612" s="23" t="s">
        <v>681</v>
      </c>
      <c r="F612" s="23" t="s">
        <v>682</v>
      </c>
      <c r="G612" s="26" t="s">
        <v>683</v>
      </c>
      <c r="I612" s="24" t="s">
        <v>33</v>
      </c>
      <c r="J612" s="26">
        <v>303731</v>
      </c>
      <c r="K612" s="108">
        <v>44820</v>
      </c>
      <c r="L612" s="26" t="s">
        <v>33</v>
      </c>
      <c r="M612" s="29">
        <v>350000</v>
      </c>
      <c r="N612" s="132"/>
      <c r="O612" s="173"/>
      <c r="P612" s="31">
        <v>0</v>
      </c>
      <c r="Q612" s="35">
        <f t="shared" si="60"/>
        <v>350000</v>
      </c>
      <c r="R612" s="33"/>
      <c r="S612" s="38">
        <v>-35000</v>
      </c>
      <c r="T612" s="33"/>
      <c r="U612" s="35">
        <f>IFERROR(O612*-T612,0)</f>
        <v>0</v>
      </c>
      <c r="V612" s="32">
        <f t="shared" si="58"/>
        <v>315000</v>
      </c>
      <c r="W612" s="36" t="s">
        <v>59</v>
      </c>
      <c r="X612" s="46" t="s">
        <v>36</v>
      </c>
      <c r="Y612" s="37" t="s">
        <v>33</v>
      </c>
      <c r="Z612" s="238" t="s">
        <v>33</v>
      </c>
      <c r="AA612" s="37"/>
    </row>
    <row r="613" spans="1:28" hidden="1" x14ac:dyDescent="0.2">
      <c r="A613" s="20">
        <v>321</v>
      </c>
      <c r="B613" s="21">
        <v>44826</v>
      </c>
      <c r="C613" s="22">
        <v>44831</v>
      </c>
      <c r="D613" s="246">
        <v>44834</v>
      </c>
      <c r="E613" s="23" t="s">
        <v>81</v>
      </c>
      <c r="F613" s="23" t="s">
        <v>694</v>
      </c>
      <c r="G613" s="26" t="s">
        <v>33</v>
      </c>
      <c r="I613" s="24" t="s">
        <v>33</v>
      </c>
      <c r="J613" s="26">
        <v>303737</v>
      </c>
      <c r="K613" s="108">
        <v>44826</v>
      </c>
      <c r="L613" s="74">
        <v>102208150049</v>
      </c>
      <c r="M613" s="29">
        <v>64141</v>
      </c>
      <c r="N613" s="150"/>
      <c r="O613" s="173"/>
      <c r="P613" s="31">
        <v>0</v>
      </c>
      <c r="Q613" s="35">
        <f t="shared" si="60"/>
        <v>64141</v>
      </c>
      <c r="R613" s="33"/>
      <c r="S613" s="29"/>
      <c r="T613" s="33"/>
      <c r="U613" s="35">
        <f>IFERROR(O613*-T613,0)</f>
        <v>0</v>
      </c>
      <c r="V613" s="32">
        <f t="shared" si="58"/>
        <v>64141</v>
      </c>
      <c r="W613" s="36" t="s">
        <v>59</v>
      </c>
      <c r="X613" s="46" t="s">
        <v>36</v>
      </c>
      <c r="Y613" s="37" t="s">
        <v>33</v>
      </c>
      <c r="Z613" s="238" t="s">
        <v>33</v>
      </c>
      <c r="AA613" s="37"/>
    </row>
    <row r="614" spans="1:28" hidden="1" x14ac:dyDescent="0.2">
      <c r="A614" s="20">
        <v>322</v>
      </c>
      <c r="B614" s="21">
        <v>44826</v>
      </c>
      <c r="C614" s="22">
        <v>44831</v>
      </c>
      <c r="D614" s="246">
        <v>44834</v>
      </c>
      <c r="E614" s="23" t="s">
        <v>162</v>
      </c>
      <c r="F614" s="23" t="s">
        <v>695</v>
      </c>
      <c r="G614" s="26" t="s">
        <v>33</v>
      </c>
      <c r="I614" s="24" t="s">
        <v>33</v>
      </c>
      <c r="J614" s="26">
        <v>303738</v>
      </c>
      <c r="K614" s="108">
        <v>44820</v>
      </c>
      <c r="L614" s="26" t="s">
        <v>696</v>
      </c>
      <c r="M614" s="29">
        <v>7018</v>
      </c>
      <c r="N614" s="150"/>
      <c r="O614" s="173"/>
      <c r="P614" s="31">
        <v>0</v>
      </c>
      <c r="Q614" s="35">
        <f t="shared" si="60"/>
        <v>7018</v>
      </c>
      <c r="R614" s="33"/>
      <c r="S614" s="29">
        <v>-210</v>
      </c>
      <c r="T614" s="33"/>
      <c r="U614" s="35">
        <v>-807</v>
      </c>
      <c r="V614" s="32">
        <f t="shared" si="58"/>
        <v>6001</v>
      </c>
      <c r="W614" s="36" t="s">
        <v>59</v>
      </c>
      <c r="X614" s="46" t="s">
        <v>36</v>
      </c>
      <c r="Y614" s="37" t="s">
        <v>33</v>
      </c>
      <c r="Z614" s="238" t="s">
        <v>33</v>
      </c>
      <c r="AA614" s="37"/>
    </row>
    <row r="615" spans="1:28" hidden="1" x14ac:dyDescent="0.2">
      <c r="A615" s="20">
        <v>323</v>
      </c>
      <c r="B615" s="21">
        <v>44826</v>
      </c>
      <c r="C615" s="22">
        <v>44831</v>
      </c>
      <c r="D615" s="246">
        <v>44834</v>
      </c>
      <c r="E615" s="23" t="s">
        <v>486</v>
      </c>
      <c r="F615" s="23" t="s">
        <v>697</v>
      </c>
      <c r="G615" s="26" t="s">
        <v>488</v>
      </c>
      <c r="I615" s="26">
        <v>1919</v>
      </c>
      <c r="J615" s="26">
        <v>303739</v>
      </c>
      <c r="K615" s="108">
        <v>44826</v>
      </c>
      <c r="L615" s="26" t="s">
        <v>698</v>
      </c>
      <c r="M615" s="29">
        <v>26793</v>
      </c>
      <c r="N615" s="150"/>
      <c r="O615" s="173"/>
      <c r="P615" s="31">
        <v>0</v>
      </c>
      <c r="Q615" s="35">
        <f t="shared" si="60"/>
        <v>26793</v>
      </c>
      <c r="R615" s="33"/>
      <c r="S615" s="29">
        <v>-1206</v>
      </c>
      <c r="T615" s="33"/>
      <c r="U615" s="35">
        <f>IFERROR(O615*-T615,0)</f>
        <v>0</v>
      </c>
      <c r="V615" s="32">
        <f t="shared" si="58"/>
        <v>25587</v>
      </c>
      <c r="W615" s="36" t="s">
        <v>59</v>
      </c>
      <c r="X615" s="46" t="s">
        <v>36</v>
      </c>
      <c r="Y615" s="37" t="s">
        <v>33</v>
      </c>
      <c r="Z615" s="238" t="s">
        <v>33</v>
      </c>
      <c r="AA615" s="37"/>
    </row>
    <row r="616" spans="1:28" hidden="1" x14ac:dyDescent="0.2">
      <c r="A616" s="20">
        <v>324</v>
      </c>
      <c r="B616" s="21">
        <v>44826</v>
      </c>
      <c r="C616" s="22">
        <v>44831</v>
      </c>
      <c r="D616" s="246">
        <v>44834</v>
      </c>
      <c r="E616" s="23" t="s">
        <v>657</v>
      </c>
      <c r="F616" s="23" t="s">
        <v>699</v>
      </c>
      <c r="G616" s="24" t="s">
        <v>659</v>
      </c>
      <c r="I616" s="24" t="s">
        <v>33</v>
      </c>
      <c r="J616" s="26">
        <v>303740</v>
      </c>
      <c r="K616" s="27">
        <v>44816</v>
      </c>
      <c r="L616" s="26" t="s">
        <v>33</v>
      </c>
      <c r="M616" s="38">
        <v>30150.58</v>
      </c>
      <c r="N616" s="132"/>
      <c r="O616" s="38"/>
      <c r="P616" s="31">
        <v>0</v>
      </c>
      <c r="Q616" s="35">
        <f t="shared" si="60"/>
        <v>30150.58</v>
      </c>
      <c r="R616" s="33"/>
      <c r="S616" s="34">
        <v>-2412</v>
      </c>
      <c r="T616" s="33"/>
      <c r="U616" s="35">
        <v>-1507.53</v>
      </c>
      <c r="V616" s="32">
        <f t="shared" si="58"/>
        <v>26231.050000000003</v>
      </c>
      <c r="W616" s="36" t="s">
        <v>59</v>
      </c>
      <c r="X616" s="181" t="s">
        <v>36</v>
      </c>
      <c r="Y616" s="37" t="s">
        <v>33</v>
      </c>
      <c r="Z616" s="238" t="s">
        <v>33</v>
      </c>
      <c r="AA616" s="37"/>
    </row>
    <row r="617" spans="1:28" hidden="1" x14ac:dyDescent="0.2">
      <c r="A617" s="20">
        <v>326</v>
      </c>
      <c r="B617" s="21">
        <v>44826</v>
      </c>
      <c r="C617" s="22">
        <v>44831</v>
      </c>
      <c r="D617" s="246">
        <v>44834</v>
      </c>
      <c r="E617" s="23" t="s">
        <v>614</v>
      </c>
      <c r="F617" s="23" t="s">
        <v>701</v>
      </c>
      <c r="G617" s="24" t="s">
        <v>702</v>
      </c>
      <c r="I617" s="24" t="s">
        <v>33</v>
      </c>
      <c r="J617" s="26">
        <v>303741</v>
      </c>
      <c r="K617" s="27">
        <v>44816</v>
      </c>
      <c r="L617" s="26">
        <v>1965</v>
      </c>
      <c r="M617" s="38">
        <v>100756</v>
      </c>
      <c r="N617" s="132"/>
      <c r="O617" s="38"/>
      <c r="P617" s="31">
        <v>0</v>
      </c>
      <c r="Q617" s="35">
        <f t="shared" si="60"/>
        <v>100756</v>
      </c>
      <c r="R617" s="33"/>
      <c r="S617" s="34">
        <f>Q617*-4.5%</f>
        <v>-4534.0199999999995</v>
      </c>
      <c r="T617" s="33"/>
      <c r="U617" s="35">
        <v>-5037.97</v>
      </c>
      <c r="V617" s="32">
        <f t="shared" si="58"/>
        <v>91184.01</v>
      </c>
      <c r="W617" s="36" t="s">
        <v>59</v>
      </c>
      <c r="X617" s="46" t="s">
        <v>36</v>
      </c>
      <c r="Y617" s="37" t="s">
        <v>33</v>
      </c>
      <c r="Z617" s="37" t="s">
        <v>33</v>
      </c>
      <c r="AA617" s="37"/>
    </row>
    <row r="618" spans="1:28" hidden="1" x14ac:dyDescent="0.2">
      <c r="A618" s="20">
        <v>327</v>
      </c>
      <c r="B618" s="21">
        <v>44826</v>
      </c>
      <c r="C618" s="22">
        <v>44831</v>
      </c>
      <c r="D618" s="246">
        <v>44834</v>
      </c>
      <c r="E618" s="23" t="s">
        <v>92</v>
      </c>
      <c r="F618" s="23" t="s">
        <v>93</v>
      </c>
      <c r="G618" s="24" t="s">
        <v>94</v>
      </c>
      <c r="I618" s="24" t="s">
        <v>33</v>
      </c>
      <c r="J618" s="26">
        <v>303742</v>
      </c>
      <c r="K618" s="108">
        <v>44826</v>
      </c>
      <c r="L618" s="26" t="s">
        <v>703</v>
      </c>
      <c r="M618" s="29">
        <v>3344</v>
      </c>
      <c r="N618" s="132"/>
      <c r="O618" s="173"/>
      <c r="P618" s="31">
        <v>0</v>
      </c>
      <c r="Q618" s="35">
        <f t="shared" si="60"/>
        <v>3344</v>
      </c>
      <c r="R618" s="33"/>
      <c r="S618" s="38">
        <v>-100</v>
      </c>
      <c r="T618" s="33"/>
      <c r="U618" s="35">
        <f>IFERROR(O618*-T618,0)</f>
        <v>0</v>
      </c>
      <c r="V618" s="32">
        <f t="shared" si="58"/>
        <v>3244</v>
      </c>
      <c r="W618" s="36" t="s">
        <v>59</v>
      </c>
      <c r="X618" s="46" t="s">
        <v>36</v>
      </c>
      <c r="Y618" s="37" t="s">
        <v>33</v>
      </c>
      <c r="Z618" s="37" t="s">
        <v>33</v>
      </c>
      <c r="AA618" s="37"/>
    </row>
    <row r="619" spans="1:28" hidden="1" x14ac:dyDescent="0.2">
      <c r="A619" s="20">
        <v>328</v>
      </c>
      <c r="B619" s="21">
        <v>44826</v>
      </c>
      <c r="C619" s="22">
        <v>44831</v>
      </c>
      <c r="D619" s="246">
        <v>44834</v>
      </c>
      <c r="E619" s="23" t="s">
        <v>92</v>
      </c>
      <c r="F619" s="23" t="s">
        <v>93</v>
      </c>
      <c r="G619" s="24" t="s">
        <v>94</v>
      </c>
      <c r="I619" s="24" t="s">
        <v>33</v>
      </c>
      <c r="J619" s="26">
        <v>303743</v>
      </c>
      <c r="K619" s="108">
        <v>44804</v>
      </c>
      <c r="L619" s="26" t="s">
        <v>704</v>
      </c>
      <c r="M619" s="29">
        <v>4152</v>
      </c>
      <c r="N619" s="132"/>
      <c r="O619" s="173"/>
      <c r="P619" s="31">
        <v>0</v>
      </c>
      <c r="Q619" s="35">
        <f t="shared" si="60"/>
        <v>4152</v>
      </c>
      <c r="R619" s="33"/>
      <c r="S619" s="38">
        <v>-124.44</v>
      </c>
      <c r="T619" s="33"/>
      <c r="U619" s="35">
        <f>IFERROR(O619*-T619,0)</f>
        <v>0</v>
      </c>
      <c r="V619" s="32">
        <f t="shared" si="58"/>
        <v>4027.56</v>
      </c>
      <c r="W619" s="36" t="s">
        <v>59</v>
      </c>
      <c r="X619" s="46" t="s">
        <v>36</v>
      </c>
      <c r="Y619" s="37" t="s">
        <v>33</v>
      </c>
      <c r="Z619" s="37" t="s">
        <v>33</v>
      </c>
      <c r="AA619" s="37"/>
    </row>
    <row r="620" spans="1:28" ht="23.25" hidden="1" x14ac:dyDescent="0.25">
      <c r="A620" s="344"/>
      <c r="B620" s="363"/>
      <c r="C620" s="346"/>
      <c r="D620" s="347">
        <v>44805</v>
      </c>
      <c r="E620" s="348" t="s">
        <v>993</v>
      </c>
      <c r="F620" s="348" t="s">
        <v>993</v>
      </c>
      <c r="G620" s="366"/>
      <c r="I620" s="366"/>
      <c r="J620" s="365"/>
      <c r="K620" s="390"/>
      <c r="L620" s="365"/>
      <c r="M620" s="367"/>
      <c r="N620" s="352"/>
      <c r="O620" s="391"/>
      <c r="P620" s="353"/>
      <c r="Q620" s="354">
        <v>91186</v>
      </c>
      <c r="R620" s="368"/>
      <c r="S620" s="351"/>
      <c r="T620" s="368"/>
      <c r="U620" s="358"/>
      <c r="V620" s="359">
        <f t="shared" si="58"/>
        <v>91186</v>
      </c>
      <c r="W620" s="358"/>
      <c r="X620" s="369" t="s">
        <v>36</v>
      </c>
      <c r="Y620" s="360"/>
      <c r="Z620" s="392"/>
      <c r="AA620" s="392"/>
      <c r="AB620" s="1" t="s">
        <v>867</v>
      </c>
    </row>
    <row r="621" spans="1:28" ht="15" hidden="1" x14ac:dyDescent="0.25">
      <c r="A621" s="344"/>
      <c r="B621" s="363"/>
      <c r="C621" s="346"/>
      <c r="D621" s="347">
        <v>44805</v>
      </c>
      <c r="E621" s="348" t="s">
        <v>994</v>
      </c>
      <c r="F621" s="348" t="s">
        <v>994</v>
      </c>
      <c r="G621" s="366"/>
      <c r="I621" s="366"/>
      <c r="J621" s="365"/>
      <c r="K621" s="390"/>
      <c r="L621" s="365"/>
      <c r="M621" s="367"/>
      <c r="N621" s="352"/>
      <c r="O621" s="391"/>
      <c r="P621" s="353"/>
      <c r="Q621" s="354">
        <v>57631</v>
      </c>
      <c r="R621" s="368"/>
      <c r="S621" s="351"/>
      <c r="T621" s="368"/>
      <c r="U621" s="358"/>
      <c r="V621" s="359">
        <f t="shared" si="58"/>
        <v>57631</v>
      </c>
      <c r="W621" s="358"/>
      <c r="X621" s="369" t="s">
        <v>36</v>
      </c>
      <c r="Y621" s="360"/>
      <c r="Z621" s="392"/>
      <c r="AA621" s="392"/>
      <c r="AB621" s="1" t="s">
        <v>867</v>
      </c>
    </row>
    <row r="622" spans="1:28" ht="23.25" hidden="1" x14ac:dyDescent="0.25">
      <c r="A622" s="344"/>
      <c r="B622" s="363"/>
      <c r="C622" s="346"/>
      <c r="D622" s="347">
        <v>44805</v>
      </c>
      <c r="E622" s="348" t="s">
        <v>995</v>
      </c>
      <c r="F622" s="348" t="s">
        <v>995</v>
      </c>
      <c r="G622" s="366"/>
      <c r="I622" s="366"/>
      <c r="J622" s="365"/>
      <c r="K622" s="390"/>
      <c r="L622" s="365"/>
      <c r="M622" s="367"/>
      <c r="N622" s="352"/>
      <c r="O622" s="391"/>
      <c r="P622" s="353"/>
      <c r="Q622" s="354">
        <v>4346</v>
      </c>
      <c r="R622" s="368"/>
      <c r="S622" s="351"/>
      <c r="T622" s="368"/>
      <c r="U622" s="358"/>
      <c r="V622" s="359">
        <f t="shared" si="58"/>
        <v>4346</v>
      </c>
      <c r="W622" s="358"/>
      <c r="X622" s="369" t="s">
        <v>36</v>
      </c>
      <c r="Y622" s="360"/>
      <c r="Z622" s="392"/>
      <c r="AA622" s="392"/>
      <c r="AB622" s="1" t="s">
        <v>867</v>
      </c>
    </row>
    <row r="623" spans="1:28" ht="15" hidden="1" x14ac:dyDescent="0.25">
      <c r="A623" s="344"/>
      <c r="B623" s="363"/>
      <c r="C623" s="346"/>
      <c r="D623" s="347">
        <v>44805</v>
      </c>
      <c r="E623" s="348" t="s">
        <v>996</v>
      </c>
      <c r="F623" s="348" t="s">
        <v>996</v>
      </c>
      <c r="G623" s="366"/>
      <c r="I623" s="366"/>
      <c r="J623" s="365"/>
      <c r="K623" s="390"/>
      <c r="L623" s="365"/>
      <c r="M623" s="367"/>
      <c r="N623" s="352"/>
      <c r="O623" s="391"/>
      <c r="P623" s="353"/>
      <c r="Q623" s="354">
        <v>322622</v>
      </c>
      <c r="R623" s="368"/>
      <c r="S623" s="351"/>
      <c r="T623" s="368"/>
      <c r="U623" s="358"/>
      <c r="V623" s="359">
        <f t="shared" si="58"/>
        <v>322622</v>
      </c>
      <c r="W623" s="358"/>
      <c r="X623" s="369" t="s">
        <v>36</v>
      </c>
      <c r="Y623" s="360">
        <v>58372120</v>
      </c>
      <c r="Z623" s="392"/>
      <c r="AA623" s="392"/>
      <c r="AB623" s="1" t="s">
        <v>867</v>
      </c>
    </row>
    <row r="624" spans="1:28" ht="23.25" hidden="1" x14ac:dyDescent="0.25">
      <c r="A624" s="344"/>
      <c r="B624" s="363"/>
      <c r="C624" s="346"/>
      <c r="D624" s="347">
        <v>44809</v>
      </c>
      <c r="E624" s="348" t="s">
        <v>997</v>
      </c>
      <c r="F624" s="348" t="s">
        <v>997</v>
      </c>
      <c r="G624" s="366"/>
      <c r="I624" s="366"/>
      <c r="J624" s="365"/>
      <c r="K624" s="390"/>
      <c r="L624" s="365"/>
      <c r="M624" s="367"/>
      <c r="N624" s="352"/>
      <c r="O624" s="391"/>
      <c r="P624" s="353"/>
      <c r="Q624" s="354">
        <v>230575</v>
      </c>
      <c r="R624" s="368"/>
      <c r="S624" s="351"/>
      <c r="T624" s="368"/>
      <c r="U624" s="358"/>
      <c r="V624" s="359">
        <f t="shared" si="58"/>
        <v>230575</v>
      </c>
      <c r="W624" s="358"/>
      <c r="X624" s="369" t="s">
        <v>36</v>
      </c>
      <c r="Y624" s="360"/>
      <c r="Z624" s="392"/>
      <c r="AA624" s="392"/>
      <c r="AB624" s="1" t="s">
        <v>867</v>
      </c>
    </row>
    <row r="625" spans="1:28" ht="15" hidden="1" x14ac:dyDescent="0.25">
      <c r="A625" s="344"/>
      <c r="B625" s="363"/>
      <c r="C625" s="346"/>
      <c r="D625" s="347">
        <v>44810</v>
      </c>
      <c r="E625" s="348" t="s">
        <v>998</v>
      </c>
      <c r="F625" s="348" t="s">
        <v>998</v>
      </c>
      <c r="G625" s="366"/>
      <c r="I625" s="366"/>
      <c r="J625" s="365"/>
      <c r="K625" s="390"/>
      <c r="L625" s="365"/>
      <c r="M625" s="367"/>
      <c r="N625" s="352"/>
      <c r="O625" s="391"/>
      <c r="P625" s="353"/>
      <c r="Q625" s="354">
        <v>5390</v>
      </c>
      <c r="R625" s="368"/>
      <c r="S625" s="351"/>
      <c r="T625" s="368"/>
      <c r="U625" s="358"/>
      <c r="V625" s="359">
        <f t="shared" si="58"/>
        <v>5390</v>
      </c>
      <c r="W625" s="358"/>
      <c r="X625" s="369" t="s">
        <v>36</v>
      </c>
      <c r="Y625" s="360"/>
      <c r="Z625" s="392"/>
      <c r="AA625" s="392"/>
      <c r="AB625" s="1" t="s">
        <v>867</v>
      </c>
    </row>
    <row r="626" spans="1:28" ht="15" hidden="1" x14ac:dyDescent="0.25">
      <c r="A626" s="344"/>
      <c r="B626" s="363"/>
      <c r="C626" s="346"/>
      <c r="D626" s="347">
        <v>44810</v>
      </c>
      <c r="E626" s="348" t="s">
        <v>999</v>
      </c>
      <c r="F626" s="348" t="s">
        <v>999</v>
      </c>
      <c r="G626" s="366"/>
      <c r="I626" s="366"/>
      <c r="J626" s="365"/>
      <c r="K626" s="390"/>
      <c r="L626" s="365"/>
      <c r="M626" s="367"/>
      <c r="N626" s="352"/>
      <c r="O626" s="391"/>
      <c r="P626" s="353"/>
      <c r="Q626" s="354">
        <v>2180</v>
      </c>
      <c r="R626" s="368"/>
      <c r="S626" s="351"/>
      <c r="T626" s="368"/>
      <c r="U626" s="358"/>
      <c r="V626" s="359">
        <f t="shared" si="58"/>
        <v>2180</v>
      </c>
      <c r="W626" s="358"/>
      <c r="X626" s="369" t="s">
        <v>36</v>
      </c>
      <c r="Y626" s="360"/>
      <c r="Z626" s="392"/>
      <c r="AA626" s="392"/>
      <c r="AB626" s="1" t="s">
        <v>867</v>
      </c>
    </row>
    <row r="627" spans="1:28" ht="15" hidden="1" x14ac:dyDescent="0.25">
      <c r="A627" s="344"/>
      <c r="B627" s="363"/>
      <c r="C627" s="346"/>
      <c r="D627" s="347">
        <v>44810</v>
      </c>
      <c r="E627" s="348" t="s">
        <v>1000</v>
      </c>
      <c r="F627" s="348" t="s">
        <v>1000</v>
      </c>
      <c r="G627" s="366"/>
      <c r="I627" s="366"/>
      <c r="J627" s="365"/>
      <c r="K627" s="390"/>
      <c r="L627" s="365"/>
      <c r="M627" s="367"/>
      <c r="N627" s="352"/>
      <c r="O627" s="391"/>
      <c r="P627" s="353"/>
      <c r="Q627" s="354">
        <v>109926</v>
      </c>
      <c r="R627" s="368"/>
      <c r="S627" s="351"/>
      <c r="T627" s="368"/>
      <c r="U627" s="358"/>
      <c r="V627" s="359">
        <f t="shared" si="58"/>
        <v>109926</v>
      </c>
      <c r="W627" s="358"/>
      <c r="X627" s="369" t="s">
        <v>36</v>
      </c>
      <c r="Y627" s="360"/>
      <c r="Z627" s="392"/>
      <c r="AA627" s="392"/>
      <c r="AB627" s="1" t="s">
        <v>867</v>
      </c>
    </row>
    <row r="628" spans="1:28" ht="23.25" hidden="1" x14ac:dyDescent="0.25">
      <c r="A628" s="344"/>
      <c r="B628" s="363"/>
      <c r="C628" s="346"/>
      <c r="D628" s="347">
        <v>44810</v>
      </c>
      <c r="E628" s="348" t="s">
        <v>1001</v>
      </c>
      <c r="F628" s="348" t="s">
        <v>1001</v>
      </c>
      <c r="G628" s="366"/>
      <c r="I628" s="366"/>
      <c r="J628" s="365"/>
      <c r="K628" s="390"/>
      <c r="L628" s="365"/>
      <c r="M628" s="367"/>
      <c r="N628" s="352"/>
      <c r="O628" s="391"/>
      <c r="P628" s="353"/>
      <c r="Q628" s="354">
        <v>126903</v>
      </c>
      <c r="R628" s="368"/>
      <c r="S628" s="351"/>
      <c r="T628" s="368"/>
      <c r="U628" s="358"/>
      <c r="V628" s="359">
        <f t="shared" si="58"/>
        <v>126903</v>
      </c>
      <c r="W628" s="358"/>
      <c r="X628" s="369" t="s">
        <v>36</v>
      </c>
      <c r="Y628" s="360"/>
      <c r="Z628" s="392"/>
      <c r="AA628" s="392"/>
      <c r="AB628" s="1" t="s">
        <v>867</v>
      </c>
    </row>
    <row r="629" spans="1:28" ht="15" hidden="1" x14ac:dyDescent="0.25">
      <c r="A629" s="344"/>
      <c r="B629" s="363"/>
      <c r="C629" s="346"/>
      <c r="D629" s="347">
        <v>44810</v>
      </c>
      <c r="E629" s="348" t="s">
        <v>1002</v>
      </c>
      <c r="F629" s="348" t="s">
        <v>1002</v>
      </c>
      <c r="G629" s="366"/>
      <c r="I629" s="366"/>
      <c r="J629" s="365"/>
      <c r="K629" s="390"/>
      <c r="L629" s="365"/>
      <c r="M629" s="367"/>
      <c r="N629" s="352"/>
      <c r="O629" s="391"/>
      <c r="P629" s="353"/>
      <c r="Q629" s="354">
        <v>11059</v>
      </c>
      <c r="R629" s="368"/>
      <c r="S629" s="351"/>
      <c r="T629" s="368"/>
      <c r="U629" s="358"/>
      <c r="V629" s="359">
        <f t="shared" si="58"/>
        <v>11059</v>
      </c>
      <c r="W629" s="358"/>
      <c r="X629" s="369" t="s">
        <v>36</v>
      </c>
      <c r="Y629" s="360"/>
      <c r="Z629" s="392"/>
      <c r="AA629" s="392"/>
      <c r="AB629" s="1" t="s">
        <v>867</v>
      </c>
    </row>
    <row r="630" spans="1:28" ht="15" hidden="1" x14ac:dyDescent="0.25">
      <c r="A630" s="344"/>
      <c r="B630" s="363"/>
      <c r="C630" s="346"/>
      <c r="D630" s="347">
        <v>44810</v>
      </c>
      <c r="E630" s="348" t="s">
        <v>1003</v>
      </c>
      <c r="F630" s="348" t="s">
        <v>1003</v>
      </c>
      <c r="G630" s="366"/>
      <c r="I630" s="366"/>
      <c r="J630" s="365"/>
      <c r="K630" s="390"/>
      <c r="L630" s="365"/>
      <c r="M630" s="367"/>
      <c r="N630" s="352"/>
      <c r="O630" s="391"/>
      <c r="P630" s="353"/>
      <c r="Q630" s="354">
        <v>73279</v>
      </c>
      <c r="R630" s="368"/>
      <c r="S630" s="351"/>
      <c r="T630" s="368"/>
      <c r="U630" s="358"/>
      <c r="V630" s="359">
        <f t="shared" si="58"/>
        <v>73279</v>
      </c>
      <c r="W630" s="358"/>
      <c r="X630" s="369" t="s">
        <v>36</v>
      </c>
      <c r="Y630" s="360"/>
      <c r="Z630" s="392"/>
      <c r="AA630" s="392"/>
      <c r="AB630" s="1" t="s">
        <v>867</v>
      </c>
    </row>
    <row r="631" spans="1:28" ht="15" hidden="1" x14ac:dyDescent="0.25">
      <c r="A631" s="344"/>
      <c r="B631" s="363"/>
      <c r="C631" s="346"/>
      <c r="D631" s="347">
        <v>44810</v>
      </c>
      <c r="E631" s="348" t="s">
        <v>1004</v>
      </c>
      <c r="F631" s="348" t="s">
        <v>1004</v>
      </c>
      <c r="G631" s="366"/>
      <c r="I631" s="366"/>
      <c r="J631" s="365"/>
      <c r="K631" s="390"/>
      <c r="L631" s="365"/>
      <c r="M631" s="367"/>
      <c r="N631" s="352"/>
      <c r="O631" s="391"/>
      <c r="P631" s="353"/>
      <c r="Q631" s="354">
        <v>37420</v>
      </c>
      <c r="R631" s="368"/>
      <c r="S631" s="351"/>
      <c r="T631" s="368"/>
      <c r="U631" s="358"/>
      <c r="V631" s="359">
        <f t="shared" si="58"/>
        <v>37420</v>
      </c>
      <c r="W631" s="358"/>
      <c r="X631" s="369" t="s">
        <v>36</v>
      </c>
      <c r="Y631" s="360"/>
      <c r="Z631" s="392"/>
      <c r="AA631" s="392"/>
      <c r="AB631" s="1" t="s">
        <v>867</v>
      </c>
    </row>
    <row r="632" spans="1:28" ht="15" hidden="1" x14ac:dyDescent="0.25">
      <c r="A632" s="344"/>
      <c r="B632" s="363"/>
      <c r="C632" s="346"/>
      <c r="D632" s="347">
        <v>44810</v>
      </c>
      <c r="E632" s="348" t="s">
        <v>1005</v>
      </c>
      <c r="F632" s="348" t="s">
        <v>1005</v>
      </c>
      <c r="G632" s="366"/>
      <c r="I632" s="366"/>
      <c r="J632" s="365"/>
      <c r="K632" s="390"/>
      <c r="L632" s="365"/>
      <c r="M632" s="367"/>
      <c r="N632" s="352"/>
      <c r="O632" s="391"/>
      <c r="P632" s="353"/>
      <c r="Q632" s="354">
        <v>109504</v>
      </c>
      <c r="R632" s="368"/>
      <c r="S632" s="351"/>
      <c r="T632" s="368"/>
      <c r="U632" s="358"/>
      <c r="V632" s="359">
        <f t="shared" si="58"/>
        <v>109504</v>
      </c>
      <c r="W632" s="358"/>
      <c r="X632" s="369" t="s">
        <v>36</v>
      </c>
      <c r="Y632" s="360"/>
      <c r="Z632" s="392"/>
      <c r="AA632" s="392"/>
      <c r="AB632" s="1" t="s">
        <v>867</v>
      </c>
    </row>
    <row r="633" spans="1:28" ht="15" hidden="1" x14ac:dyDescent="0.25">
      <c r="A633" s="344"/>
      <c r="B633" s="363"/>
      <c r="C633" s="346"/>
      <c r="D633" s="347">
        <v>44810</v>
      </c>
      <c r="E633" s="348" t="s">
        <v>1006</v>
      </c>
      <c r="F633" s="348" t="s">
        <v>1006</v>
      </c>
      <c r="G633" s="366"/>
      <c r="I633" s="366"/>
      <c r="J633" s="365"/>
      <c r="K633" s="390"/>
      <c r="L633" s="365"/>
      <c r="M633" s="367"/>
      <c r="N633" s="352"/>
      <c r="O633" s="391"/>
      <c r="P633" s="353"/>
      <c r="Q633" s="354">
        <v>477630</v>
      </c>
      <c r="R633" s="368"/>
      <c r="S633" s="351"/>
      <c r="T633" s="368"/>
      <c r="U633" s="358"/>
      <c r="V633" s="359">
        <f t="shared" si="58"/>
        <v>477630</v>
      </c>
      <c r="W633" s="358"/>
      <c r="X633" s="369" t="s">
        <v>36</v>
      </c>
      <c r="Y633" s="360"/>
      <c r="Z633" s="392"/>
      <c r="AA633" s="392"/>
      <c r="AB633" s="1" t="s">
        <v>867</v>
      </c>
    </row>
    <row r="634" spans="1:28" ht="23.25" hidden="1" x14ac:dyDescent="0.25">
      <c r="A634" s="344"/>
      <c r="B634" s="363"/>
      <c r="C634" s="346"/>
      <c r="D634" s="347">
        <v>44811</v>
      </c>
      <c r="E634" s="348" t="s">
        <v>1007</v>
      </c>
      <c r="F634" s="348" t="s">
        <v>1007</v>
      </c>
      <c r="G634" s="366"/>
      <c r="I634" s="366"/>
      <c r="J634" s="365"/>
      <c r="K634" s="390"/>
      <c r="L634" s="365"/>
      <c r="M634" s="367"/>
      <c r="N634" s="352"/>
      <c r="O634" s="391"/>
      <c r="P634" s="353"/>
      <c r="Q634" s="354">
        <v>62664</v>
      </c>
      <c r="R634" s="368"/>
      <c r="S634" s="351"/>
      <c r="T634" s="368"/>
      <c r="U634" s="358"/>
      <c r="V634" s="359">
        <f t="shared" si="58"/>
        <v>62664</v>
      </c>
      <c r="W634" s="358"/>
      <c r="X634" s="369" t="s">
        <v>36</v>
      </c>
      <c r="Y634" s="360"/>
      <c r="Z634" s="392"/>
      <c r="AA634" s="392"/>
      <c r="AB634" s="1" t="s">
        <v>867</v>
      </c>
    </row>
    <row r="635" spans="1:28" ht="15" hidden="1" x14ac:dyDescent="0.25">
      <c r="A635" s="344"/>
      <c r="B635" s="363"/>
      <c r="C635" s="346"/>
      <c r="D635" s="347">
        <v>44813</v>
      </c>
      <c r="E635" s="348" t="s">
        <v>1008</v>
      </c>
      <c r="F635" s="348" t="s">
        <v>1008</v>
      </c>
      <c r="G635" s="366"/>
      <c r="I635" s="366"/>
      <c r="J635" s="365"/>
      <c r="K635" s="390"/>
      <c r="L635" s="365"/>
      <c r="M635" s="367"/>
      <c r="N635" s="352"/>
      <c r="O635" s="391"/>
      <c r="P635" s="353"/>
      <c r="Q635" s="354">
        <v>27800675</v>
      </c>
      <c r="R635" s="368"/>
      <c r="S635" s="351"/>
      <c r="T635" s="368"/>
      <c r="U635" s="358"/>
      <c r="V635" s="359">
        <f t="shared" si="58"/>
        <v>27800675</v>
      </c>
      <c r="W635" s="358"/>
      <c r="X635" s="369" t="s">
        <v>36</v>
      </c>
      <c r="Y635" s="360">
        <v>58372134</v>
      </c>
      <c r="Z635" s="392"/>
      <c r="AA635" s="392"/>
      <c r="AB635" s="1" t="s">
        <v>867</v>
      </c>
    </row>
    <row r="636" spans="1:28" ht="15" hidden="1" x14ac:dyDescent="0.25">
      <c r="A636" s="344"/>
      <c r="B636" s="363"/>
      <c r="C636" s="346"/>
      <c r="D636" s="347">
        <v>44813</v>
      </c>
      <c r="E636" s="348" t="s">
        <v>1008</v>
      </c>
      <c r="F636" s="348" t="s">
        <v>1008</v>
      </c>
      <c r="G636" s="366"/>
      <c r="I636" s="366"/>
      <c r="J636" s="365"/>
      <c r="K636" s="390"/>
      <c r="L636" s="365"/>
      <c r="M636" s="367"/>
      <c r="N636" s="352"/>
      <c r="O636" s="391"/>
      <c r="P636" s="353"/>
      <c r="Q636" s="354">
        <v>27304055</v>
      </c>
      <c r="R636" s="368"/>
      <c r="S636" s="351"/>
      <c r="T636" s="368"/>
      <c r="U636" s="358"/>
      <c r="V636" s="359">
        <f t="shared" ref="V636:V699" si="61">Q636+S636+U636</f>
        <v>27304055</v>
      </c>
      <c r="W636" s="358"/>
      <c r="X636" s="369" t="s">
        <v>36</v>
      </c>
      <c r="Y636" s="360">
        <v>58372132</v>
      </c>
      <c r="Z636" s="392"/>
      <c r="AA636" s="392"/>
      <c r="AB636" s="1" t="s">
        <v>867</v>
      </c>
    </row>
    <row r="637" spans="1:28" ht="15" hidden="1" x14ac:dyDescent="0.25">
      <c r="A637" s="344"/>
      <c r="B637" s="363"/>
      <c r="C637" s="346"/>
      <c r="D637" s="347">
        <v>44813</v>
      </c>
      <c r="E637" s="348" t="s">
        <v>1008</v>
      </c>
      <c r="F637" s="348" t="s">
        <v>1008</v>
      </c>
      <c r="G637" s="366"/>
      <c r="I637" s="366"/>
      <c r="J637" s="365"/>
      <c r="K637" s="390"/>
      <c r="L637" s="365"/>
      <c r="M637" s="367"/>
      <c r="N637" s="352"/>
      <c r="O637" s="391"/>
      <c r="P637" s="353"/>
      <c r="Q637" s="354">
        <v>18020270</v>
      </c>
      <c r="R637" s="368"/>
      <c r="S637" s="351"/>
      <c r="T637" s="368"/>
      <c r="U637" s="358"/>
      <c r="V637" s="359">
        <f t="shared" si="61"/>
        <v>18020270</v>
      </c>
      <c r="W637" s="358"/>
      <c r="X637" s="369" t="s">
        <v>36</v>
      </c>
      <c r="Y637" s="360">
        <v>58372133</v>
      </c>
      <c r="Z637" s="392"/>
      <c r="AA637" s="392"/>
      <c r="AB637" s="1" t="s">
        <v>867</v>
      </c>
    </row>
    <row r="638" spans="1:28" ht="23.25" hidden="1" x14ac:dyDescent="0.25">
      <c r="A638" s="344"/>
      <c r="B638" s="363"/>
      <c r="C638" s="346"/>
      <c r="D638" s="347">
        <v>44816</v>
      </c>
      <c r="E638" s="348" t="s">
        <v>1009</v>
      </c>
      <c r="F638" s="348" t="s">
        <v>1009</v>
      </c>
      <c r="G638" s="366"/>
      <c r="I638" s="366"/>
      <c r="J638" s="365"/>
      <c r="K638" s="390"/>
      <c r="L638" s="365"/>
      <c r="M638" s="367"/>
      <c r="N638" s="352"/>
      <c r="O638" s="391"/>
      <c r="P638" s="353"/>
      <c r="Q638" s="354">
        <v>4358</v>
      </c>
      <c r="R638" s="368"/>
      <c r="S638" s="351"/>
      <c r="T638" s="368"/>
      <c r="U638" s="358"/>
      <c r="V638" s="359">
        <f t="shared" si="61"/>
        <v>4358</v>
      </c>
      <c r="W638" s="358"/>
      <c r="X638" s="369" t="s">
        <v>36</v>
      </c>
      <c r="Y638" s="360"/>
      <c r="Z638" s="392"/>
      <c r="AA638" s="392"/>
      <c r="AB638" s="1" t="s">
        <v>867</v>
      </c>
    </row>
    <row r="639" spans="1:28" ht="23.25" hidden="1" x14ac:dyDescent="0.25">
      <c r="A639" s="344"/>
      <c r="B639" s="363"/>
      <c r="C639" s="346"/>
      <c r="D639" s="347">
        <v>44820</v>
      </c>
      <c r="E639" s="348" t="s">
        <v>1010</v>
      </c>
      <c r="F639" s="348" t="s">
        <v>1010</v>
      </c>
      <c r="G639" s="366"/>
      <c r="I639" s="366"/>
      <c r="J639" s="365"/>
      <c r="K639" s="390"/>
      <c r="L639" s="365"/>
      <c r="M639" s="367"/>
      <c r="N639" s="352"/>
      <c r="O639" s="391"/>
      <c r="P639" s="353"/>
      <c r="Q639" s="354">
        <v>54011</v>
      </c>
      <c r="R639" s="368"/>
      <c r="S639" s="351"/>
      <c r="T639" s="368"/>
      <c r="U639" s="358"/>
      <c r="V639" s="359">
        <f t="shared" si="61"/>
        <v>54011</v>
      </c>
      <c r="W639" s="358"/>
      <c r="X639" s="369" t="s">
        <v>36</v>
      </c>
      <c r="Y639" s="360"/>
      <c r="Z639" s="392"/>
      <c r="AA639" s="392"/>
      <c r="AB639" s="1" t="s">
        <v>867</v>
      </c>
    </row>
    <row r="640" spans="1:28" ht="23.25" hidden="1" x14ac:dyDescent="0.25">
      <c r="A640" s="344"/>
      <c r="B640" s="363"/>
      <c r="C640" s="346"/>
      <c r="D640" s="347">
        <v>44820</v>
      </c>
      <c r="E640" s="348" t="s">
        <v>1011</v>
      </c>
      <c r="F640" s="348" t="s">
        <v>1011</v>
      </c>
      <c r="G640" s="366"/>
      <c r="I640" s="366"/>
      <c r="J640" s="365"/>
      <c r="K640" s="390"/>
      <c r="L640" s="365"/>
      <c r="M640" s="367"/>
      <c r="N640" s="352"/>
      <c r="O640" s="391"/>
      <c r="P640" s="353"/>
      <c r="Q640" s="354">
        <v>61404</v>
      </c>
      <c r="R640" s="368"/>
      <c r="S640" s="351"/>
      <c r="T640" s="368"/>
      <c r="U640" s="358"/>
      <c r="V640" s="359">
        <f t="shared" si="61"/>
        <v>61404</v>
      </c>
      <c r="W640" s="358"/>
      <c r="X640" s="369" t="s">
        <v>36</v>
      </c>
      <c r="Y640" s="360"/>
      <c r="Z640" s="392"/>
      <c r="AA640" s="392"/>
      <c r="AB640" s="1" t="s">
        <v>867</v>
      </c>
    </row>
    <row r="641" spans="1:28" ht="23.25" hidden="1" x14ac:dyDescent="0.25">
      <c r="A641" s="344"/>
      <c r="B641" s="363"/>
      <c r="C641" s="346"/>
      <c r="D641" s="347">
        <v>44820</v>
      </c>
      <c r="E641" s="348" t="s">
        <v>1012</v>
      </c>
      <c r="F641" s="348" t="s">
        <v>1012</v>
      </c>
      <c r="G641" s="366"/>
      <c r="I641" s="366"/>
      <c r="J641" s="365"/>
      <c r="K641" s="390"/>
      <c r="L641" s="365"/>
      <c r="M641" s="367"/>
      <c r="N641" s="352"/>
      <c r="O641" s="391"/>
      <c r="P641" s="353"/>
      <c r="Q641" s="354">
        <v>1000000</v>
      </c>
      <c r="R641" s="368"/>
      <c r="S641" s="351"/>
      <c r="T641" s="368"/>
      <c r="U641" s="358"/>
      <c r="V641" s="359">
        <f t="shared" si="61"/>
        <v>1000000</v>
      </c>
      <c r="W641" s="358"/>
      <c r="X641" s="369" t="s">
        <v>36</v>
      </c>
      <c r="Y641" s="360"/>
      <c r="Z641" s="392"/>
      <c r="AA641" s="392"/>
      <c r="AB641" s="1" t="s">
        <v>867</v>
      </c>
    </row>
    <row r="642" spans="1:28" ht="23.25" hidden="1" x14ac:dyDescent="0.25">
      <c r="A642" s="344"/>
      <c r="B642" s="363"/>
      <c r="C642" s="346"/>
      <c r="D642" s="347">
        <v>44820</v>
      </c>
      <c r="E642" s="348" t="s">
        <v>1013</v>
      </c>
      <c r="F642" s="348" t="s">
        <v>1013</v>
      </c>
      <c r="G642" s="366"/>
      <c r="I642" s="366"/>
      <c r="J642" s="365"/>
      <c r="K642" s="390"/>
      <c r="L642" s="365"/>
      <c r="M642" s="367"/>
      <c r="N642" s="352"/>
      <c r="O642" s="391"/>
      <c r="P642" s="353"/>
      <c r="Q642" s="354">
        <v>1000000</v>
      </c>
      <c r="R642" s="368"/>
      <c r="S642" s="351"/>
      <c r="T642" s="368"/>
      <c r="U642" s="358"/>
      <c r="V642" s="359">
        <f t="shared" si="61"/>
        <v>1000000</v>
      </c>
      <c r="W642" s="358"/>
      <c r="X642" s="369" t="s">
        <v>36</v>
      </c>
      <c r="Y642" s="360"/>
      <c r="Z642" s="392"/>
      <c r="AA642" s="392"/>
      <c r="AB642" s="1" t="s">
        <v>867</v>
      </c>
    </row>
    <row r="643" spans="1:28" ht="23.25" hidden="1" x14ac:dyDescent="0.25">
      <c r="A643" s="344"/>
      <c r="B643" s="363"/>
      <c r="C643" s="346"/>
      <c r="D643" s="347">
        <v>44820</v>
      </c>
      <c r="E643" s="348" t="s">
        <v>1014</v>
      </c>
      <c r="F643" s="348" t="s">
        <v>1014</v>
      </c>
      <c r="G643" s="366"/>
      <c r="I643" s="366"/>
      <c r="J643" s="365"/>
      <c r="K643" s="390"/>
      <c r="L643" s="365"/>
      <c r="M643" s="367"/>
      <c r="N643" s="352"/>
      <c r="O643" s="391"/>
      <c r="P643" s="353"/>
      <c r="Q643" s="354">
        <v>1000000</v>
      </c>
      <c r="R643" s="368"/>
      <c r="S643" s="351"/>
      <c r="T643" s="368"/>
      <c r="U643" s="358"/>
      <c r="V643" s="359">
        <f t="shared" si="61"/>
        <v>1000000</v>
      </c>
      <c r="W643" s="358"/>
      <c r="X643" s="369" t="s">
        <v>36</v>
      </c>
      <c r="Y643" s="360"/>
      <c r="Z643" s="392"/>
      <c r="AA643" s="392"/>
      <c r="AB643" s="1" t="s">
        <v>867</v>
      </c>
    </row>
    <row r="644" spans="1:28" ht="15" hidden="1" x14ac:dyDescent="0.25">
      <c r="A644" s="344"/>
      <c r="B644" s="363"/>
      <c r="C644" s="346"/>
      <c r="D644" s="347">
        <v>44820</v>
      </c>
      <c r="E644" s="348" t="s">
        <v>1015</v>
      </c>
      <c r="F644" s="348" t="s">
        <v>1015</v>
      </c>
      <c r="G644" s="366"/>
      <c r="I644" s="366"/>
      <c r="J644" s="365"/>
      <c r="K644" s="390"/>
      <c r="L644" s="365"/>
      <c r="M644" s="367"/>
      <c r="N644" s="352"/>
      <c r="O644" s="391"/>
      <c r="P644" s="353"/>
      <c r="Q644" s="354">
        <v>5929782</v>
      </c>
      <c r="R644" s="368"/>
      <c r="S644" s="351"/>
      <c r="T644" s="368"/>
      <c r="U644" s="358"/>
      <c r="V644" s="359">
        <f t="shared" si="61"/>
        <v>5929782</v>
      </c>
      <c r="W644" s="358"/>
      <c r="X644" s="369" t="s">
        <v>36</v>
      </c>
      <c r="Y644" s="360">
        <v>58372137</v>
      </c>
      <c r="Z644" s="392"/>
      <c r="AA644" s="392"/>
      <c r="AB644" s="1" t="s">
        <v>867</v>
      </c>
    </row>
    <row r="645" spans="1:28" ht="15" hidden="1" x14ac:dyDescent="0.25">
      <c r="A645" s="344"/>
      <c r="B645" s="363"/>
      <c r="C645" s="346"/>
      <c r="D645" s="347">
        <v>44823</v>
      </c>
      <c r="E645" s="348" t="s">
        <v>1016</v>
      </c>
      <c r="F645" s="348" t="s">
        <v>1016</v>
      </c>
      <c r="G645" s="366"/>
      <c r="I645" s="366"/>
      <c r="J645" s="365"/>
      <c r="K645" s="390"/>
      <c r="L645" s="365"/>
      <c r="M645" s="367"/>
      <c r="N645" s="352"/>
      <c r="O645" s="391"/>
      <c r="P645" s="353"/>
      <c r="Q645" s="354">
        <v>201403</v>
      </c>
      <c r="R645" s="368"/>
      <c r="S645" s="351"/>
      <c r="T645" s="368"/>
      <c r="U645" s="358"/>
      <c r="V645" s="359">
        <f t="shared" si="61"/>
        <v>201403</v>
      </c>
      <c r="W645" s="358"/>
      <c r="X645" s="369" t="s">
        <v>36</v>
      </c>
      <c r="Y645" s="360">
        <v>58372138</v>
      </c>
      <c r="Z645" s="392"/>
      <c r="AA645" s="392"/>
      <c r="AB645" s="1" t="s">
        <v>867</v>
      </c>
    </row>
    <row r="646" spans="1:28" ht="15" hidden="1" x14ac:dyDescent="0.25">
      <c r="A646" s="344"/>
      <c r="B646" s="363"/>
      <c r="C646" s="346"/>
      <c r="D646" s="347">
        <v>44824</v>
      </c>
      <c r="E646" s="348" t="s">
        <v>837</v>
      </c>
      <c r="F646" s="348" t="s">
        <v>837</v>
      </c>
      <c r="G646" s="366"/>
      <c r="I646" s="366"/>
      <c r="J646" s="365"/>
      <c r="K646" s="390"/>
      <c r="L646" s="365"/>
      <c r="M646" s="367"/>
      <c r="N646" s="352"/>
      <c r="O646" s="391"/>
      <c r="P646" s="353"/>
      <c r="Q646" s="354">
        <v>90000</v>
      </c>
      <c r="R646" s="368"/>
      <c r="S646" s="351"/>
      <c r="T646" s="368"/>
      <c r="U646" s="358"/>
      <c r="V646" s="359">
        <f t="shared" si="61"/>
        <v>90000</v>
      </c>
      <c r="W646" s="358"/>
      <c r="X646" s="369" t="s">
        <v>36</v>
      </c>
      <c r="Y646" s="360">
        <v>58372135</v>
      </c>
      <c r="Z646" s="392"/>
      <c r="AA646" s="392"/>
      <c r="AB646" s="1" t="s">
        <v>867</v>
      </c>
    </row>
    <row r="647" spans="1:28" ht="15" hidden="1" x14ac:dyDescent="0.25">
      <c r="A647" s="344"/>
      <c r="B647" s="363"/>
      <c r="C647" s="346"/>
      <c r="D647" s="347">
        <v>44830</v>
      </c>
      <c r="E647" s="348" t="s">
        <v>917</v>
      </c>
      <c r="F647" s="348" t="s">
        <v>917</v>
      </c>
      <c r="G647" s="366"/>
      <c r="I647" s="366"/>
      <c r="J647" s="365"/>
      <c r="K647" s="390"/>
      <c r="L647" s="365"/>
      <c r="M647" s="367"/>
      <c r="N647" s="352"/>
      <c r="O647" s="391"/>
      <c r="P647" s="353"/>
      <c r="Q647" s="354">
        <v>107465.74</v>
      </c>
      <c r="R647" s="368"/>
      <c r="S647" s="351"/>
      <c r="T647" s="368"/>
      <c r="U647" s="358"/>
      <c r="V647" s="359">
        <f t="shared" si="61"/>
        <v>107465.74</v>
      </c>
      <c r="W647" s="358"/>
      <c r="X647" s="369" t="s">
        <v>36</v>
      </c>
      <c r="Y647" s="360"/>
      <c r="Z647" s="392"/>
      <c r="AA647" s="392"/>
      <c r="AB647" s="1" t="s">
        <v>867</v>
      </c>
    </row>
    <row r="648" spans="1:28" ht="15" hidden="1" x14ac:dyDescent="0.25">
      <c r="A648" s="344"/>
      <c r="B648" s="363"/>
      <c r="C648" s="346"/>
      <c r="D648" s="347">
        <v>44830</v>
      </c>
      <c r="E648" s="348" t="s">
        <v>918</v>
      </c>
      <c r="F648" s="348" t="s">
        <v>918</v>
      </c>
      <c r="G648" s="366"/>
      <c r="I648" s="366"/>
      <c r="J648" s="365"/>
      <c r="K648" s="390"/>
      <c r="L648" s="365"/>
      <c r="M648" s="367"/>
      <c r="N648" s="352"/>
      <c r="O648" s="391"/>
      <c r="P648" s="353"/>
      <c r="Q648" s="354">
        <v>306789.93</v>
      </c>
      <c r="R648" s="368"/>
      <c r="S648" s="351"/>
      <c r="T648" s="368"/>
      <c r="U648" s="358"/>
      <c r="V648" s="359">
        <f t="shared" si="61"/>
        <v>306789.93</v>
      </c>
      <c r="W648" s="358"/>
      <c r="X648" s="369" t="s">
        <v>36</v>
      </c>
      <c r="Y648" s="360"/>
      <c r="Z648" s="392"/>
      <c r="AA648" s="392"/>
      <c r="AB648" s="1" t="s">
        <v>867</v>
      </c>
    </row>
    <row r="649" spans="1:28" ht="15" hidden="1" x14ac:dyDescent="0.25">
      <c r="A649" s="344"/>
      <c r="B649" s="363"/>
      <c r="C649" s="346"/>
      <c r="D649" s="347">
        <v>44834</v>
      </c>
      <c r="E649" s="348" t="s">
        <v>842</v>
      </c>
      <c r="F649" s="348" t="s">
        <v>842</v>
      </c>
      <c r="G649" s="366"/>
      <c r="I649" s="366"/>
      <c r="J649" s="365"/>
      <c r="K649" s="390"/>
      <c r="L649" s="365"/>
      <c r="M649" s="367"/>
      <c r="N649" s="352"/>
      <c r="O649" s="391"/>
      <c r="P649" s="353"/>
      <c r="Q649" s="354">
        <v>25000</v>
      </c>
      <c r="R649" s="368"/>
      <c r="S649" s="351"/>
      <c r="T649" s="368"/>
      <c r="U649" s="358"/>
      <c r="V649" s="359">
        <f t="shared" si="61"/>
        <v>25000</v>
      </c>
      <c r="W649" s="358"/>
      <c r="X649" s="369" t="s">
        <v>36</v>
      </c>
      <c r="Y649" s="360">
        <v>58372142</v>
      </c>
      <c r="Z649" s="392"/>
      <c r="AA649" s="392"/>
      <c r="AB649" s="1" t="s">
        <v>867</v>
      </c>
    </row>
    <row r="650" spans="1:28" ht="23.25" hidden="1" x14ac:dyDescent="0.25">
      <c r="A650" s="344"/>
      <c r="B650" s="363"/>
      <c r="C650" s="346"/>
      <c r="D650" s="347">
        <v>44834</v>
      </c>
      <c r="E650" s="348" t="s">
        <v>1017</v>
      </c>
      <c r="F650" s="348" t="s">
        <v>1017</v>
      </c>
      <c r="G650" s="366"/>
      <c r="I650" s="366"/>
      <c r="J650" s="365"/>
      <c r="K650" s="390"/>
      <c r="L650" s="365"/>
      <c r="M650" s="367"/>
      <c r="N650" s="352"/>
      <c r="O650" s="391"/>
      <c r="P650" s="353"/>
      <c r="Q650" s="354">
        <v>3888412</v>
      </c>
      <c r="R650" s="368"/>
      <c r="S650" s="351"/>
      <c r="T650" s="368"/>
      <c r="U650" s="358"/>
      <c r="V650" s="359">
        <f t="shared" si="61"/>
        <v>3888412</v>
      </c>
      <c r="W650" s="358"/>
      <c r="X650" s="369" t="s">
        <v>36</v>
      </c>
      <c r="Y650" s="360">
        <v>58372139</v>
      </c>
      <c r="Z650" s="392"/>
      <c r="AA650" s="392"/>
      <c r="AB650" s="1" t="s">
        <v>867</v>
      </c>
    </row>
    <row r="651" spans="1:28" ht="15" hidden="1" x14ac:dyDescent="0.25">
      <c r="A651" s="344"/>
      <c r="B651" s="363"/>
      <c r="C651" s="346"/>
      <c r="D651" s="347">
        <v>44834</v>
      </c>
      <c r="E651" s="348" t="s">
        <v>1018</v>
      </c>
      <c r="F651" s="348" t="s">
        <v>1018</v>
      </c>
      <c r="G651" s="366"/>
      <c r="I651" s="366"/>
      <c r="J651" s="365"/>
      <c r="K651" s="390"/>
      <c r="L651" s="365"/>
      <c r="M651" s="367"/>
      <c r="N651" s="352"/>
      <c r="O651" s="391"/>
      <c r="P651" s="353"/>
      <c r="Q651" s="354">
        <v>53168</v>
      </c>
      <c r="R651" s="368"/>
      <c r="S651" s="351"/>
      <c r="T651" s="368"/>
      <c r="U651" s="358"/>
      <c r="V651" s="359">
        <f t="shared" si="61"/>
        <v>53168</v>
      </c>
      <c r="W651" s="358"/>
      <c r="X651" s="369" t="s">
        <v>36</v>
      </c>
      <c r="Y651" s="360"/>
      <c r="Z651" s="392"/>
      <c r="AA651" s="392"/>
      <c r="AB651" s="1" t="s">
        <v>867</v>
      </c>
    </row>
    <row r="652" spans="1:28" ht="23.25" hidden="1" x14ac:dyDescent="0.25">
      <c r="A652" s="344"/>
      <c r="B652" s="363"/>
      <c r="C652" s="346"/>
      <c r="D652" s="347">
        <v>44834</v>
      </c>
      <c r="E652" s="348" t="s">
        <v>1019</v>
      </c>
      <c r="F652" s="348" t="s">
        <v>1019</v>
      </c>
      <c r="G652" s="366"/>
      <c r="I652" s="366"/>
      <c r="J652" s="365"/>
      <c r="K652" s="390"/>
      <c r="L652" s="365"/>
      <c r="M652" s="367"/>
      <c r="N652" s="352"/>
      <c r="O652" s="391"/>
      <c r="P652" s="353"/>
      <c r="Q652" s="354">
        <v>161902</v>
      </c>
      <c r="R652" s="368"/>
      <c r="S652" s="351"/>
      <c r="T652" s="368"/>
      <c r="U652" s="358"/>
      <c r="V652" s="359">
        <f t="shared" si="61"/>
        <v>161902</v>
      </c>
      <c r="W652" s="358"/>
      <c r="X652" s="369" t="s">
        <v>36</v>
      </c>
      <c r="Y652" s="360"/>
      <c r="Z652" s="392"/>
      <c r="AA652" s="392"/>
      <c r="AB652" s="1" t="s">
        <v>867</v>
      </c>
    </row>
    <row r="653" spans="1:28" hidden="1" x14ac:dyDescent="0.2">
      <c r="A653" s="20">
        <v>333</v>
      </c>
      <c r="B653" s="21">
        <v>44856</v>
      </c>
      <c r="C653" s="22">
        <v>44838</v>
      </c>
      <c r="D653" s="246">
        <v>44839</v>
      </c>
      <c r="E653" s="23" t="s">
        <v>712</v>
      </c>
      <c r="F653" s="23" t="s">
        <v>713</v>
      </c>
      <c r="G653" s="26" t="s">
        <v>33</v>
      </c>
      <c r="I653" s="24" t="s">
        <v>33</v>
      </c>
      <c r="J653" s="26">
        <v>303747</v>
      </c>
      <c r="K653" s="159" t="s">
        <v>33</v>
      </c>
      <c r="L653" s="26" t="s">
        <v>33</v>
      </c>
      <c r="M653" s="29">
        <v>10000</v>
      </c>
      <c r="N653" s="132"/>
      <c r="O653" s="173">
        <f t="shared" ref="O653:O657" si="62">M653*N653</f>
        <v>0</v>
      </c>
      <c r="P653" s="31">
        <v>0</v>
      </c>
      <c r="Q653" s="35">
        <f t="shared" si="60"/>
        <v>10000</v>
      </c>
      <c r="R653" s="33"/>
      <c r="S653" s="35">
        <f>-R653*Q653</f>
        <v>0</v>
      </c>
      <c r="T653" s="33"/>
      <c r="U653" s="35">
        <f>IFERROR(O653*-T653,0)</f>
        <v>0</v>
      </c>
      <c r="V653" s="32">
        <f t="shared" si="61"/>
        <v>10000</v>
      </c>
      <c r="W653" s="36" t="s">
        <v>59</v>
      </c>
      <c r="X653" s="181" t="s">
        <v>36</v>
      </c>
      <c r="Y653" s="37" t="s">
        <v>33</v>
      </c>
      <c r="Z653" s="37" t="s">
        <v>33</v>
      </c>
      <c r="AA653" s="37"/>
    </row>
    <row r="654" spans="1:28" hidden="1" x14ac:dyDescent="0.2">
      <c r="A654" s="20">
        <v>334</v>
      </c>
      <c r="B654" s="21">
        <v>44856</v>
      </c>
      <c r="C654" s="22">
        <v>44838</v>
      </c>
      <c r="D654" s="246">
        <v>44839</v>
      </c>
      <c r="E654" s="23" t="s">
        <v>710</v>
      </c>
      <c r="F654" s="23" t="s">
        <v>711</v>
      </c>
      <c r="G654" s="26" t="s">
        <v>33</v>
      </c>
      <c r="I654" s="24" t="s">
        <v>33</v>
      </c>
      <c r="J654" s="26">
        <v>303748</v>
      </c>
      <c r="K654" s="159" t="s">
        <v>33</v>
      </c>
      <c r="L654" s="26" t="s">
        <v>33</v>
      </c>
      <c r="M654" s="29">
        <v>22600</v>
      </c>
      <c r="N654" s="132"/>
      <c r="O654" s="173">
        <f t="shared" si="62"/>
        <v>0</v>
      </c>
      <c r="P654" s="31">
        <v>0</v>
      </c>
      <c r="Q654" s="35">
        <f t="shared" si="60"/>
        <v>22600</v>
      </c>
      <c r="R654" s="33">
        <v>0.03</v>
      </c>
      <c r="S654" s="35">
        <f>-R654*Q654</f>
        <v>-678</v>
      </c>
      <c r="T654" s="33"/>
      <c r="U654" s="35">
        <v>-2600</v>
      </c>
      <c r="V654" s="32">
        <f t="shared" si="61"/>
        <v>19322</v>
      </c>
      <c r="W654" s="36" t="s">
        <v>59</v>
      </c>
      <c r="X654" s="46" t="s">
        <v>36</v>
      </c>
      <c r="Y654" s="37" t="s">
        <v>33</v>
      </c>
      <c r="Z654" s="37" t="s">
        <v>33</v>
      </c>
      <c r="AA654" s="37"/>
    </row>
    <row r="655" spans="1:28" hidden="1" x14ac:dyDescent="0.2">
      <c r="A655" s="20">
        <v>335</v>
      </c>
      <c r="B655" s="21">
        <v>44856</v>
      </c>
      <c r="C655" s="22">
        <v>44839</v>
      </c>
      <c r="D655" s="246">
        <v>44848</v>
      </c>
      <c r="E655" s="23" t="s">
        <v>38</v>
      </c>
      <c r="F655" s="23" t="s">
        <v>714</v>
      </c>
      <c r="G655" s="26" t="s">
        <v>33</v>
      </c>
      <c r="I655" s="24" t="s">
        <v>33</v>
      </c>
      <c r="J655" s="26">
        <v>303749</v>
      </c>
      <c r="K655" s="27">
        <v>44833</v>
      </c>
      <c r="L655" s="26" t="s">
        <v>33</v>
      </c>
      <c r="M655" s="29">
        <v>8833092</v>
      </c>
      <c r="N655" s="132"/>
      <c r="O655" s="173">
        <f t="shared" si="62"/>
        <v>0</v>
      </c>
      <c r="P655" s="31">
        <v>0</v>
      </c>
      <c r="Q655" s="35">
        <f t="shared" si="60"/>
        <v>8833092</v>
      </c>
      <c r="R655" s="33"/>
      <c r="S655" s="35">
        <f>-R655*Q655</f>
        <v>0</v>
      </c>
      <c r="T655" s="33"/>
      <c r="U655" s="35">
        <f>IFERROR(O655*-T655,0)</f>
        <v>0</v>
      </c>
      <c r="V655" s="32">
        <f>Q655+S655+U655</f>
        <v>8833092</v>
      </c>
      <c r="W655" s="36" t="s">
        <v>59</v>
      </c>
      <c r="X655" s="46" t="s">
        <v>36</v>
      </c>
      <c r="Y655" s="37" t="s">
        <v>33</v>
      </c>
      <c r="Z655" s="37" t="s">
        <v>33</v>
      </c>
      <c r="AA655" s="49"/>
    </row>
    <row r="656" spans="1:28" hidden="1" x14ac:dyDescent="0.2">
      <c r="A656" s="20">
        <v>340</v>
      </c>
      <c r="B656" s="21">
        <v>44856</v>
      </c>
      <c r="C656" s="22">
        <v>44837</v>
      </c>
      <c r="D656" s="246">
        <v>44839</v>
      </c>
      <c r="E656" s="23" t="s">
        <v>720</v>
      </c>
      <c r="F656" s="23" t="s">
        <v>721</v>
      </c>
      <c r="G656" s="26" t="s">
        <v>722</v>
      </c>
      <c r="I656" s="24" t="s">
        <v>33</v>
      </c>
      <c r="J656" s="26">
        <v>303792</v>
      </c>
      <c r="K656" s="27">
        <v>44837</v>
      </c>
      <c r="L656" s="26" t="s">
        <v>33</v>
      </c>
      <c r="M656" s="29">
        <v>2052600</v>
      </c>
      <c r="N656" s="132">
        <v>0.17</v>
      </c>
      <c r="O656" s="173">
        <f t="shared" si="62"/>
        <v>348942</v>
      </c>
      <c r="P656" s="31">
        <v>0</v>
      </c>
      <c r="Q656" s="35">
        <f t="shared" si="60"/>
        <v>2401542</v>
      </c>
      <c r="R656" s="33"/>
      <c r="S656" s="35">
        <f>-R656*Q656</f>
        <v>0</v>
      </c>
      <c r="T656" s="33"/>
      <c r="U656" s="35">
        <f>IFERROR(O656*-T656,0)</f>
        <v>0</v>
      </c>
      <c r="V656" s="32">
        <f t="shared" si="61"/>
        <v>2401542</v>
      </c>
      <c r="W656" s="36" t="s">
        <v>59</v>
      </c>
      <c r="X656" s="46" t="s">
        <v>36</v>
      </c>
      <c r="Y656" s="37" t="s">
        <v>33</v>
      </c>
      <c r="Z656" s="37" t="s">
        <v>33</v>
      </c>
      <c r="AA656" s="37"/>
    </row>
    <row r="657" spans="1:28" hidden="1" x14ac:dyDescent="0.2">
      <c r="A657" s="20">
        <v>337</v>
      </c>
      <c r="B657" s="21">
        <v>44856</v>
      </c>
      <c r="C657" s="22">
        <v>44839</v>
      </c>
      <c r="D657" s="246">
        <v>44840</v>
      </c>
      <c r="E657" s="23" t="s">
        <v>167</v>
      </c>
      <c r="F657" s="23" t="s">
        <v>716</v>
      </c>
      <c r="G657" s="26" t="s">
        <v>33</v>
      </c>
      <c r="I657" s="24" t="s">
        <v>33</v>
      </c>
      <c r="J657" s="26">
        <v>303750</v>
      </c>
      <c r="K657" s="27">
        <v>44834</v>
      </c>
      <c r="L657" s="104" t="s">
        <v>715</v>
      </c>
      <c r="M657" s="29">
        <v>9755</v>
      </c>
      <c r="N657" s="132">
        <v>0.17</v>
      </c>
      <c r="O657" s="173">
        <f t="shared" si="62"/>
        <v>1658.3500000000001</v>
      </c>
      <c r="P657" s="31">
        <v>0</v>
      </c>
      <c r="Q657" s="35">
        <v>11379</v>
      </c>
      <c r="R657" s="33">
        <v>0.03</v>
      </c>
      <c r="S657" s="35">
        <v>-563</v>
      </c>
      <c r="T657" s="33"/>
      <c r="U657" s="35">
        <v>-21</v>
      </c>
      <c r="V657" s="32">
        <f t="shared" si="61"/>
        <v>10795</v>
      </c>
      <c r="W657" s="36" t="s">
        <v>59</v>
      </c>
      <c r="X657" s="46" t="s">
        <v>36</v>
      </c>
      <c r="Y657" s="37" t="s">
        <v>33</v>
      </c>
      <c r="Z657" s="37" t="s">
        <v>33</v>
      </c>
      <c r="AA657" s="169"/>
    </row>
    <row r="658" spans="1:28" hidden="1" x14ac:dyDescent="0.2">
      <c r="A658" s="20">
        <v>339</v>
      </c>
      <c r="B658" s="21">
        <v>44856</v>
      </c>
      <c r="C658" s="22">
        <v>44840</v>
      </c>
      <c r="D658" s="246">
        <v>44848</v>
      </c>
      <c r="E658" s="23" t="s">
        <v>61</v>
      </c>
      <c r="F658" s="23" t="s">
        <v>718</v>
      </c>
      <c r="G658" s="26" t="s">
        <v>62</v>
      </c>
      <c r="I658" s="24" t="s">
        <v>33</v>
      </c>
      <c r="J658" s="26">
        <v>303753</v>
      </c>
      <c r="K658" s="159" t="s">
        <v>33</v>
      </c>
      <c r="L658" s="27" t="s">
        <v>719</v>
      </c>
      <c r="M658" s="29">
        <v>905050</v>
      </c>
      <c r="N658" s="132"/>
      <c r="O658" s="173"/>
      <c r="P658" s="31">
        <v>0</v>
      </c>
      <c r="Q658" s="35">
        <f t="shared" si="60"/>
        <v>905050</v>
      </c>
      <c r="R658" s="33">
        <v>0.03</v>
      </c>
      <c r="S658" s="35">
        <f>Q658*-3%</f>
        <v>-27151.5</v>
      </c>
      <c r="T658" s="33"/>
      <c r="U658" s="35">
        <v>-118050</v>
      </c>
      <c r="V658" s="32">
        <f t="shared" si="61"/>
        <v>759848.5</v>
      </c>
      <c r="W658" s="36" t="s">
        <v>59</v>
      </c>
      <c r="X658" s="46" t="s">
        <v>36</v>
      </c>
      <c r="Y658" s="37" t="s">
        <v>33</v>
      </c>
      <c r="Z658" s="37" t="s">
        <v>33</v>
      </c>
      <c r="AA658" s="37"/>
    </row>
    <row r="659" spans="1:28" hidden="1" x14ac:dyDescent="0.2">
      <c r="A659" s="20">
        <v>346</v>
      </c>
      <c r="B659" s="21">
        <v>44856</v>
      </c>
      <c r="C659" s="22">
        <v>44847</v>
      </c>
      <c r="D659" s="246">
        <v>44848</v>
      </c>
      <c r="E659" s="43" t="s">
        <v>437</v>
      </c>
      <c r="F659" s="23" t="s">
        <v>729</v>
      </c>
      <c r="G659" s="26" t="s">
        <v>33</v>
      </c>
      <c r="I659" s="24" t="s">
        <v>33</v>
      </c>
      <c r="J659" s="26">
        <v>303767</v>
      </c>
      <c r="K659" s="159" t="s">
        <v>33</v>
      </c>
      <c r="L659" s="26" t="s">
        <v>33</v>
      </c>
      <c r="M659" s="38">
        <v>241773</v>
      </c>
      <c r="N659" s="132"/>
      <c r="O659" s="173">
        <f>M659*N659</f>
        <v>0</v>
      </c>
      <c r="P659" s="31">
        <v>0</v>
      </c>
      <c r="Q659" s="35">
        <f t="shared" si="60"/>
        <v>241773</v>
      </c>
      <c r="R659" s="33"/>
      <c r="S659" s="35">
        <f>-R659*Q659</f>
        <v>0</v>
      </c>
      <c r="T659" s="30"/>
      <c r="U659" s="35">
        <f>IFERROR(O659*-T659,0)</f>
        <v>0</v>
      </c>
      <c r="V659" s="32">
        <f t="shared" si="61"/>
        <v>241773</v>
      </c>
      <c r="W659" s="36" t="s">
        <v>59</v>
      </c>
      <c r="X659" s="46" t="s">
        <v>36</v>
      </c>
      <c r="Y659" s="37" t="s">
        <v>33</v>
      </c>
      <c r="Z659" s="37" t="s">
        <v>33</v>
      </c>
      <c r="AA659" s="37"/>
    </row>
    <row r="660" spans="1:28" hidden="1" x14ac:dyDescent="0.2">
      <c r="A660" s="20">
        <v>348</v>
      </c>
      <c r="B660" s="21">
        <v>44856</v>
      </c>
      <c r="C660" s="22">
        <v>44847</v>
      </c>
      <c r="D660" s="246">
        <v>44848</v>
      </c>
      <c r="E660" s="43" t="s">
        <v>437</v>
      </c>
      <c r="F660" s="23" t="s">
        <v>730</v>
      </c>
      <c r="G660" s="26" t="s">
        <v>33</v>
      </c>
      <c r="I660" s="24" t="s">
        <v>33</v>
      </c>
      <c r="J660" s="24">
        <v>303766</v>
      </c>
      <c r="K660" s="159" t="s">
        <v>33</v>
      </c>
      <c r="L660" s="26" t="s">
        <v>33</v>
      </c>
      <c r="M660" s="29">
        <v>483546</v>
      </c>
      <c r="N660" s="132"/>
      <c r="O660" s="173">
        <f>M660*N660</f>
        <v>0</v>
      </c>
      <c r="P660" s="31">
        <v>0</v>
      </c>
      <c r="Q660" s="35">
        <f t="shared" si="60"/>
        <v>483546</v>
      </c>
      <c r="R660" s="33"/>
      <c r="S660" s="35">
        <f>-R660*Q660</f>
        <v>0</v>
      </c>
      <c r="T660" s="33"/>
      <c r="U660" s="35">
        <f>IFERROR(O660*-T660,0)</f>
        <v>0</v>
      </c>
      <c r="V660" s="32">
        <f t="shared" si="61"/>
        <v>483546</v>
      </c>
      <c r="W660" s="36" t="s">
        <v>59</v>
      </c>
      <c r="X660" s="46" t="s">
        <v>36</v>
      </c>
      <c r="Y660" s="37" t="s">
        <v>33</v>
      </c>
      <c r="Z660" s="37" t="s">
        <v>33</v>
      </c>
      <c r="AA660" s="37"/>
    </row>
    <row r="661" spans="1:28" hidden="1" x14ac:dyDescent="0.2">
      <c r="A661" s="20">
        <v>349</v>
      </c>
      <c r="B661" s="21">
        <v>44856</v>
      </c>
      <c r="C661" s="22">
        <v>44847</v>
      </c>
      <c r="D661" s="246">
        <v>44848</v>
      </c>
      <c r="E661" s="23" t="s">
        <v>31</v>
      </c>
      <c r="F661" s="23" t="s">
        <v>731</v>
      </c>
      <c r="G661" s="26" t="s">
        <v>33</v>
      </c>
      <c r="I661" s="24" t="s">
        <v>33</v>
      </c>
      <c r="J661" s="24">
        <v>303762</v>
      </c>
      <c r="K661" s="27">
        <v>44845</v>
      </c>
      <c r="L661" s="26" t="s">
        <v>33</v>
      </c>
      <c r="M661" s="29">
        <v>253560</v>
      </c>
      <c r="N661" s="132"/>
      <c r="O661" s="173">
        <f>M661*N661</f>
        <v>0</v>
      </c>
      <c r="P661" s="31">
        <v>0</v>
      </c>
      <c r="Q661" s="35">
        <f t="shared" si="60"/>
        <v>253560</v>
      </c>
      <c r="R661" s="33"/>
      <c r="S661" s="35">
        <f>-R661*Q661</f>
        <v>0</v>
      </c>
      <c r="T661" s="33"/>
      <c r="U661" s="35">
        <f>IFERROR(O661*-T661,0)</f>
        <v>0</v>
      </c>
      <c r="V661" s="32">
        <f t="shared" si="61"/>
        <v>253560</v>
      </c>
      <c r="W661" s="36" t="s">
        <v>59</v>
      </c>
      <c r="X661" s="46" t="s">
        <v>36</v>
      </c>
      <c r="Y661" s="37" t="s">
        <v>33</v>
      </c>
      <c r="Z661" s="37" t="s">
        <v>33</v>
      </c>
      <c r="AA661" s="37"/>
    </row>
    <row r="662" spans="1:28" hidden="1" x14ac:dyDescent="0.2">
      <c r="A662" s="20">
        <v>350</v>
      </c>
      <c r="B662" s="21">
        <v>44856</v>
      </c>
      <c r="C662" s="22">
        <v>44847</v>
      </c>
      <c r="D662" s="246">
        <v>44848</v>
      </c>
      <c r="E662" s="23" t="s">
        <v>92</v>
      </c>
      <c r="F662" s="23" t="s">
        <v>732</v>
      </c>
      <c r="G662" s="24" t="s">
        <v>94</v>
      </c>
      <c r="I662" s="24" t="s">
        <v>33</v>
      </c>
      <c r="J662" s="24">
        <v>303761</v>
      </c>
      <c r="K662" s="27">
        <v>44845</v>
      </c>
      <c r="L662" s="26" t="s">
        <v>733</v>
      </c>
      <c r="M662" s="29">
        <v>2926</v>
      </c>
      <c r="N662" s="132"/>
      <c r="O662" s="173"/>
      <c r="P662" s="31">
        <v>0</v>
      </c>
      <c r="Q662" s="35">
        <f t="shared" si="60"/>
        <v>2926</v>
      </c>
      <c r="R662" s="33">
        <v>0.03</v>
      </c>
      <c r="S662" s="35">
        <f>Q662*-3%</f>
        <v>-87.78</v>
      </c>
      <c r="T662" s="33"/>
      <c r="U662" s="35">
        <v>-76</v>
      </c>
      <c r="V662" s="32">
        <f t="shared" si="61"/>
        <v>2762.22</v>
      </c>
      <c r="W662" s="36" t="s">
        <v>59</v>
      </c>
      <c r="X662" s="46" t="s">
        <v>36</v>
      </c>
      <c r="Y662" s="37" t="s">
        <v>33</v>
      </c>
      <c r="Z662" s="37" t="s">
        <v>33</v>
      </c>
      <c r="AA662" s="37"/>
    </row>
    <row r="663" spans="1:28" hidden="1" x14ac:dyDescent="0.2">
      <c r="A663" s="20">
        <v>351</v>
      </c>
      <c r="B663" s="21">
        <v>44856</v>
      </c>
      <c r="C663" s="22">
        <v>44847</v>
      </c>
      <c r="D663" s="246">
        <v>44848</v>
      </c>
      <c r="E663" s="23" t="s">
        <v>92</v>
      </c>
      <c r="F663" s="23" t="s">
        <v>734</v>
      </c>
      <c r="G663" s="24" t="s">
        <v>94</v>
      </c>
      <c r="I663" s="24" t="s">
        <v>33</v>
      </c>
      <c r="J663" s="24">
        <v>303760</v>
      </c>
      <c r="K663" s="27">
        <v>44845</v>
      </c>
      <c r="L663" s="26" t="s">
        <v>735</v>
      </c>
      <c r="M663" s="29">
        <v>4077</v>
      </c>
      <c r="N663" s="132"/>
      <c r="O663" s="173"/>
      <c r="P663" s="31">
        <v>0</v>
      </c>
      <c r="Q663" s="35">
        <f t="shared" si="60"/>
        <v>4077</v>
      </c>
      <c r="R663" s="33">
        <v>0.03</v>
      </c>
      <c r="S663" s="35">
        <f>Q663*-3%</f>
        <v>-122.31</v>
      </c>
      <c r="T663" s="33"/>
      <c r="U663" s="35">
        <f>IFERROR(O663*-T663,0)</f>
        <v>0</v>
      </c>
      <c r="V663" s="32">
        <f t="shared" si="61"/>
        <v>3954.69</v>
      </c>
      <c r="W663" s="36" t="s">
        <v>59</v>
      </c>
      <c r="X663" s="46" t="s">
        <v>36</v>
      </c>
      <c r="Y663" s="37" t="s">
        <v>33</v>
      </c>
      <c r="Z663" s="37" t="s">
        <v>33</v>
      </c>
      <c r="AA663" s="37"/>
    </row>
    <row r="664" spans="1:28" hidden="1" x14ac:dyDescent="0.2">
      <c r="A664" s="20">
        <v>352</v>
      </c>
      <c r="B664" s="21">
        <v>44856</v>
      </c>
      <c r="C664" s="22">
        <v>44847</v>
      </c>
      <c r="D664" s="246">
        <v>44848</v>
      </c>
      <c r="E664" s="23" t="s">
        <v>92</v>
      </c>
      <c r="F664" s="23" t="s">
        <v>736</v>
      </c>
      <c r="G664" s="24" t="s">
        <v>94</v>
      </c>
      <c r="I664" s="24" t="s">
        <v>33</v>
      </c>
      <c r="J664" s="24">
        <v>303759</v>
      </c>
      <c r="K664" s="27">
        <v>44846</v>
      </c>
      <c r="L664" s="26" t="s">
        <v>737</v>
      </c>
      <c r="M664" s="29">
        <v>355</v>
      </c>
      <c r="N664" s="132"/>
      <c r="O664" s="173"/>
      <c r="P664" s="31">
        <v>0</v>
      </c>
      <c r="Q664" s="35">
        <f t="shared" si="60"/>
        <v>355</v>
      </c>
      <c r="R664" s="33">
        <v>0.03</v>
      </c>
      <c r="S664" s="35">
        <f>Q664*-3%</f>
        <v>-10.65</v>
      </c>
      <c r="T664" s="33"/>
      <c r="U664" s="35">
        <f>IFERROR(O664*-T664,0)</f>
        <v>0</v>
      </c>
      <c r="V664" s="32">
        <f t="shared" si="61"/>
        <v>344.35</v>
      </c>
      <c r="W664" s="36" t="s">
        <v>59</v>
      </c>
      <c r="X664" s="46" t="s">
        <v>36</v>
      </c>
      <c r="Y664" s="37" t="s">
        <v>33</v>
      </c>
      <c r="Z664" s="37" t="s">
        <v>33</v>
      </c>
      <c r="AA664" s="37"/>
    </row>
    <row r="665" spans="1:28" hidden="1" x14ac:dyDescent="0.2">
      <c r="A665" s="20">
        <v>353</v>
      </c>
      <c r="B665" s="21">
        <v>44856</v>
      </c>
      <c r="C665" s="22">
        <v>44847</v>
      </c>
      <c r="D665" s="246">
        <v>44848</v>
      </c>
      <c r="E665" s="23" t="s">
        <v>92</v>
      </c>
      <c r="F665" s="23" t="s">
        <v>738</v>
      </c>
      <c r="G665" s="24" t="s">
        <v>94</v>
      </c>
      <c r="I665" s="24" t="s">
        <v>33</v>
      </c>
      <c r="J665" s="24">
        <v>303758</v>
      </c>
      <c r="K665" s="159" t="s">
        <v>33</v>
      </c>
      <c r="L665" s="26" t="s">
        <v>739</v>
      </c>
      <c r="M665" s="29">
        <v>545</v>
      </c>
      <c r="N665" s="132"/>
      <c r="O665" s="173">
        <f>M665*N665</f>
        <v>0</v>
      </c>
      <c r="P665" s="31">
        <v>0</v>
      </c>
      <c r="Q665" s="35">
        <f t="shared" si="60"/>
        <v>545</v>
      </c>
      <c r="R665" s="33">
        <v>0.03</v>
      </c>
      <c r="S665" s="35">
        <f>Q665*-3%</f>
        <v>-16.349999999999998</v>
      </c>
      <c r="T665" s="33"/>
      <c r="U665" s="35">
        <f>IFERROR(O665*-T665,0)</f>
        <v>0</v>
      </c>
      <c r="V665" s="32">
        <f t="shared" si="61"/>
        <v>528.65</v>
      </c>
      <c r="W665" s="36" t="s">
        <v>59</v>
      </c>
      <c r="X665" s="46" t="s">
        <v>36</v>
      </c>
      <c r="Y665" s="37" t="s">
        <v>33</v>
      </c>
      <c r="Z665" s="37" t="s">
        <v>33</v>
      </c>
      <c r="AA665" s="37"/>
    </row>
    <row r="666" spans="1:28" hidden="1" x14ac:dyDescent="0.2">
      <c r="A666" s="20">
        <v>369</v>
      </c>
      <c r="B666" s="21">
        <v>44917</v>
      </c>
      <c r="C666" s="22">
        <v>44880</v>
      </c>
      <c r="D666" s="246">
        <v>44848</v>
      </c>
      <c r="E666" s="23" t="s">
        <v>61</v>
      </c>
      <c r="F666" s="23" t="s">
        <v>757</v>
      </c>
      <c r="G666" s="26" t="s">
        <v>62</v>
      </c>
      <c r="I666" s="24" t="s">
        <v>33</v>
      </c>
      <c r="J666" s="26">
        <v>303806</v>
      </c>
      <c r="K666" s="27">
        <v>44870</v>
      </c>
      <c r="L666" s="26" t="s">
        <v>33</v>
      </c>
      <c r="M666" s="29">
        <v>5203040</v>
      </c>
      <c r="N666" s="132"/>
      <c r="O666" s="173">
        <f>M666*N666</f>
        <v>0</v>
      </c>
      <c r="P666" s="31">
        <v>0</v>
      </c>
      <c r="Q666" s="35">
        <f t="shared" si="60"/>
        <v>5203040</v>
      </c>
      <c r="R666" s="33">
        <v>0.03</v>
      </c>
      <c r="S666" s="35">
        <f>-R666*Q666</f>
        <v>-156091.19999999998</v>
      </c>
      <c r="T666" s="33">
        <v>0.2</v>
      </c>
      <c r="U666" s="35">
        <v>-8928</v>
      </c>
      <c r="V666" s="32">
        <f t="shared" si="61"/>
        <v>5038020.8</v>
      </c>
      <c r="W666" s="36" t="s">
        <v>59</v>
      </c>
      <c r="X666" s="46" t="s">
        <v>36</v>
      </c>
      <c r="Y666" s="37" t="s">
        <v>33</v>
      </c>
      <c r="Z666" s="37" t="s">
        <v>33</v>
      </c>
      <c r="AA666" s="37"/>
    </row>
    <row r="667" spans="1:28" hidden="1" x14ac:dyDescent="0.2">
      <c r="A667" s="20">
        <v>343</v>
      </c>
      <c r="B667" s="21">
        <v>44856</v>
      </c>
      <c r="C667" s="22">
        <v>44865</v>
      </c>
      <c r="D667" s="246">
        <v>44860</v>
      </c>
      <c r="E667" s="23" t="s">
        <v>666</v>
      </c>
      <c r="F667" s="23" t="s">
        <v>725</v>
      </c>
      <c r="G667" s="26" t="s">
        <v>33</v>
      </c>
      <c r="I667" s="24" t="s">
        <v>33</v>
      </c>
      <c r="J667" s="26">
        <v>303776</v>
      </c>
      <c r="K667" s="159" t="s">
        <v>33</v>
      </c>
      <c r="L667" s="26" t="s">
        <v>33</v>
      </c>
      <c r="M667" s="38">
        <v>437029</v>
      </c>
      <c r="N667" s="132"/>
      <c r="O667" s="173">
        <f>M667*N667</f>
        <v>0</v>
      </c>
      <c r="P667" s="31">
        <v>0</v>
      </c>
      <c r="Q667" s="35">
        <f t="shared" si="60"/>
        <v>437029</v>
      </c>
      <c r="R667" s="33"/>
      <c r="S667" s="35">
        <f>-R667*Q667</f>
        <v>0</v>
      </c>
      <c r="T667" s="33"/>
      <c r="U667" s="35">
        <f t="shared" ref="U667:U703" si="63">IFERROR(O667*-T667,0)</f>
        <v>0</v>
      </c>
      <c r="V667" s="32">
        <f t="shared" si="61"/>
        <v>437029</v>
      </c>
      <c r="W667" s="36" t="s">
        <v>35</v>
      </c>
      <c r="X667" s="46" t="s">
        <v>36</v>
      </c>
      <c r="Y667" s="37" t="s">
        <v>726</v>
      </c>
      <c r="Z667" s="37" t="s">
        <v>33</v>
      </c>
      <c r="AA667" s="37"/>
    </row>
    <row r="668" spans="1:28" ht="15" hidden="1" x14ac:dyDescent="0.25">
      <c r="A668" s="344"/>
      <c r="B668" s="363"/>
      <c r="C668" s="346"/>
      <c r="D668" s="347">
        <v>44835</v>
      </c>
      <c r="E668" s="348" t="s">
        <v>895</v>
      </c>
      <c r="F668" s="348" t="s">
        <v>895</v>
      </c>
      <c r="G668" s="365"/>
      <c r="I668" s="366"/>
      <c r="J668" s="365"/>
      <c r="K668" s="393"/>
      <c r="L668" s="365"/>
      <c r="M668" s="351"/>
      <c r="N668" s="352"/>
      <c r="O668" s="391"/>
      <c r="P668" s="353"/>
      <c r="Q668" s="354">
        <v>42533.41</v>
      </c>
      <c r="R668" s="368"/>
      <c r="S668" s="358"/>
      <c r="T668" s="368"/>
      <c r="U668" s="358"/>
      <c r="V668" s="359">
        <f t="shared" si="61"/>
        <v>42533.41</v>
      </c>
      <c r="W668" s="358"/>
      <c r="X668" s="369" t="s">
        <v>36</v>
      </c>
      <c r="Y668" s="360"/>
      <c r="Z668" s="392"/>
      <c r="AA668" s="392"/>
      <c r="AB668" s="1" t="s">
        <v>867</v>
      </c>
    </row>
    <row r="669" spans="1:28" ht="15" hidden="1" x14ac:dyDescent="0.25">
      <c r="A669" s="344"/>
      <c r="B669" s="363"/>
      <c r="C669" s="346"/>
      <c r="D669" s="347">
        <v>44835</v>
      </c>
      <c r="E669" s="348" t="s">
        <v>896</v>
      </c>
      <c r="F669" s="348" t="s">
        <v>896</v>
      </c>
      <c r="G669" s="365"/>
      <c r="I669" s="366"/>
      <c r="J669" s="365"/>
      <c r="K669" s="393"/>
      <c r="L669" s="365"/>
      <c r="M669" s="351"/>
      <c r="N669" s="352"/>
      <c r="O669" s="391"/>
      <c r="P669" s="353"/>
      <c r="Q669" s="354">
        <v>5624890</v>
      </c>
      <c r="R669" s="368"/>
      <c r="S669" s="358"/>
      <c r="T669" s="368"/>
      <c r="U669" s="358"/>
      <c r="V669" s="359">
        <f t="shared" si="61"/>
        <v>5624890</v>
      </c>
      <c r="W669" s="358"/>
      <c r="X669" s="369" t="s">
        <v>36</v>
      </c>
      <c r="Y669" s="360"/>
      <c r="Z669" s="392"/>
      <c r="AA669" s="392"/>
      <c r="AB669" s="1" t="s">
        <v>867</v>
      </c>
    </row>
    <row r="670" spans="1:28" ht="15" hidden="1" x14ac:dyDescent="0.25">
      <c r="A670" s="344"/>
      <c r="B670" s="363"/>
      <c r="C670" s="346"/>
      <c r="D670" s="347">
        <v>44835</v>
      </c>
      <c r="E670" s="348" t="s">
        <v>895</v>
      </c>
      <c r="F670" s="348" t="s">
        <v>895</v>
      </c>
      <c r="G670" s="365"/>
      <c r="I670" s="366"/>
      <c r="J670" s="365"/>
      <c r="K670" s="393"/>
      <c r="L670" s="365"/>
      <c r="M670" s="351"/>
      <c r="N670" s="352"/>
      <c r="O670" s="391"/>
      <c r="P670" s="353"/>
      <c r="Q670" s="354">
        <v>12840.04</v>
      </c>
      <c r="R670" s="368"/>
      <c r="S670" s="358"/>
      <c r="T670" s="368"/>
      <c r="U670" s="358"/>
      <c r="V670" s="359">
        <f t="shared" si="61"/>
        <v>12840.04</v>
      </c>
      <c r="W670" s="358"/>
      <c r="X670" s="369" t="s">
        <v>36</v>
      </c>
      <c r="Y670" s="360"/>
      <c r="Z670" s="392"/>
      <c r="AA670" s="392"/>
      <c r="AB670" s="1" t="s">
        <v>867</v>
      </c>
    </row>
    <row r="671" spans="1:28" ht="15" hidden="1" x14ac:dyDescent="0.25">
      <c r="A671" s="344"/>
      <c r="B671" s="363"/>
      <c r="C671" s="346"/>
      <c r="D671" s="347">
        <v>44835</v>
      </c>
      <c r="E671" s="348" t="s">
        <v>896</v>
      </c>
      <c r="F671" s="348" t="s">
        <v>896</v>
      </c>
      <c r="G671" s="365"/>
      <c r="I671" s="366"/>
      <c r="J671" s="365"/>
      <c r="K671" s="393"/>
      <c r="L671" s="365"/>
      <c r="M671" s="351"/>
      <c r="N671" s="352"/>
      <c r="O671" s="391"/>
      <c r="P671" s="353"/>
      <c r="Q671" s="354">
        <v>1698049</v>
      </c>
      <c r="R671" s="368"/>
      <c r="S671" s="358"/>
      <c r="T671" s="368"/>
      <c r="U671" s="358"/>
      <c r="V671" s="359">
        <f t="shared" si="61"/>
        <v>1698049</v>
      </c>
      <c r="W671" s="358"/>
      <c r="X671" s="369" t="s">
        <v>36</v>
      </c>
      <c r="Y671" s="360"/>
      <c r="Z671" s="392"/>
      <c r="AA671" s="392"/>
      <c r="AB671" s="1" t="s">
        <v>867</v>
      </c>
    </row>
    <row r="672" spans="1:28" ht="15" hidden="1" x14ac:dyDescent="0.25">
      <c r="A672" s="344"/>
      <c r="B672" s="363"/>
      <c r="C672" s="346"/>
      <c r="D672" s="347">
        <v>44835</v>
      </c>
      <c r="E672" s="348" t="s">
        <v>895</v>
      </c>
      <c r="F672" s="348" t="s">
        <v>895</v>
      </c>
      <c r="G672" s="365"/>
      <c r="I672" s="366"/>
      <c r="J672" s="365"/>
      <c r="K672" s="393"/>
      <c r="L672" s="365"/>
      <c r="M672" s="351"/>
      <c r="N672" s="352"/>
      <c r="O672" s="391"/>
      <c r="P672" s="353"/>
      <c r="Q672" s="354">
        <v>10569.51</v>
      </c>
      <c r="R672" s="368"/>
      <c r="S672" s="358"/>
      <c r="T672" s="368"/>
      <c r="U672" s="358"/>
      <c r="V672" s="359">
        <f t="shared" si="61"/>
        <v>10569.51</v>
      </c>
      <c r="W672" s="358"/>
      <c r="X672" s="369" t="s">
        <v>36</v>
      </c>
      <c r="Y672" s="360"/>
      <c r="Z672" s="392"/>
      <c r="AA672" s="392"/>
      <c r="AB672" s="1" t="s">
        <v>867</v>
      </c>
    </row>
    <row r="673" spans="1:28" ht="15" hidden="1" x14ac:dyDescent="0.25">
      <c r="A673" s="344"/>
      <c r="B673" s="363"/>
      <c r="C673" s="346"/>
      <c r="D673" s="347">
        <v>44835</v>
      </c>
      <c r="E673" s="348" t="s">
        <v>896</v>
      </c>
      <c r="F673" s="348" t="s">
        <v>896</v>
      </c>
      <c r="G673" s="365"/>
      <c r="I673" s="366"/>
      <c r="J673" s="365"/>
      <c r="K673" s="393"/>
      <c r="L673" s="365"/>
      <c r="M673" s="351"/>
      <c r="N673" s="352"/>
      <c r="O673" s="391"/>
      <c r="P673" s="353"/>
      <c r="Q673" s="354">
        <v>1397780</v>
      </c>
      <c r="R673" s="368"/>
      <c r="S673" s="358"/>
      <c r="T673" s="368"/>
      <c r="U673" s="358"/>
      <c r="V673" s="359">
        <f t="shared" si="61"/>
        <v>1397780</v>
      </c>
      <c r="W673" s="358"/>
      <c r="X673" s="369" t="s">
        <v>36</v>
      </c>
      <c r="Y673" s="360"/>
      <c r="Z673" s="392"/>
      <c r="AA673" s="392"/>
      <c r="AB673" s="1" t="s">
        <v>867</v>
      </c>
    </row>
    <row r="674" spans="1:28" ht="15" hidden="1" x14ac:dyDescent="0.25">
      <c r="A674" s="344"/>
      <c r="B674" s="363"/>
      <c r="C674" s="346"/>
      <c r="D674" s="347">
        <v>44835</v>
      </c>
      <c r="E674" s="348" t="s">
        <v>895</v>
      </c>
      <c r="F674" s="348" t="s">
        <v>895</v>
      </c>
      <c r="G674" s="365"/>
      <c r="I674" s="366"/>
      <c r="J674" s="365"/>
      <c r="K674" s="393"/>
      <c r="L674" s="365"/>
      <c r="M674" s="351"/>
      <c r="N674" s="352"/>
      <c r="O674" s="391"/>
      <c r="P674" s="353"/>
      <c r="Q674" s="354">
        <v>2967.14</v>
      </c>
      <c r="R674" s="368"/>
      <c r="S674" s="358"/>
      <c r="T674" s="368"/>
      <c r="U674" s="358"/>
      <c r="V674" s="359">
        <f t="shared" si="61"/>
        <v>2967.14</v>
      </c>
      <c r="W674" s="358"/>
      <c r="X674" s="369" t="s">
        <v>36</v>
      </c>
      <c r="Y674" s="360"/>
      <c r="Z674" s="392"/>
      <c r="AA674" s="392"/>
      <c r="AB674" s="1" t="s">
        <v>867</v>
      </c>
    </row>
    <row r="675" spans="1:28" ht="15" hidden="1" x14ac:dyDescent="0.25">
      <c r="A675" s="344"/>
      <c r="B675" s="363"/>
      <c r="C675" s="346"/>
      <c r="D675" s="347">
        <v>44835</v>
      </c>
      <c r="E675" s="348" t="s">
        <v>896</v>
      </c>
      <c r="F675" s="348" t="s">
        <v>896</v>
      </c>
      <c r="G675" s="365"/>
      <c r="I675" s="366"/>
      <c r="J675" s="365"/>
      <c r="K675" s="393"/>
      <c r="L675" s="365"/>
      <c r="M675" s="351"/>
      <c r="N675" s="352"/>
      <c r="O675" s="391"/>
      <c r="P675" s="353"/>
      <c r="Q675" s="354">
        <v>392393</v>
      </c>
      <c r="R675" s="368"/>
      <c r="S675" s="358"/>
      <c r="T675" s="368"/>
      <c r="U675" s="358"/>
      <c r="V675" s="359">
        <f t="shared" si="61"/>
        <v>392393</v>
      </c>
      <c r="W675" s="358"/>
      <c r="X675" s="369" t="s">
        <v>36</v>
      </c>
      <c r="Y675" s="360"/>
      <c r="Z675" s="392"/>
      <c r="AA675" s="392"/>
      <c r="AB675" s="1" t="s">
        <v>867</v>
      </c>
    </row>
    <row r="676" spans="1:28" ht="15" hidden="1" x14ac:dyDescent="0.25">
      <c r="A676" s="344"/>
      <c r="B676" s="363"/>
      <c r="C676" s="346"/>
      <c r="D676" s="347">
        <v>44835</v>
      </c>
      <c r="E676" s="348" t="s">
        <v>895</v>
      </c>
      <c r="F676" s="348" t="s">
        <v>895</v>
      </c>
      <c r="G676" s="365"/>
      <c r="I676" s="366"/>
      <c r="J676" s="365"/>
      <c r="K676" s="393"/>
      <c r="L676" s="365"/>
      <c r="M676" s="351"/>
      <c r="N676" s="352"/>
      <c r="O676" s="391"/>
      <c r="P676" s="353"/>
      <c r="Q676" s="354">
        <v>13370.86</v>
      </c>
      <c r="R676" s="368"/>
      <c r="S676" s="358"/>
      <c r="T676" s="368"/>
      <c r="U676" s="358"/>
      <c r="V676" s="359">
        <f t="shared" si="61"/>
        <v>13370.86</v>
      </c>
      <c r="W676" s="358"/>
      <c r="X676" s="369" t="s">
        <v>36</v>
      </c>
      <c r="Y676" s="360"/>
      <c r="Z676" s="392"/>
      <c r="AA676" s="392"/>
      <c r="AB676" s="1" t="s">
        <v>867</v>
      </c>
    </row>
    <row r="677" spans="1:28" ht="15" hidden="1" x14ac:dyDescent="0.25">
      <c r="A677" s="344"/>
      <c r="B677" s="363"/>
      <c r="C677" s="346"/>
      <c r="D677" s="347">
        <v>44835</v>
      </c>
      <c r="E677" s="348" t="s">
        <v>896</v>
      </c>
      <c r="F677" s="348" t="s">
        <v>896</v>
      </c>
      <c r="G677" s="365"/>
      <c r="I677" s="366"/>
      <c r="J677" s="365"/>
      <c r="K677" s="393"/>
      <c r="L677" s="365"/>
      <c r="M677" s="351"/>
      <c r="N677" s="352"/>
      <c r="O677" s="391"/>
      <c r="P677" s="353"/>
      <c r="Q677" s="354">
        <v>1768248</v>
      </c>
      <c r="R677" s="368"/>
      <c r="S677" s="358"/>
      <c r="T677" s="368"/>
      <c r="U677" s="358"/>
      <c r="V677" s="359">
        <f t="shared" si="61"/>
        <v>1768248</v>
      </c>
      <c r="W677" s="358"/>
      <c r="X677" s="369" t="s">
        <v>36</v>
      </c>
      <c r="Y677" s="360"/>
      <c r="Z677" s="392"/>
      <c r="AA677" s="392"/>
      <c r="AB677" s="1" t="s">
        <v>867</v>
      </c>
    </row>
    <row r="678" spans="1:28" ht="15" hidden="1" x14ac:dyDescent="0.25">
      <c r="A678" s="344"/>
      <c r="B678" s="363"/>
      <c r="C678" s="346"/>
      <c r="D678" s="347">
        <v>44835</v>
      </c>
      <c r="E678" s="348" t="s">
        <v>895</v>
      </c>
      <c r="F678" s="348" t="s">
        <v>895</v>
      </c>
      <c r="G678" s="365"/>
      <c r="I678" s="366"/>
      <c r="J678" s="365"/>
      <c r="K678" s="393"/>
      <c r="L678" s="365"/>
      <c r="M678" s="351"/>
      <c r="N678" s="352"/>
      <c r="O678" s="391"/>
      <c r="P678" s="353"/>
      <c r="Q678" s="354">
        <v>2596.71</v>
      </c>
      <c r="R678" s="368"/>
      <c r="S678" s="358"/>
      <c r="T678" s="368"/>
      <c r="U678" s="358"/>
      <c r="V678" s="359">
        <f t="shared" si="61"/>
        <v>2596.71</v>
      </c>
      <c r="W678" s="358"/>
      <c r="X678" s="369" t="s">
        <v>36</v>
      </c>
      <c r="Y678" s="360"/>
      <c r="Z678" s="392"/>
      <c r="AA678" s="392"/>
      <c r="AB678" s="1" t="s">
        <v>867</v>
      </c>
    </row>
    <row r="679" spans="1:28" ht="15" hidden="1" x14ac:dyDescent="0.25">
      <c r="A679" s="344"/>
      <c r="B679" s="363"/>
      <c r="C679" s="346"/>
      <c r="D679" s="347">
        <v>44835</v>
      </c>
      <c r="E679" s="348" t="s">
        <v>896</v>
      </c>
      <c r="F679" s="348" t="s">
        <v>896</v>
      </c>
      <c r="G679" s="365"/>
      <c r="I679" s="366"/>
      <c r="J679" s="365"/>
      <c r="K679" s="393"/>
      <c r="L679" s="365"/>
      <c r="M679" s="351"/>
      <c r="N679" s="352"/>
      <c r="O679" s="391"/>
      <c r="P679" s="353"/>
      <c r="Q679" s="354">
        <v>343405</v>
      </c>
      <c r="R679" s="368"/>
      <c r="S679" s="358"/>
      <c r="T679" s="368"/>
      <c r="U679" s="358"/>
      <c r="V679" s="359">
        <f t="shared" si="61"/>
        <v>343405</v>
      </c>
      <c r="W679" s="358"/>
      <c r="X679" s="369" t="s">
        <v>36</v>
      </c>
      <c r="Y679" s="360"/>
      <c r="Z679" s="392"/>
      <c r="AA679" s="392"/>
      <c r="AB679" s="1" t="s">
        <v>867</v>
      </c>
    </row>
    <row r="680" spans="1:28" ht="15" hidden="1" x14ac:dyDescent="0.25">
      <c r="A680" s="344"/>
      <c r="B680" s="363"/>
      <c r="C680" s="346"/>
      <c r="D680" s="347">
        <v>44838</v>
      </c>
      <c r="E680" s="348" t="s">
        <v>1020</v>
      </c>
      <c r="F680" s="348" t="s">
        <v>1020</v>
      </c>
      <c r="G680" s="365"/>
      <c r="I680" s="366"/>
      <c r="J680" s="365"/>
      <c r="K680" s="393"/>
      <c r="L680" s="365"/>
      <c r="M680" s="351"/>
      <c r="N680" s="352"/>
      <c r="O680" s="391"/>
      <c r="P680" s="353"/>
      <c r="Q680" s="354">
        <v>4623.08</v>
      </c>
      <c r="R680" s="368"/>
      <c r="S680" s="358"/>
      <c r="T680" s="368"/>
      <c r="U680" s="358"/>
      <c r="V680" s="359">
        <f t="shared" si="61"/>
        <v>4623.08</v>
      </c>
      <c r="W680" s="358"/>
      <c r="X680" s="369" t="s">
        <v>36</v>
      </c>
      <c r="Y680" s="360">
        <v>12300003256</v>
      </c>
      <c r="Z680" s="392"/>
      <c r="AA680" s="392"/>
      <c r="AB680" s="1" t="s">
        <v>867</v>
      </c>
    </row>
    <row r="681" spans="1:28" ht="23.25" hidden="1" x14ac:dyDescent="0.25">
      <c r="A681" s="344"/>
      <c r="B681" s="363"/>
      <c r="C681" s="346"/>
      <c r="D681" s="347">
        <v>44838</v>
      </c>
      <c r="E681" s="348" t="s">
        <v>1021</v>
      </c>
      <c r="F681" s="348" t="s">
        <v>1021</v>
      </c>
      <c r="G681" s="365"/>
      <c r="I681" s="366"/>
      <c r="J681" s="365"/>
      <c r="K681" s="393"/>
      <c r="L681" s="365"/>
      <c r="M681" s="351"/>
      <c r="N681" s="352"/>
      <c r="O681" s="391"/>
      <c r="P681" s="353"/>
      <c r="Q681" s="354">
        <v>138750000</v>
      </c>
      <c r="R681" s="368"/>
      <c r="S681" s="358"/>
      <c r="T681" s="368"/>
      <c r="U681" s="358"/>
      <c r="V681" s="359">
        <f t="shared" si="61"/>
        <v>138750000</v>
      </c>
      <c r="W681" s="358"/>
      <c r="X681" s="369" t="s">
        <v>36</v>
      </c>
      <c r="Y681" s="360">
        <v>12300003256</v>
      </c>
      <c r="Z681" s="392"/>
      <c r="AA681" s="392"/>
      <c r="AB681" s="1" t="s">
        <v>867</v>
      </c>
    </row>
    <row r="682" spans="1:28" ht="15" hidden="1" x14ac:dyDescent="0.25">
      <c r="A682" s="344"/>
      <c r="B682" s="363"/>
      <c r="C682" s="346"/>
      <c r="D682" s="347">
        <v>44845</v>
      </c>
      <c r="E682" s="348" t="s">
        <v>905</v>
      </c>
      <c r="F682" s="348" t="s">
        <v>905</v>
      </c>
      <c r="G682" s="365"/>
      <c r="I682" s="366"/>
      <c r="J682" s="365"/>
      <c r="K682" s="393"/>
      <c r="L682" s="365"/>
      <c r="M682" s="351"/>
      <c r="N682" s="352"/>
      <c r="O682" s="391"/>
      <c r="P682" s="353"/>
      <c r="Q682" s="354">
        <v>5442235.71</v>
      </c>
      <c r="R682" s="368"/>
      <c r="S682" s="358"/>
      <c r="T682" s="368"/>
      <c r="U682" s="358"/>
      <c r="V682" s="359">
        <f t="shared" si="61"/>
        <v>5442235.71</v>
      </c>
      <c r="W682" s="358"/>
      <c r="X682" s="369" t="s">
        <v>36</v>
      </c>
      <c r="Y682" s="360"/>
      <c r="Z682" s="392"/>
      <c r="AA682" s="392"/>
      <c r="AB682" s="1" t="s">
        <v>867</v>
      </c>
    </row>
    <row r="683" spans="1:28" ht="15" hidden="1" x14ac:dyDescent="0.25">
      <c r="A683" s="344"/>
      <c r="B683" s="363"/>
      <c r="C683" s="346"/>
      <c r="D683" s="347">
        <v>44848</v>
      </c>
      <c r="E683" s="348" t="s">
        <v>842</v>
      </c>
      <c r="F683" s="348" t="s">
        <v>842</v>
      </c>
      <c r="G683" s="365"/>
      <c r="I683" s="366"/>
      <c r="J683" s="365"/>
      <c r="K683" s="393"/>
      <c r="L683" s="365"/>
      <c r="M683" s="351"/>
      <c r="N683" s="352"/>
      <c r="O683" s="391"/>
      <c r="P683" s="353"/>
      <c r="Q683" s="354">
        <v>32000</v>
      </c>
      <c r="R683" s="368"/>
      <c r="S683" s="358"/>
      <c r="T683" s="368"/>
      <c r="U683" s="358"/>
      <c r="V683" s="359">
        <f t="shared" si="61"/>
        <v>32000</v>
      </c>
      <c r="W683" s="358"/>
      <c r="X683" s="369" t="s">
        <v>36</v>
      </c>
      <c r="Y683" s="360">
        <v>58372145</v>
      </c>
      <c r="Z683" s="392"/>
      <c r="AA683" s="392"/>
      <c r="AB683" s="1" t="s">
        <v>867</v>
      </c>
    </row>
    <row r="684" spans="1:28" ht="15" hidden="1" x14ac:dyDescent="0.25">
      <c r="A684" s="344"/>
      <c r="B684" s="363"/>
      <c r="C684" s="346"/>
      <c r="D684" s="347">
        <v>44848</v>
      </c>
      <c r="E684" s="348" t="s">
        <v>1008</v>
      </c>
      <c r="F684" s="348" t="s">
        <v>1008</v>
      </c>
      <c r="G684" s="365"/>
      <c r="I684" s="366"/>
      <c r="J684" s="365"/>
      <c r="K684" s="393"/>
      <c r="L684" s="365"/>
      <c r="M684" s="351"/>
      <c r="N684" s="352"/>
      <c r="O684" s="391"/>
      <c r="P684" s="353"/>
      <c r="Q684" s="354">
        <v>11250000</v>
      </c>
      <c r="R684" s="368"/>
      <c r="S684" s="358"/>
      <c r="T684" s="368"/>
      <c r="U684" s="358"/>
      <c r="V684" s="359">
        <f t="shared" si="61"/>
        <v>11250000</v>
      </c>
      <c r="W684" s="358"/>
      <c r="X684" s="369" t="s">
        <v>36</v>
      </c>
      <c r="Y684" s="360">
        <v>58372146</v>
      </c>
      <c r="Z684" s="392"/>
      <c r="AA684" s="392"/>
      <c r="AB684" s="1" t="s">
        <v>867</v>
      </c>
    </row>
    <row r="685" spans="1:28" ht="15" hidden="1" x14ac:dyDescent="0.25">
      <c r="A685" s="344"/>
      <c r="B685" s="363"/>
      <c r="C685" s="346"/>
      <c r="D685" s="347">
        <v>44855</v>
      </c>
      <c r="E685" s="348" t="s">
        <v>917</v>
      </c>
      <c r="F685" s="348" t="s">
        <v>917</v>
      </c>
      <c r="G685" s="365"/>
      <c r="I685" s="366"/>
      <c r="J685" s="365"/>
      <c r="K685" s="393"/>
      <c r="L685" s="365"/>
      <c r="M685" s="351"/>
      <c r="N685" s="352"/>
      <c r="O685" s="391"/>
      <c r="P685" s="353"/>
      <c r="Q685" s="354">
        <v>93004.97</v>
      </c>
      <c r="R685" s="368"/>
      <c r="S685" s="358"/>
      <c r="T685" s="368"/>
      <c r="U685" s="358"/>
      <c r="V685" s="359">
        <f t="shared" si="61"/>
        <v>93004.97</v>
      </c>
      <c r="W685" s="358"/>
      <c r="X685" s="369" t="s">
        <v>36</v>
      </c>
      <c r="Y685" s="360"/>
      <c r="Z685" s="392"/>
      <c r="AA685" s="392"/>
      <c r="AB685" s="1" t="s">
        <v>867</v>
      </c>
    </row>
    <row r="686" spans="1:28" ht="15" hidden="1" x14ac:dyDescent="0.25">
      <c r="A686" s="344"/>
      <c r="B686" s="363"/>
      <c r="C686" s="346"/>
      <c r="D686" s="347">
        <v>44855</v>
      </c>
      <c r="E686" s="348" t="s">
        <v>918</v>
      </c>
      <c r="F686" s="348" t="s">
        <v>918</v>
      </c>
      <c r="G686" s="365"/>
      <c r="I686" s="366"/>
      <c r="J686" s="365"/>
      <c r="K686" s="393"/>
      <c r="L686" s="365"/>
      <c r="M686" s="351"/>
      <c r="N686" s="352"/>
      <c r="O686" s="391"/>
      <c r="P686" s="353"/>
      <c r="Q686" s="354">
        <v>320652.15000000002</v>
      </c>
      <c r="R686" s="368"/>
      <c r="S686" s="358"/>
      <c r="T686" s="368"/>
      <c r="U686" s="358"/>
      <c r="V686" s="359">
        <f t="shared" si="61"/>
        <v>320652.15000000002</v>
      </c>
      <c r="W686" s="358"/>
      <c r="X686" s="369" t="s">
        <v>36</v>
      </c>
      <c r="Y686" s="360"/>
      <c r="Z686" s="392"/>
      <c r="AA686" s="392"/>
      <c r="AB686" s="1" t="s">
        <v>867</v>
      </c>
    </row>
    <row r="687" spans="1:28" ht="15" hidden="1" x14ac:dyDescent="0.25">
      <c r="A687" s="344"/>
      <c r="B687" s="363"/>
      <c r="C687" s="346"/>
      <c r="D687" s="347">
        <v>44855</v>
      </c>
      <c r="E687" s="348" t="s">
        <v>1022</v>
      </c>
      <c r="F687" s="348" t="s">
        <v>1022</v>
      </c>
      <c r="G687" s="365"/>
      <c r="I687" s="366"/>
      <c r="J687" s="365"/>
      <c r="K687" s="393"/>
      <c r="L687" s="365"/>
      <c r="M687" s="351"/>
      <c r="N687" s="352"/>
      <c r="O687" s="391"/>
      <c r="P687" s="353"/>
      <c r="Q687" s="389">
        <v>450</v>
      </c>
      <c r="R687" s="368"/>
      <c r="S687" s="358"/>
      <c r="T687" s="368"/>
      <c r="U687" s="358"/>
      <c r="V687" s="359">
        <f t="shared" si="61"/>
        <v>450</v>
      </c>
      <c r="W687" s="358"/>
      <c r="X687" s="369" t="s">
        <v>36</v>
      </c>
      <c r="Y687" s="360"/>
      <c r="Z687" s="392"/>
      <c r="AA687" s="392"/>
      <c r="AB687" s="1" t="s">
        <v>867</v>
      </c>
    </row>
    <row r="688" spans="1:28" ht="23.25" hidden="1" x14ac:dyDescent="0.25">
      <c r="A688" s="344"/>
      <c r="B688" s="363"/>
      <c r="C688" s="346"/>
      <c r="D688" s="347">
        <v>44855</v>
      </c>
      <c r="E688" s="348" t="s">
        <v>1023</v>
      </c>
      <c r="F688" s="348" t="s">
        <v>1023</v>
      </c>
      <c r="G688" s="365"/>
      <c r="I688" s="366"/>
      <c r="J688" s="365"/>
      <c r="K688" s="393"/>
      <c r="L688" s="365"/>
      <c r="M688" s="351"/>
      <c r="N688" s="352"/>
      <c r="O688" s="391"/>
      <c r="P688" s="353"/>
      <c r="Q688" s="389">
        <v>58.5</v>
      </c>
      <c r="R688" s="368"/>
      <c r="S688" s="358"/>
      <c r="T688" s="368"/>
      <c r="U688" s="358"/>
      <c r="V688" s="359">
        <f t="shared" si="61"/>
        <v>58.5</v>
      </c>
      <c r="W688" s="358"/>
      <c r="X688" s="369" t="s">
        <v>36</v>
      </c>
      <c r="Y688" s="360"/>
      <c r="Z688" s="392"/>
      <c r="AA688" s="392"/>
      <c r="AB688" s="1" t="s">
        <v>867</v>
      </c>
    </row>
    <row r="689" spans="1:28" ht="23.25" hidden="1" x14ac:dyDescent="0.25">
      <c r="A689" s="344"/>
      <c r="B689" s="363"/>
      <c r="C689" s="346"/>
      <c r="D689" s="347">
        <v>44860</v>
      </c>
      <c r="E689" s="348" t="s">
        <v>1024</v>
      </c>
      <c r="F689" s="348" t="s">
        <v>1024</v>
      </c>
      <c r="G689" s="365"/>
      <c r="I689" s="366"/>
      <c r="J689" s="365"/>
      <c r="K689" s="393"/>
      <c r="L689" s="365"/>
      <c r="M689" s="351"/>
      <c r="N689" s="352"/>
      <c r="O689" s="391"/>
      <c r="P689" s="353"/>
      <c r="Q689" s="354">
        <v>1000000</v>
      </c>
      <c r="R689" s="368"/>
      <c r="S689" s="358"/>
      <c r="T689" s="368"/>
      <c r="U689" s="358"/>
      <c r="V689" s="359">
        <f t="shared" si="61"/>
        <v>1000000</v>
      </c>
      <c r="W689" s="358"/>
      <c r="X689" s="369" t="s">
        <v>36</v>
      </c>
      <c r="Y689" s="360"/>
      <c r="Z689" s="392"/>
      <c r="AA689" s="392"/>
      <c r="AB689" s="1" t="s">
        <v>867</v>
      </c>
    </row>
    <row r="690" spans="1:28" ht="23.25" hidden="1" x14ac:dyDescent="0.25">
      <c r="A690" s="344"/>
      <c r="B690" s="363"/>
      <c r="C690" s="346"/>
      <c r="D690" s="347">
        <v>44860</v>
      </c>
      <c r="E690" s="348" t="s">
        <v>1025</v>
      </c>
      <c r="F690" s="348" t="s">
        <v>1025</v>
      </c>
      <c r="G690" s="365"/>
      <c r="I690" s="366"/>
      <c r="J690" s="365"/>
      <c r="K690" s="393"/>
      <c r="L690" s="365"/>
      <c r="M690" s="351"/>
      <c r="N690" s="352"/>
      <c r="O690" s="391"/>
      <c r="P690" s="353"/>
      <c r="Q690" s="354">
        <v>706750</v>
      </c>
      <c r="R690" s="368"/>
      <c r="S690" s="358"/>
      <c r="T690" s="368"/>
      <c r="U690" s="358"/>
      <c r="V690" s="359">
        <f t="shared" si="61"/>
        <v>706750</v>
      </c>
      <c r="W690" s="358"/>
      <c r="X690" s="369" t="s">
        <v>36</v>
      </c>
      <c r="Y690" s="360"/>
      <c r="Z690" s="392"/>
      <c r="AA690" s="392"/>
      <c r="AB690" s="1" t="s">
        <v>867</v>
      </c>
    </row>
    <row r="691" spans="1:28" ht="23.25" hidden="1" x14ac:dyDescent="0.25">
      <c r="A691" s="344"/>
      <c r="B691" s="363"/>
      <c r="C691" s="346"/>
      <c r="D691" s="347">
        <v>44860</v>
      </c>
      <c r="E691" s="348" t="s">
        <v>1026</v>
      </c>
      <c r="F691" s="348" t="s">
        <v>1026</v>
      </c>
      <c r="G691" s="365"/>
      <c r="I691" s="366"/>
      <c r="J691" s="365"/>
      <c r="K691" s="393"/>
      <c r="L691" s="365"/>
      <c r="M691" s="351"/>
      <c r="N691" s="352"/>
      <c r="O691" s="391"/>
      <c r="P691" s="353"/>
      <c r="Q691" s="354">
        <v>1000000</v>
      </c>
      <c r="R691" s="368"/>
      <c r="S691" s="358"/>
      <c r="T691" s="368"/>
      <c r="U691" s="358"/>
      <c r="V691" s="359">
        <f t="shared" si="61"/>
        <v>1000000</v>
      </c>
      <c r="W691" s="358"/>
      <c r="X691" s="369" t="s">
        <v>36</v>
      </c>
      <c r="Y691" s="360"/>
      <c r="Z691" s="392"/>
      <c r="AA691" s="392"/>
      <c r="AB691" s="1" t="s">
        <v>867</v>
      </c>
    </row>
    <row r="692" spans="1:28" ht="15" hidden="1" x14ac:dyDescent="0.25">
      <c r="A692" s="344"/>
      <c r="B692" s="363"/>
      <c r="C692" s="346"/>
      <c r="D692" s="347">
        <v>44865</v>
      </c>
      <c r="E692" s="348" t="s">
        <v>960</v>
      </c>
      <c r="F692" s="348" t="s">
        <v>960</v>
      </c>
      <c r="G692" s="365"/>
      <c r="I692" s="366"/>
      <c r="J692" s="365"/>
      <c r="K692" s="393"/>
      <c r="L692" s="365"/>
      <c r="M692" s="351"/>
      <c r="N692" s="352"/>
      <c r="O692" s="391"/>
      <c r="P692" s="353"/>
      <c r="Q692" s="354">
        <v>3390940</v>
      </c>
      <c r="R692" s="368"/>
      <c r="S692" s="358"/>
      <c r="T692" s="368"/>
      <c r="U692" s="358"/>
      <c r="V692" s="359">
        <f t="shared" si="61"/>
        <v>3390940</v>
      </c>
      <c r="W692" s="358"/>
      <c r="X692" s="369" t="s">
        <v>36</v>
      </c>
      <c r="Y692" s="360">
        <v>58372148</v>
      </c>
      <c r="Z692" s="392"/>
      <c r="AA692" s="392"/>
      <c r="AB692" s="1" t="s">
        <v>867</v>
      </c>
    </row>
    <row r="693" spans="1:28" ht="15" hidden="1" x14ac:dyDescent="0.25">
      <c r="A693" s="344"/>
      <c r="B693" s="363"/>
      <c r="C693" s="346"/>
      <c r="D693" s="347">
        <v>44865</v>
      </c>
      <c r="E693" s="348" t="s">
        <v>1027</v>
      </c>
      <c r="F693" s="348" t="s">
        <v>1027</v>
      </c>
      <c r="G693" s="365"/>
      <c r="I693" s="366"/>
      <c r="J693" s="365"/>
      <c r="K693" s="393"/>
      <c r="L693" s="365"/>
      <c r="M693" s="351"/>
      <c r="N693" s="352"/>
      <c r="O693" s="391"/>
      <c r="P693" s="353"/>
      <c r="Q693" s="389">
        <v>950</v>
      </c>
      <c r="R693" s="368"/>
      <c r="S693" s="358"/>
      <c r="T693" s="368"/>
      <c r="U693" s="358"/>
      <c r="V693" s="359">
        <f t="shared" si="61"/>
        <v>950</v>
      </c>
      <c r="W693" s="358"/>
      <c r="X693" s="369" t="s">
        <v>36</v>
      </c>
      <c r="Y693" s="360"/>
      <c r="Z693" s="392"/>
      <c r="AA693" s="392"/>
      <c r="AB693" s="1" t="s">
        <v>867</v>
      </c>
    </row>
    <row r="694" spans="1:28" ht="23.25" hidden="1" x14ac:dyDescent="0.25">
      <c r="A694" s="344"/>
      <c r="B694" s="363"/>
      <c r="C694" s="346"/>
      <c r="D694" s="347">
        <v>44865</v>
      </c>
      <c r="E694" s="348" t="s">
        <v>1028</v>
      </c>
      <c r="F694" s="348" t="s">
        <v>1028</v>
      </c>
      <c r="G694" s="365"/>
      <c r="I694" s="366"/>
      <c r="J694" s="365"/>
      <c r="K694" s="393"/>
      <c r="L694" s="365"/>
      <c r="M694" s="351"/>
      <c r="N694" s="352"/>
      <c r="O694" s="391"/>
      <c r="P694" s="353"/>
      <c r="Q694" s="389">
        <v>123.5</v>
      </c>
      <c r="R694" s="368"/>
      <c r="S694" s="358"/>
      <c r="T694" s="368"/>
      <c r="U694" s="358"/>
      <c r="V694" s="359">
        <f t="shared" si="61"/>
        <v>123.5</v>
      </c>
      <c r="W694" s="358"/>
      <c r="X694" s="369" t="s">
        <v>36</v>
      </c>
      <c r="Y694" s="360"/>
      <c r="Z694" s="392"/>
      <c r="AA694" s="392"/>
      <c r="AB694" s="1" t="s">
        <v>867</v>
      </c>
    </row>
    <row r="695" spans="1:28" hidden="1" x14ac:dyDescent="0.2">
      <c r="A695" s="20">
        <v>301</v>
      </c>
      <c r="B695" s="21">
        <v>44826</v>
      </c>
      <c r="C695" s="22">
        <v>44818</v>
      </c>
      <c r="D695" s="246">
        <v>44867</v>
      </c>
      <c r="E695" s="23" t="s">
        <v>152</v>
      </c>
      <c r="F695" s="23" t="s">
        <v>663</v>
      </c>
      <c r="G695" s="26" t="s">
        <v>627</v>
      </c>
      <c r="I695" s="24" t="s">
        <v>33</v>
      </c>
      <c r="J695" s="26">
        <v>303716</v>
      </c>
      <c r="K695" s="27">
        <v>44813</v>
      </c>
      <c r="L695" s="26" t="s">
        <v>664</v>
      </c>
      <c r="M695" s="38">
        <v>63275</v>
      </c>
      <c r="N695" s="132"/>
      <c r="O695" s="173"/>
      <c r="P695" s="31">
        <v>0</v>
      </c>
      <c r="Q695" s="35">
        <f t="shared" si="60"/>
        <v>63275</v>
      </c>
      <c r="R695" s="33"/>
      <c r="S695" s="38">
        <v>-1871.37</v>
      </c>
      <c r="T695" s="33"/>
      <c r="U695" s="35">
        <f t="shared" si="63"/>
        <v>0</v>
      </c>
      <c r="V695" s="32">
        <f t="shared" si="61"/>
        <v>61403.63</v>
      </c>
      <c r="W695" s="36" t="s">
        <v>59</v>
      </c>
      <c r="X695" s="46" t="s">
        <v>36</v>
      </c>
      <c r="Y695" s="37" t="s">
        <v>33</v>
      </c>
      <c r="Z695" s="37" t="s">
        <v>33</v>
      </c>
      <c r="AA695" s="37"/>
    </row>
    <row r="696" spans="1:28" hidden="1" x14ac:dyDescent="0.2">
      <c r="A696" s="20">
        <v>345</v>
      </c>
      <c r="B696" s="21">
        <v>44856</v>
      </c>
      <c r="C696" s="22">
        <v>44865</v>
      </c>
      <c r="D696" s="246">
        <v>44867</v>
      </c>
      <c r="E696" s="43" t="s">
        <v>160</v>
      </c>
      <c r="F696" s="23" t="s">
        <v>728</v>
      </c>
      <c r="G696" s="26" t="s">
        <v>33</v>
      </c>
      <c r="I696" s="24" t="s">
        <v>33</v>
      </c>
      <c r="J696" s="26">
        <v>303774</v>
      </c>
      <c r="K696" s="159" t="s">
        <v>33</v>
      </c>
      <c r="L696" s="26" t="s">
        <v>33</v>
      </c>
      <c r="M696" s="38">
        <v>78005</v>
      </c>
      <c r="N696" s="132"/>
      <c r="O696" s="173">
        <f>M696*N696</f>
        <v>0</v>
      </c>
      <c r="P696" s="31">
        <v>0</v>
      </c>
      <c r="Q696" s="35">
        <f t="shared" si="60"/>
        <v>78005</v>
      </c>
      <c r="R696" s="33"/>
      <c r="S696" s="35">
        <f>-R696*Q696</f>
        <v>0</v>
      </c>
      <c r="T696" s="30"/>
      <c r="U696" s="35">
        <f t="shared" si="63"/>
        <v>0</v>
      </c>
      <c r="V696" s="32">
        <f t="shared" si="61"/>
        <v>78005</v>
      </c>
      <c r="W696" s="36" t="s">
        <v>59</v>
      </c>
      <c r="X696" s="46" t="s">
        <v>36</v>
      </c>
      <c r="Y696" s="37" t="s">
        <v>33</v>
      </c>
      <c r="Z696" s="37" t="s">
        <v>33</v>
      </c>
      <c r="AA696" s="37"/>
    </row>
    <row r="697" spans="1:28" hidden="1" x14ac:dyDescent="0.2">
      <c r="A697" s="20">
        <v>356</v>
      </c>
      <c r="B697" s="82">
        <v>44887</v>
      </c>
      <c r="C697" s="182">
        <v>44840</v>
      </c>
      <c r="D697" s="247">
        <v>44867</v>
      </c>
      <c r="E697" s="84" t="s">
        <v>743</v>
      </c>
      <c r="F697" s="84" t="s">
        <v>744</v>
      </c>
      <c r="G697" s="26" t="s">
        <v>33</v>
      </c>
      <c r="I697" s="24" t="s">
        <v>33</v>
      </c>
      <c r="J697" s="184">
        <v>303751</v>
      </c>
      <c r="K697" s="185">
        <v>44838</v>
      </c>
      <c r="L697" s="192">
        <v>1.39872220914142E+20</v>
      </c>
      <c r="M697" s="186">
        <v>39157</v>
      </c>
      <c r="N697" s="187"/>
      <c r="O697" s="188"/>
      <c r="P697" s="91">
        <v>0</v>
      </c>
      <c r="Q697" s="95">
        <f t="shared" si="60"/>
        <v>39157</v>
      </c>
      <c r="R697" s="189">
        <v>2.5000000000000001E-3</v>
      </c>
      <c r="S697" s="190">
        <f>M697*-R697</f>
        <v>-97.892499999999998</v>
      </c>
      <c r="T697" s="189"/>
      <c r="U697" s="95">
        <f t="shared" si="63"/>
        <v>0</v>
      </c>
      <c r="V697" s="32">
        <f t="shared" si="61"/>
        <v>39059.107499999998</v>
      </c>
      <c r="W697" s="36" t="s">
        <v>59</v>
      </c>
      <c r="X697" s="46" t="s">
        <v>36</v>
      </c>
      <c r="Y697" s="37" t="s">
        <v>33</v>
      </c>
      <c r="Z697" s="37" t="s">
        <v>33</v>
      </c>
      <c r="AA697" s="96"/>
    </row>
    <row r="698" spans="1:28" hidden="1" x14ac:dyDescent="0.2">
      <c r="A698" s="20">
        <v>358</v>
      </c>
      <c r="B698" s="82">
        <v>44887</v>
      </c>
      <c r="C698" s="182">
        <v>44865</v>
      </c>
      <c r="D698" s="247">
        <v>44867</v>
      </c>
      <c r="E698" s="84" t="s">
        <v>743</v>
      </c>
      <c r="F698" s="84" t="s">
        <v>747</v>
      </c>
      <c r="G698" s="26" t="s">
        <v>33</v>
      </c>
      <c r="I698" s="24" t="s">
        <v>33</v>
      </c>
      <c r="J698" s="184">
        <v>303757</v>
      </c>
      <c r="K698" s="185">
        <v>44839</v>
      </c>
      <c r="L698" s="26" t="s">
        <v>33</v>
      </c>
      <c r="M698" s="186">
        <v>2528</v>
      </c>
      <c r="N698" s="187"/>
      <c r="O698" s="188"/>
      <c r="P698" s="91">
        <v>0</v>
      </c>
      <c r="Q698" s="95">
        <f t="shared" si="60"/>
        <v>2528</v>
      </c>
      <c r="R698" s="189">
        <v>2.5000000000000001E-3</v>
      </c>
      <c r="S698" s="190">
        <v>-140</v>
      </c>
      <c r="T698" s="189"/>
      <c r="U698" s="95">
        <f t="shared" si="63"/>
        <v>0</v>
      </c>
      <c r="V698" s="32">
        <f t="shared" si="61"/>
        <v>2388</v>
      </c>
      <c r="W698" s="36" t="s">
        <v>59</v>
      </c>
      <c r="X698" s="46" t="s">
        <v>36</v>
      </c>
      <c r="Y698" s="37" t="s">
        <v>33</v>
      </c>
      <c r="Z698" s="37" t="s">
        <v>33</v>
      </c>
      <c r="AA698" s="96"/>
    </row>
    <row r="699" spans="1:28" hidden="1" x14ac:dyDescent="0.2">
      <c r="A699" s="20">
        <v>357</v>
      </c>
      <c r="B699" s="82">
        <v>44887</v>
      </c>
      <c r="C699" s="83">
        <v>44865</v>
      </c>
      <c r="D699" s="247">
        <v>44879</v>
      </c>
      <c r="E699" s="85" t="s">
        <v>684</v>
      </c>
      <c r="F699" s="85" t="s">
        <v>745</v>
      </c>
      <c r="G699" s="26" t="s">
        <v>33</v>
      </c>
      <c r="I699" s="24" t="s">
        <v>33</v>
      </c>
      <c r="J699" s="184">
        <v>303756</v>
      </c>
      <c r="K699" s="185">
        <v>44844</v>
      </c>
      <c r="L699" s="192" t="s">
        <v>746</v>
      </c>
      <c r="M699" s="186">
        <v>6028000</v>
      </c>
      <c r="N699" s="187"/>
      <c r="O699" s="188"/>
      <c r="P699" s="91">
        <v>0</v>
      </c>
      <c r="Q699" s="95">
        <f t="shared" si="60"/>
        <v>6028000</v>
      </c>
      <c r="R699" s="189">
        <v>0.15</v>
      </c>
      <c r="S699" s="190">
        <f>Q699*-15%</f>
        <v>-904200</v>
      </c>
      <c r="T699" s="189"/>
      <c r="U699" s="95">
        <f t="shared" si="63"/>
        <v>0</v>
      </c>
      <c r="V699" s="32">
        <f t="shared" si="61"/>
        <v>5123800</v>
      </c>
      <c r="W699" s="36" t="s">
        <v>59</v>
      </c>
      <c r="X699" s="46" t="s">
        <v>36</v>
      </c>
      <c r="Y699" s="37" t="s">
        <v>33</v>
      </c>
      <c r="Z699" s="37" t="s">
        <v>33</v>
      </c>
      <c r="AA699" s="96"/>
    </row>
    <row r="700" spans="1:28" hidden="1" x14ac:dyDescent="0.2">
      <c r="A700" s="20">
        <v>360</v>
      </c>
      <c r="B700" s="21">
        <v>44887</v>
      </c>
      <c r="C700" s="111">
        <v>44866</v>
      </c>
      <c r="D700" s="247">
        <v>44879</v>
      </c>
      <c r="E700" s="43" t="s">
        <v>749</v>
      </c>
      <c r="F700" s="43" t="s">
        <v>750</v>
      </c>
      <c r="G700" s="26" t="s">
        <v>33</v>
      </c>
      <c r="I700" s="24" t="s">
        <v>33</v>
      </c>
      <c r="J700" s="76">
        <v>303788</v>
      </c>
      <c r="K700" s="159" t="s">
        <v>33</v>
      </c>
      <c r="L700" s="26" t="s">
        <v>33</v>
      </c>
      <c r="M700" s="79">
        <v>80000</v>
      </c>
      <c r="N700" s="154"/>
      <c r="O700" s="178"/>
      <c r="P700" s="31">
        <v>0</v>
      </c>
      <c r="Q700" s="35">
        <f t="shared" si="60"/>
        <v>80000</v>
      </c>
      <c r="R700" s="81"/>
      <c r="S700" s="100"/>
      <c r="T700" s="81"/>
      <c r="U700" s="35">
        <f t="shared" si="63"/>
        <v>0</v>
      </c>
      <c r="V700" s="32">
        <f t="shared" ref="V700:V798" si="64">Q700+S700+U700</f>
        <v>80000</v>
      </c>
      <c r="W700" s="36" t="s">
        <v>59</v>
      </c>
      <c r="X700" s="46" t="s">
        <v>36</v>
      </c>
      <c r="Y700" s="37" t="s">
        <v>33</v>
      </c>
      <c r="Z700" s="37" t="s">
        <v>33</v>
      </c>
      <c r="AA700" s="37"/>
    </row>
    <row r="701" spans="1:28" hidden="1" x14ac:dyDescent="0.2">
      <c r="A701" s="20">
        <v>363</v>
      </c>
      <c r="B701" s="21">
        <v>44887</v>
      </c>
      <c r="C701" s="111">
        <v>44873</v>
      </c>
      <c r="D701" s="246">
        <v>44880</v>
      </c>
      <c r="E701" s="23" t="s">
        <v>31</v>
      </c>
      <c r="F701" s="43" t="s">
        <v>752</v>
      </c>
      <c r="G701" s="26" t="s">
        <v>33</v>
      </c>
      <c r="I701" s="24" t="s">
        <v>33</v>
      </c>
      <c r="J701" s="76">
        <v>303798</v>
      </c>
      <c r="K701" s="103">
        <v>44872</v>
      </c>
      <c r="L701" s="78">
        <v>12282353</v>
      </c>
      <c r="M701" s="79">
        <v>210078.78</v>
      </c>
      <c r="N701" s="154"/>
      <c r="O701" s="178"/>
      <c r="P701" s="31">
        <v>0</v>
      </c>
      <c r="Q701" s="35">
        <f t="shared" si="60"/>
        <v>210078.78</v>
      </c>
      <c r="R701" s="81"/>
      <c r="S701" s="100"/>
      <c r="T701" s="81"/>
      <c r="U701" s="35">
        <f t="shared" si="63"/>
        <v>0</v>
      </c>
      <c r="V701" s="32">
        <f t="shared" si="64"/>
        <v>210078.78</v>
      </c>
      <c r="W701" s="36" t="s">
        <v>59</v>
      </c>
      <c r="X701" s="46" t="s">
        <v>36</v>
      </c>
      <c r="Y701" s="37" t="s">
        <v>33</v>
      </c>
      <c r="Z701" s="37" t="s">
        <v>33</v>
      </c>
      <c r="AA701" s="49"/>
    </row>
    <row r="702" spans="1:28" hidden="1" x14ac:dyDescent="0.2">
      <c r="A702" s="20">
        <v>361</v>
      </c>
      <c r="B702" s="21">
        <v>44887</v>
      </c>
      <c r="C702" s="111">
        <v>44873</v>
      </c>
      <c r="D702" s="246">
        <v>44881</v>
      </c>
      <c r="E702" s="23" t="s">
        <v>130</v>
      </c>
      <c r="F702" s="43" t="s">
        <v>751</v>
      </c>
      <c r="G702" s="76">
        <v>1019479</v>
      </c>
      <c r="I702" s="24" t="s">
        <v>33</v>
      </c>
      <c r="J702" s="76">
        <v>303793</v>
      </c>
      <c r="K702" s="103">
        <v>44839</v>
      </c>
      <c r="L702" s="78">
        <v>583</v>
      </c>
      <c r="M702" s="79">
        <v>146000</v>
      </c>
      <c r="N702" s="154"/>
      <c r="O702" s="178"/>
      <c r="P702" s="31">
        <v>0</v>
      </c>
      <c r="Q702" s="35">
        <f t="shared" si="60"/>
        <v>146000</v>
      </c>
      <c r="R702" s="81"/>
      <c r="S702" s="100"/>
      <c r="T702" s="81"/>
      <c r="U702" s="35">
        <f t="shared" si="63"/>
        <v>0</v>
      </c>
      <c r="V702" s="32">
        <f t="shared" si="64"/>
        <v>146000</v>
      </c>
      <c r="W702" s="36" t="s">
        <v>59</v>
      </c>
      <c r="X702" s="46" t="s">
        <v>36</v>
      </c>
      <c r="Y702" s="37" t="s">
        <v>33</v>
      </c>
      <c r="Z702" s="37" t="s">
        <v>33</v>
      </c>
      <c r="AA702" s="49"/>
    </row>
    <row r="703" spans="1:28" hidden="1" x14ac:dyDescent="0.2">
      <c r="A703" s="20">
        <v>362</v>
      </c>
      <c r="B703" s="21">
        <v>44887</v>
      </c>
      <c r="C703" s="111">
        <v>44873</v>
      </c>
      <c r="D703" s="246">
        <v>44881</v>
      </c>
      <c r="E703" s="23" t="s">
        <v>130</v>
      </c>
      <c r="F703" s="43" t="s">
        <v>751</v>
      </c>
      <c r="G703" s="76">
        <v>1019479</v>
      </c>
      <c r="I703" s="24" t="s">
        <v>33</v>
      </c>
      <c r="J703" s="76">
        <v>303796</v>
      </c>
      <c r="K703" s="194">
        <v>44841</v>
      </c>
      <c r="L703" s="103">
        <v>606</v>
      </c>
      <c r="M703" s="79">
        <v>78000</v>
      </c>
      <c r="N703" s="154"/>
      <c r="O703" s="178"/>
      <c r="P703" s="31">
        <v>0</v>
      </c>
      <c r="Q703" s="35">
        <f t="shared" si="60"/>
        <v>78000</v>
      </c>
      <c r="R703" s="81"/>
      <c r="S703" s="100"/>
      <c r="T703" s="81"/>
      <c r="U703" s="35">
        <f t="shared" si="63"/>
        <v>0</v>
      </c>
      <c r="V703" s="32">
        <f t="shared" si="64"/>
        <v>78000</v>
      </c>
      <c r="W703" s="36" t="s">
        <v>59</v>
      </c>
      <c r="X703" s="46" t="s">
        <v>36</v>
      </c>
      <c r="Y703" s="37" t="s">
        <v>33</v>
      </c>
      <c r="Z703" s="37" t="s">
        <v>33</v>
      </c>
      <c r="AA703" s="49"/>
    </row>
    <row r="704" spans="1:28" ht="15" hidden="1" x14ac:dyDescent="0.25">
      <c r="A704" s="344"/>
      <c r="B704" s="363"/>
      <c r="C704" s="394"/>
      <c r="D704" s="347">
        <v>44867</v>
      </c>
      <c r="E704" s="348" t="s">
        <v>1029</v>
      </c>
      <c r="F704" s="348" t="s">
        <v>1029</v>
      </c>
      <c r="G704" s="395"/>
      <c r="I704" s="366"/>
      <c r="J704" s="395"/>
      <c r="K704" s="393"/>
      <c r="L704" s="365"/>
      <c r="M704" s="396"/>
      <c r="N704" s="397"/>
      <c r="O704" s="398"/>
      <c r="P704" s="353"/>
      <c r="Q704" s="354">
        <v>40000</v>
      </c>
      <c r="R704" s="399"/>
      <c r="S704" s="396"/>
      <c r="T704" s="399"/>
      <c r="U704" s="358"/>
      <c r="V704" s="359">
        <f t="shared" si="64"/>
        <v>40000</v>
      </c>
      <c r="W704" s="358"/>
      <c r="X704" s="369" t="s">
        <v>36</v>
      </c>
      <c r="Y704" s="360"/>
      <c r="Z704" s="392"/>
      <c r="AA704" s="388"/>
      <c r="AB704" s="1" t="s">
        <v>867</v>
      </c>
    </row>
    <row r="705" spans="1:28" ht="15" hidden="1" x14ac:dyDescent="0.25">
      <c r="A705" s="344"/>
      <c r="B705" s="363"/>
      <c r="C705" s="394"/>
      <c r="D705" s="347">
        <v>44867</v>
      </c>
      <c r="E705" s="348" t="s">
        <v>1030</v>
      </c>
      <c r="F705" s="348" t="s">
        <v>1030</v>
      </c>
      <c r="G705" s="395"/>
      <c r="I705" s="366"/>
      <c r="J705" s="395"/>
      <c r="K705" s="393"/>
      <c r="L705" s="365"/>
      <c r="M705" s="396"/>
      <c r="N705" s="397"/>
      <c r="O705" s="398"/>
      <c r="P705" s="353"/>
      <c r="Q705" s="354">
        <v>100000</v>
      </c>
      <c r="R705" s="399"/>
      <c r="S705" s="396"/>
      <c r="T705" s="399"/>
      <c r="U705" s="358"/>
      <c r="V705" s="359">
        <f t="shared" si="64"/>
        <v>100000</v>
      </c>
      <c r="W705" s="358"/>
      <c r="X705" s="369" t="s">
        <v>36</v>
      </c>
      <c r="Y705" s="360"/>
      <c r="Z705" s="392"/>
      <c r="AA705" s="388"/>
      <c r="AB705" s="1" t="s">
        <v>867</v>
      </c>
    </row>
    <row r="706" spans="1:28" ht="15" hidden="1" x14ac:dyDescent="0.25">
      <c r="A706" s="344"/>
      <c r="B706" s="363"/>
      <c r="C706" s="394"/>
      <c r="D706" s="347">
        <v>44867</v>
      </c>
      <c r="E706" s="348" t="s">
        <v>1031</v>
      </c>
      <c r="F706" s="348" t="s">
        <v>1031</v>
      </c>
      <c r="G706" s="395"/>
      <c r="I706" s="366"/>
      <c r="J706" s="395"/>
      <c r="K706" s="393"/>
      <c r="L706" s="365"/>
      <c r="M706" s="396"/>
      <c r="N706" s="397"/>
      <c r="O706" s="398"/>
      <c r="P706" s="353"/>
      <c r="Q706" s="354">
        <v>95988</v>
      </c>
      <c r="R706" s="399"/>
      <c r="S706" s="396"/>
      <c r="T706" s="399"/>
      <c r="U706" s="358"/>
      <c r="V706" s="359">
        <f t="shared" si="64"/>
        <v>95988</v>
      </c>
      <c r="W706" s="358"/>
      <c r="X706" s="369" t="s">
        <v>36</v>
      </c>
      <c r="Y706" s="360"/>
      <c r="Z706" s="392"/>
      <c r="AA706" s="388"/>
      <c r="AB706" s="1" t="s">
        <v>867</v>
      </c>
    </row>
    <row r="707" spans="1:28" ht="15" hidden="1" x14ac:dyDescent="0.25">
      <c r="A707" s="344"/>
      <c r="B707" s="363"/>
      <c r="C707" s="394"/>
      <c r="D707" s="347">
        <v>44868</v>
      </c>
      <c r="E707" s="348" t="s">
        <v>1032</v>
      </c>
      <c r="F707" s="348" t="s">
        <v>1032</v>
      </c>
      <c r="G707" s="395"/>
      <c r="I707" s="366"/>
      <c r="J707" s="395"/>
      <c r="K707" s="393"/>
      <c r="L707" s="365"/>
      <c r="M707" s="396"/>
      <c r="N707" s="397"/>
      <c r="O707" s="398"/>
      <c r="P707" s="353"/>
      <c r="Q707" s="354">
        <v>3666635</v>
      </c>
      <c r="R707" s="399"/>
      <c r="S707" s="396"/>
      <c r="T707" s="399"/>
      <c r="U707" s="358"/>
      <c r="V707" s="359">
        <f t="shared" si="64"/>
        <v>3666635</v>
      </c>
      <c r="W707" s="358"/>
      <c r="X707" s="369" t="s">
        <v>36</v>
      </c>
      <c r="Y707" s="360">
        <v>58372151</v>
      </c>
      <c r="Z707" s="392"/>
      <c r="AA707" s="388"/>
      <c r="AB707" s="1" t="s">
        <v>867</v>
      </c>
    </row>
    <row r="708" spans="1:28" ht="15" hidden="1" x14ac:dyDescent="0.25">
      <c r="A708" s="344"/>
      <c r="B708" s="363"/>
      <c r="C708" s="394"/>
      <c r="D708" s="347">
        <v>44868</v>
      </c>
      <c r="E708" s="348" t="s">
        <v>842</v>
      </c>
      <c r="F708" s="348" t="s">
        <v>842</v>
      </c>
      <c r="G708" s="395"/>
      <c r="I708" s="366"/>
      <c r="J708" s="395"/>
      <c r="K708" s="393"/>
      <c r="L708" s="365"/>
      <c r="M708" s="396"/>
      <c r="N708" s="397"/>
      <c r="O708" s="398"/>
      <c r="P708" s="353"/>
      <c r="Q708" s="354">
        <v>25000</v>
      </c>
      <c r="R708" s="399"/>
      <c r="S708" s="396"/>
      <c r="T708" s="399"/>
      <c r="U708" s="358"/>
      <c r="V708" s="359">
        <f t="shared" si="64"/>
        <v>25000</v>
      </c>
      <c r="W708" s="358"/>
      <c r="X708" s="369" t="s">
        <v>36</v>
      </c>
      <c r="Y708" s="360">
        <v>58372152</v>
      </c>
      <c r="Z708" s="392"/>
      <c r="AA708" s="388"/>
      <c r="AB708" s="1" t="s">
        <v>867</v>
      </c>
    </row>
    <row r="709" spans="1:28" ht="15" hidden="1" x14ac:dyDescent="0.25">
      <c r="A709" s="344"/>
      <c r="B709" s="363"/>
      <c r="C709" s="394"/>
      <c r="D709" s="347">
        <v>44869</v>
      </c>
      <c r="E709" s="348" t="s">
        <v>1033</v>
      </c>
      <c r="F709" s="348" t="s">
        <v>1033</v>
      </c>
      <c r="G709" s="395"/>
      <c r="I709" s="366"/>
      <c r="J709" s="395"/>
      <c r="K709" s="393"/>
      <c r="L709" s="365"/>
      <c r="M709" s="396"/>
      <c r="N709" s="397"/>
      <c r="O709" s="398"/>
      <c r="P709" s="353"/>
      <c r="Q709" s="354">
        <v>9333031</v>
      </c>
      <c r="R709" s="399"/>
      <c r="S709" s="396"/>
      <c r="T709" s="399"/>
      <c r="U709" s="358"/>
      <c r="V709" s="359">
        <f t="shared" si="64"/>
        <v>9333031</v>
      </c>
      <c r="W709" s="358"/>
      <c r="X709" s="369" t="s">
        <v>36</v>
      </c>
      <c r="Y709" s="360">
        <v>82059699</v>
      </c>
      <c r="Z709" s="392"/>
      <c r="AA709" s="388"/>
      <c r="AB709" s="1" t="s">
        <v>867</v>
      </c>
    </row>
    <row r="710" spans="1:28" ht="23.25" hidden="1" x14ac:dyDescent="0.25">
      <c r="A710" s="344"/>
      <c r="B710" s="363"/>
      <c r="C710" s="394"/>
      <c r="D710" s="347">
        <v>44875</v>
      </c>
      <c r="E710" s="348" t="s">
        <v>1034</v>
      </c>
      <c r="F710" s="348" t="s">
        <v>1034</v>
      </c>
      <c r="G710" s="395"/>
      <c r="I710" s="366"/>
      <c r="J710" s="395"/>
      <c r="K710" s="393"/>
      <c r="L710" s="365"/>
      <c r="M710" s="396"/>
      <c r="N710" s="397"/>
      <c r="O710" s="398"/>
      <c r="P710" s="353"/>
      <c r="Q710" s="354">
        <v>61404</v>
      </c>
      <c r="R710" s="399"/>
      <c r="S710" s="396"/>
      <c r="T710" s="399"/>
      <c r="U710" s="358"/>
      <c r="V710" s="359">
        <f t="shared" si="64"/>
        <v>61404</v>
      </c>
      <c r="W710" s="358"/>
      <c r="X710" s="369" t="s">
        <v>36</v>
      </c>
      <c r="Y710" s="360"/>
      <c r="Z710" s="392"/>
      <c r="AA710" s="388"/>
      <c r="AB710" s="1" t="s">
        <v>867</v>
      </c>
    </row>
    <row r="711" spans="1:28" ht="23.25" hidden="1" x14ac:dyDescent="0.25">
      <c r="A711" s="344"/>
      <c r="B711" s="363"/>
      <c r="C711" s="394"/>
      <c r="D711" s="347">
        <v>44875</v>
      </c>
      <c r="E711" s="348" t="s">
        <v>1035</v>
      </c>
      <c r="F711" s="348" t="s">
        <v>1035</v>
      </c>
      <c r="G711" s="395"/>
      <c r="I711" s="366"/>
      <c r="J711" s="395"/>
      <c r="K711" s="393"/>
      <c r="L711" s="365"/>
      <c r="M711" s="396"/>
      <c r="N711" s="397"/>
      <c r="O711" s="398"/>
      <c r="P711" s="353"/>
      <c r="Q711" s="354">
        <v>121643</v>
      </c>
      <c r="R711" s="399"/>
      <c r="S711" s="396"/>
      <c r="T711" s="399"/>
      <c r="U711" s="358"/>
      <c r="V711" s="359">
        <f t="shared" si="64"/>
        <v>121643</v>
      </c>
      <c r="W711" s="358"/>
      <c r="X711" s="369" t="s">
        <v>36</v>
      </c>
      <c r="Y711" s="360"/>
      <c r="Z711" s="392"/>
      <c r="AA711" s="388"/>
      <c r="AB711" s="1" t="s">
        <v>867</v>
      </c>
    </row>
    <row r="712" spans="1:28" ht="23.25" hidden="1" x14ac:dyDescent="0.25">
      <c r="A712" s="344"/>
      <c r="B712" s="363"/>
      <c r="C712" s="394"/>
      <c r="D712" s="347">
        <v>44881</v>
      </c>
      <c r="E712" s="348" t="s">
        <v>1036</v>
      </c>
      <c r="F712" s="348" t="s">
        <v>1036</v>
      </c>
      <c r="G712" s="395"/>
      <c r="I712" s="366"/>
      <c r="J712" s="395"/>
      <c r="K712" s="393"/>
      <c r="L712" s="365"/>
      <c r="M712" s="396"/>
      <c r="N712" s="397"/>
      <c r="O712" s="398"/>
      <c r="P712" s="353"/>
      <c r="Q712" s="354">
        <v>462314</v>
      </c>
      <c r="R712" s="399"/>
      <c r="S712" s="396"/>
      <c r="T712" s="399"/>
      <c r="U712" s="358"/>
      <c r="V712" s="359">
        <f t="shared" si="64"/>
        <v>462314</v>
      </c>
      <c r="W712" s="358"/>
      <c r="X712" s="369" t="s">
        <v>36</v>
      </c>
      <c r="Y712" s="360"/>
      <c r="Z712" s="392"/>
      <c r="AA712" s="388"/>
      <c r="AB712" s="1" t="s">
        <v>867</v>
      </c>
    </row>
    <row r="713" spans="1:28" ht="23.25" hidden="1" x14ac:dyDescent="0.25">
      <c r="A713" s="344"/>
      <c r="B713" s="363"/>
      <c r="C713" s="394"/>
      <c r="D713" s="347">
        <v>44883</v>
      </c>
      <c r="E713" s="348" t="s">
        <v>1037</v>
      </c>
      <c r="F713" s="348" t="s">
        <v>1037</v>
      </c>
      <c r="G713" s="395"/>
      <c r="I713" s="366"/>
      <c r="J713" s="395"/>
      <c r="K713" s="393"/>
      <c r="L713" s="365"/>
      <c r="M713" s="396"/>
      <c r="N713" s="397"/>
      <c r="O713" s="398"/>
      <c r="P713" s="353"/>
      <c r="Q713" s="354">
        <v>759849</v>
      </c>
      <c r="R713" s="399"/>
      <c r="S713" s="396"/>
      <c r="T713" s="399"/>
      <c r="U713" s="358"/>
      <c r="V713" s="359">
        <f t="shared" si="64"/>
        <v>759849</v>
      </c>
      <c r="W713" s="358"/>
      <c r="X713" s="369" t="s">
        <v>36</v>
      </c>
      <c r="Y713" s="360"/>
      <c r="Z713" s="392"/>
      <c r="AA713" s="388"/>
      <c r="AB713" s="1" t="s">
        <v>867</v>
      </c>
    </row>
    <row r="714" spans="1:28" ht="23.25" hidden="1" x14ac:dyDescent="0.25">
      <c r="A714" s="344"/>
      <c r="B714" s="363"/>
      <c r="C714" s="394"/>
      <c r="D714" s="347">
        <v>44883</v>
      </c>
      <c r="E714" s="348" t="s">
        <v>1038</v>
      </c>
      <c r="F714" s="348" t="s">
        <v>1038</v>
      </c>
      <c r="G714" s="395"/>
      <c r="I714" s="366"/>
      <c r="J714" s="395"/>
      <c r="K714" s="393"/>
      <c r="L714" s="365"/>
      <c r="M714" s="396"/>
      <c r="N714" s="397"/>
      <c r="O714" s="398"/>
      <c r="P714" s="353"/>
      <c r="Q714" s="354">
        <v>48870</v>
      </c>
      <c r="R714" s="399"/>
      <c r="S714" s="396"/>
      <c r="T714" s="399"/>
      <c r="U714" s="358"/>
      <c r="V714" s="359">
        <f t="shared" si="64"/>
        <v>48870</v>
      </c>
      <c r="W714" s="358"/>
      <c r="X714" s="369" t="s">
        <v>36</v>
      </c>
      <c r="Y714" s="360"/>
      <c r="Z714" s="392"/>
      <c r="AA714" s="388"/>
      <c r="AB714" s="1" t="s">
        <v>867</v>
      </c>
    </row>
    <row r="715" spans="1:28" ht="15" hidden="1" x14ac:dyDescent="0.25">
      <c r="A715" s="344"/>
      <c r="B715" s="363"/>
      <c r="C715" s="394"/>
      <c r="D715" s="347">
        <v>44886</v>
      </c>
      <c r="E715" s="348" t="s">
        <v>917</v>
      </c>
      <c r="F715" s="348" t="s">
        <v>917</v>
      </c>
      <c r="G715" s="395"/>
      <c r="I715" s="366"/>
      <c r="J715" s="395"/>
      <c r="K715" s="393"/>
      <c r="L715" s="365"/>
      <c r="M715" s="396"/>
      <c r="N715" s="397"/>
      <c r="O715" s="398"/>
      <c r="P715" s="353"/>
      <c r="Q715" s="354">
        <v>94458.72</v>
      </c>
      <c r="R715" s="399"/>
      <c r="S715" s="396"/>
      <c r="T715" s="399"/>
      <c r="U715" s="358"/>
      <c r="V715" s="359">
        <f t="shared" si="64"/>
        <v>94458.72</v>
      </c>
      <c r="W715" s="358"/>
      <c r="X715" s="369" t="s">
        <v>36</v>
      </c>
      <c r="Y715" s="360"/>
      <c r="Z715" s="392"/>
      <c r="AA715" s="388"/>
      <c r="AB715" s="1" t="s">
        <v>867</v>
      </c>
    </row>
    <row r="716" spans="1:28" ht="15" hidden="1" x14ac:dyDescent="0.25">
      <c r="A716" s="344"/>
      <c r="B716" s="363"/>
      <c r="C716" s="394"/>
      <c r="D716" s="347">
        <v>44886</v>
      </c>
      <c r="E716" s="348" t="s">
        <v>918</v>
      </c>
      <c r="F716" s="348" t="s">
        <v>918</v>
      </c>
      <c r="G716" s="395"/>
      <c r="I716" s="366"/>
      <c r="J716" s="395"/>
      <c r="K716" s="393"/>
      <c r="L716" s="365"/>
      <c r="M716" s="396"/>
      <c r="N716" s="397"/>
      <c r="O716" s="398"/>
      <c r="P716" s="353"/>
      <c r="Q716" s="354">
        <v>319466.53000000003</v>
      </c>
      <c r="R716" s="399"/>
      <c r="S716" s="396"/>
      <c r="T716" s="399"/>
      <c r="U716" s="358"/>
      <c r="V716" s="359">
        <f t="shared" si="64"/>
        <v>319466.53000000003</v>
      </c>
      <c r="W716" s="358"/>
      <c r="X716" s="369" t="s">
        <v>36</v>
      </c>
      <c r="Y716" s="360"/>
      <c r="Z716" s="392"/>
      <c r="AA716" s="388"/>
      <c r="AB716" s="1" t="s">
        <v>867</v>
      </c>
    </row>
    <row r="717" spans="1:28" ht="15" hidden="1" x14ac:dyDescent="0.25">
      <c r="A717" s="344"/>
      <c r="B717" s="363"/>
      <c r="C717" s="394"/>
      <c r="D717" s="347">
        <v>44890</v>
      </c>
      <c r="E717" s="348" t="s">
        <v>1039</v>
      </c>
      <c r="F717" s="348" t="s">
        <v>1039</v>
      </c>
      <c r="G717" s="395"/>
      <c r="I717" s="366"/>
      <c r="J717" s="395"/>
      <c r="K717" s="393"/>
      <c r="L717" s="365"/>
      <c r="M717" s="396"/>
      <c r="N717" s="397"/>
      <c r="O717" s="398"/>
      <c r="P717" s="353"/>
      <c r="Q717" s="354">
        <v>100000</v>
      </c>
      <c r="R717" s="399"/>
      <c r="S717" s="396"/>
      <c r="T717" s="399"/>
      <c r="U717" s="358"/>
      <c r="V717" s="359">
        <f t="shared" si="64"/>
        <v>100000</v>
      </c>
      <c r="W717" s="358"/>
      <c r="X717" s="369" t="s">
        <v>36</v>
      </c>
      <c r="Y717" s="360"/>
      <c r="Z717" s="392"/>
      <c r="AA717" s="388"/>
      <c r="AB717" s="1" t="s">
        <v>867</v>
      </c>
    </row>
    <row r="718" spans="1:28" ht="15" hidden="1" x14ac:dyDescent="0.25">
      <c r="A718" s="344"/>
      <c r="B718" s="363"/>
      <c r="C718" s="394"/>
      <c r="D718" s="347">
        <v>44890</v>
      </c>
      <c r="E718" s="348" t="s">
        <v>1040</v>
      </c>
      <c r="F718" s="348" t="s">
        <v>1040</v>
      </c>
      <c r="G718" s="395"/>
      <c r="I718" s="366"/>
      <c r="J718" s="395"/>
      <c r="K718" s="393"/>
      <c r="L718" s="365"/>
      <c r="M718" s="396"/>
      <c r="N718" s="397"/>
      <c r="O718" s="398"/>
      <c r="P718" s="353"/>
      <c r="Q718" s="354">
        <v>100000</v>
      </c>
      <c r="R718" s="399"/>
      <c r="S718" s="396"/>
      <c r="T718" s="399"/>
      <c r="U718" s="358"/>
      <c r="V718" s="359">
        <f t="shared" si="64"/>
        <v>100000</v>
      </c>
      <c r="W718" s="358"/>
      <c r="X718" s="369" t="s">
        <v>36</v>
      </c>
      <c r="Y718" s="360"/>
      <c r="Z718" s="392"/>
      <c r="AA718" s="388"/>
      <c r="AB718" s="1" t="s">
        <v>867</v>
      </c>
    </row>
    <row r="719" spans="1:28" ht="15" hidden="1" x14ac:dyDescent="0.25">
      <c r="A719" s="344"/>
      <c r="B719" s="363"/>
      <c r="C719" s="394"/>
      <c r="D719" s="347">
        <v>44890</v>
      </c>
      <c r="E719" s="348" t="s">
        <v>1041</v>
      </c>
      <c r="F719" s="348" t="s">
        <v>1041</v>
      </c>
      <c r="G719" s="395"/>
      <c r="I719" s="366"/>
      <c r="J719" s="395"/>
      <c r="K719" s="393"/>
      <c r="L719" s="365"/>
      <c r="M719" s="396"/>
      <c r="N719" s="397"/>
      <c r="O719" s="398"/>
      <c r="P719" s="353"/>
      <c r="Q719" s="354">
        <v>100000</v>
      </c>
      <c r="R719" s="399"/>
      <c r="S719" s="396"/>
      <c r="T719" s="399"/>
      <c r="U719" s="358"/>
      <c r="V719" s="359">
        <f t="shared" si="64"/>
        <v>100000</v>
      </c>
      <c r="W719" s="358"/>
      <c r="X719" s="369" t="s">
        <v>36</v>
      </c>
      <c r="Y719" s="360"/>
      <c r="Z719" s="392"/>
      <c r="AA719" s="388"/>
      <c r="AB719" s="1" t="s">
        <v>867</v>
      </c>
    </row>
    <row r="720" spans="1:28" ht="15" hidden="1" x14ac:dyDescent="0.25">
      <c r="A720" s="344"/>
      <c r="B720" s="363"/>
      <c r="C720" s="394"/>
      <c r="D720" s="347">
        <v>44890</v>
      </c>
      <c r="E720" s="348" t="s">
        <v>1042</v>
      </c>
      <c r="F720" s="348" t="s">
        <v>1042</v>
      </c>
      <c r="G720" s="395"/>
      <c r="I720" s="366"/>
      <c r="J720" s="395"/>
      <c r="K720" s="393"/>
      <c r="L720" s="365"/>
      <c r="M720" s="396"/>
      <c r="N720" s="397"/>
      <c r="O720" s="398"/>
      <c r="P720" s="353"/>
      <c r="Q720" s="354">
        <v>100000</v>
      </c>
      <c r="R720" s="399"/>
      <c r="S720" s="396"/>
      <c r="T720" s="399"/>
      <c r="U720" s="358"/>
      <c r="V720" s="359">
        <f t="shared" si="64"/>
        <v>100000</v>
      </c>
      <c r="W720" s="358"/>
      <c r="X720" s="369" t="s">
        <v>36</v>
      </c>
      <c r="Y720" s="360"/>
      <c r="Z720" s="392"/>
      <c r="AA720" s="388"/>
      <c r="AB720" s="1" t="s">
        <v>867</v>
      </c>
    </row>
    <row r="721" spans="1:28" ht="15" hidden="1" x14ac:dyDescent="0.25">
      <c r="A721" s="344"/>
      <c r="B721" s="363"/>
      <c r="C721" s="394"/>
      <c r="D721" s="347">
        <v>44890</v>
      </c>
      <c r="E721" s="348" t="s">
        <v>1043</v>
      </c>
      <c r="F721" s="348" t="s">
        <v>1043</v>
      </c>
      <c r="G721" s="395"/>
      <c r="I721" s="366"/>
      <c r="J721" s="395"/>
      <c r="K721" s="393"/>
      <c r="L721" s="365"/>
      <c r="M721" s="396"/>
      <c r="N721" s="397"/>
      <c r="O721" s="398"/>
      <c r="P721" s="353"/>
      <c r="Q721" s="354">
        <v>100000</v>
      </c>
      <c r="R721" s="399"/>
      <c r="S721" s="396"/>
      <c r="T721" s="399"/>
      <c r="U721" s="358"/>
      <c r="V721" s="359">
        <f t="shared" si="64"/>
        <v>100000</v>
      </c>
      <c r="W721" s="358"/>
      <c r="X721" s="369" t="s">
        <v>36</v>
      </c>
      <c r="Y721" s="360"/>
      <c r="Z721" s="392"/>
      <c r="AA721" s="388"/>
      <c r="AB721" s="1" t="s">
        <v>867</v>
      </c>
    </row>
    <row r="722" spans="1:28" ht="15" hidden="1" x14ac:dyDescent="0.25">
      <c r="A722" s="344"/>
      <c r="B722" s="363"/>
      <c r="C722" s="394"/>
      <c r="D722" s="347">
        <v>44890</v>
      </c>
      <c r="E722" s="348" t="s">
        <v>1044</v>
      </c>
      <c r="F722" s="348" t="s">
        <v>1044</v>
      </c>
      <c r="G722" s="395"/>
      <c r="I722" s="366"/>
      <c r="J722" s="395"/>
      <c r="K722" s="393"/>
      <c r="L722" s="365"/>
      <c r="M722" s="396"/>
      <c r="N722" s="397"/>
      <c r="O722" s="398"/>
      <c r="P722" s="353"/>
      <c r="Q722" s="354">
        <v>100000</v>
      </c>
      <c r="R722" s="399"/>
      <c r="S722" s="396"/>
      <c r="T722" s="399"/>
      <c r="U722" s="358"/>
      <c r="V722" s="359">
        <f t="shared" si="64"/>
        <v>100000</v>
      </c>
      <c r="W722" s="358"/>
      <c r="X722" s="369" t="s">
        <v>36</v>
      </c>
      <c r="Y722" s="360"/>
      <c r="Z722" s="392"/>
      <c r="AA722" s="388"/>
      <c r="AB722" s="1" t="s">
        <v>867</v>
      </c>
    </row>
    <row r="723" spans="1:28" ht="15" hidden="1" x14ac:dyDescent="0.25">
      <c r="A723" s="344"/>
      <c r="B723" s="363"/>
      <c r="C723" s="394"/>
      <c r="D723" s="347">
        <v>44890</v>
      </c>
      <c r="E723" s="348" t="s">
        <v>1045</v>
      </c>
      <c r="F723" s="348" t="s">
        <v>1045</v>
      </c>
      <c r="G723" s="395"/>
      <c r="I723" s="366"/>
      <c r="J723" s="395"/>
      <c r="K723" s="393"/>
      <c r="L723" s="365"/>
      <c r="M723" s="396"/>
      <c r="N723" s="397"/>
      <c r="O723" s="398"/>
      <c r="P723" s="353"/>
      <c r="Q723" s="354">
        <v>37640</v>
      </c>
      <c r="R723" s="399"/>
      <c r="S723" s="396"/>
      <c r="T723" s="399"/>
      <c r="U723" s="358"/>
      <c r="V723" s="359">
        <f t="shared" si="64"/>
        <v>37640</v>
      </c>
      <c r="W723" s="358"/>
      <c r="X723" s="369" t="s">
        <v>36</v>
      </c>
      <c r="Y723" s="360"/>
      <c r="Z723" s="392"/>
      <c r="AA723" s="388"/>
      <c r="AB723" s="1" t="s">
        <v>867</v>
      </c>
    </row>
    <row r="724" spans="1:28" ht="15" hidden="1" x14ac:dyDescent="0.25">
      <c r="A724" s="344"/>
      <c r="B724" s="363"/>
      <c r="C724" s="394"/>
      <c r="D724" s="347">
        <v>44893</v>
      </c>
      <c r="E724" s="348" t="s">
        <v>1046</v>
      </c>
      <c r="F724" s="348" t="s">
        <v>1046</v>
      </c>
      <c r="G724" s="395"/>
      <c r="I724" s="366"/>
      <c r="J724" s="395"/>
      <c r="K724" s="393"/>
      <c r="L724" s="365"/>
      <c r="M724" s="396"/>
      <c r="N724" s="397"/>
      <c r="O724" s="398"/>
      <c r="P724" s="353"/>
      <c r="Q724" s="354">
        <v>19157</v>
      </c>
      <c r="R724" s="399"/>
      <c r="S724" s="396"/>
      <c r="T724" s="399"/>
      <c r="U724" s="358"/>
      <c r="V724" s="359">
        <f t="shared" si="64"/>
        <v>19157</v>
      </c>
      <c r="W724" s="358"/>
      <c r="X724" s="369" t="s">
        <v>36</v>
      </c>
      <c r="Y724" s="360"/>
      <c r="Z724" s="392"/>
      <c r="AA724" s="388"/>
      <c r="AB724" s="1" t="s">
        <v>867</v>
      </c>
    </row>
    <row r="725" spans="1:28" ht="15" hidden="1" x14ac:dyDescent="0.25">
      <c r="A725" s="344"/>
      <c r="B725" s="363"/>
      <c r="C725" s="394"/>
      <c r="D725" s="347">
        <v>44893</v>
      </c>
      <c r="E725" s="348" t="s">
        <v>1047</v>
      </c>
      <c r="F725" s="348" t="s">
        <v>1047</v>
      </c>
      <c r="G725" s="395"/>
      <c r="I725" s="366"/>
      <c r="J725" s="395"/>
      <c r="K725" s="393"/>
      <c r="L725" s="365"/>
      <c r="M725" s="396"/>
      <c r="N725" s="397"/>
      <c r="O725" s="398"/>
      <c r="P725" s="353"/>
      <c r="Q725" s="354">
        <v>98840</v>
      </c>
      <c r="R725" s="399"/>
      <c r="S725" s="396"/>
      <c r="T725" s="399"/>
      <c r="U725" s="358"/>
      <c r="V725" s="359">
        <f t="shared" si="64"/>
        <v>98840</v>
      </c>
      <c r="W725" s="358"/>
      <c r="X725" s="369" t="s">
        <v>36</v>
      </c>
      <c r="Y725" s="360"/>
      <c r="Z725" s="392"/>
      <c r="AA725" s="388"/>
      <c r="AB725" s="1" t="s">
        <v>867</v>
      </c>
    </row>
    <row r="726" spans="1:28" ht="15" hidden="1" x14ac:dyDescent="0.25">
      <c r="A726" s="344"/>
      <c r="B726" s="363"/>
      <c r="C726" s="394"/>
      <c r="D726" s="347">
        <v>44893</v>
      </c>
      <c r="E726" s="348" t="s">
        <v>1048</v>
      </c>
      <c r="F726" s="348" t="s">
        <v>1048</v>
      </c>
      <c r="G726" s="395"/>
      <c r="I726" s="366"/>
      <c r="J726" s="395"/>
      <c r="K726" s="393"/>
      <c r="L726" s="365"/>
      <c r="M726" s="396"/>
      <c r="N726" s="397"/>
      <c r="O726" s="398"/>
      <c r="P726" s="353"/>
      <c r="Q726" s="354">
        <v>15412</v>
      </c>
      <c r="R726" s="399"/>
      <c r="S726" s="396"/>
      <c r="T726" s="399"/>
      <c r="U726" s="358"/>
      <c r="V726" s="359">
        <f t="shared" si="64"/>
        <v>15412</v>
      </c>
      <c r="W726" s="358"/>
      <c r="X726" s="369" t="s">
        <v>36</v>
      </c>
      <c r="Y726" s="360"/>
      <c r="Z726" s="392"/>
      <c r="AA726" s="388"/>
      <c r="AB726" s="1" t="s">
        <v>867</v>
      </c>
    </row>
    <row r="727" spans="1:28" ht="15" hidden="1" x14ac:dyDescent="0.25">
      <c r="A727" s="344"/>
      <c r="B727" s="363"/>
      <c r="C727" s="394"/>
      <c r="D727" s="347">
        <v>44893</v>
      </c>
      <c r="E727" s="348" t="s">
        <v>1049</v>
      </c>
      <c r="F727" s="348" t="s">
        <v>1049</v>
      </c>
      <c r="G727" s="395"/>
      <c r="I727" s="366"/>
      <c r="J727" s="395"/>
      <c r="K727" s="393"/>
      <c r="L727" s="365"/>
      <c r="M727" s="396"/>
      <c r="N727" s="397"/>
      <c r="O727" s="398"/>
      <c r="P727" s="353"/>
      <c r="Q727" s="354">
        <v>8494</v>
      </c>
      <c r="R727" s="399"/>
      <c r="S727" s="396"/>
      <c r="T727" s="399"/>
      <c r="U727" s="358"/>
      <c r="V727" s="359">
        <f t="shared" si="64"/>
        <v>8494</v>
      </c>
      <c r="W727" s="358"/>
      <c r="X727" s="369" t="s">
        <v>36</v>
      </c>
      <c r="Y727" s="360"/>
      <c r="Z727" s="392"/>
      <c r="AA727" s="388"/>
      <c r="AB727" s="1" t="s">
        <v>867</v>
      </c>
    </row>
    <row r="728" spans="1:28" ht="15" hidden="1" x14ac:dyDescent="0.25">
      <c r="A728" s="344"/>
      <c r="B728" s="363"/>
      <c r="C728" s="394"/>
      <c r="D728" s="347">
        <v>44893</v>
      </c>
      <c r="E728" s="348" t="s">
        <v>1050</v>
      </c>
      <c r="F728" s="348" t="s">
        <v>1050</v>
      </c>
      <c r="G728" s="395"/>
      <c r="I728" s="366"/>
      <c r="J728" s="395"/>
      <c r="K728" s="393"/>
      <c r="L728" s="365"/>
      <c r="M728" s="396"/>
      <c r="N728" s="397"/>
      <c r="O728" s="398"/>
      <c r="P728" s="353"/>
      <c r="Q728" s="354">
        <v>30699</v>
      </c>
      <c r="R728" s="399"/>
      <c r="S728" s="396"/>
      <c r="T728" s="399"/>
      <c r="U728" s="358"/>
      <c r="V728" s="359">
        <f t="shared" si="64"/>
        <v>30699</v>
      </c>
      <c r="W728" s="358"/>
      <c r="X728" s="369" t="s">
        <v>36</v>
      </c>
      <c r="Y728" s="360"/>
      <c r="Z728" s="392"/>
      <c r="AA728" s="388"/>
      <c r="AB728" s="1" t="s">
        <v>867</v>
      </c>
    </row>
    <row r="729" spans="1:28" ht="23.25" hidden="1" x14ac:dyDescent="0.25">
      <c r="A729" s="344"/>
      <c r="B729" s="363"/>
      <c r="C729" s="394"/>
      <c r="D729" s="347">
        <v>44893</v>
      </c>
      <c r="E729" s="348" t="s">
        <v>1051</v>
      </c>
      <c r="F729" s="348" t="s">
        <v>1051</v>
      </c>
      <c r="G729" s="395"/>
      <c r="I729" s="366"/>
      <c r="J729" s="395"/>
      <c r="K729" s="393"/>
      <c r="L729" s="365"/>
      <c r="M729" s="396"/>
      <c r="N729" s="397"/>
      <c r="O729" s="398"/>
      <c r="P729" s="353"/>
      <c r="Q729" s="354">
        <v>116813</v>
      </c>
      <c r="R729" s="399"/>
      <c r="S729" s="396"/>
      <c r="T729" s="399"/>
      <c r="U729" s="358"/>
      <c r="V729" s="359">
        <f t="shared" si="64"/>
        <v>116813</v>
      </c>
      <c r="W729" s="358"/>
      <c r="X729" s="369" t="s">
        <v>36</v>
      </c>
      <c r="Y729" s="360"/>
      <c r="Z729" s="392"/>
      <c r="AA729" s="388"/>
      <c r="AB729" s="1" t="s">
        <v>867</v>
      </c>
    </row>
    <row r="730" spans="1:28" ht="15" hidden="1" x14ac:dyDescent="0.25">
      <c r="A730" s="344"/>
      <c r="B730" s="363"/>
      <c r="C730" s="394"/>
      <c r="D730" s="347">
        <v>44893</v>
      </c>
      <c r="E730" s="348" t="s">
        <v>1052</v>
      </c>
      <c r="F730" s="348" t="s">
        <v>1052</v>
      </c>
      <c r="G730" s="395"/>
      <c r="I730" s="366"/>
      <c r="J730" s="395"/>
      <c r="K730" s="393"/>
      <c r="L730" s="365"/>
      <c r="M730" s="396"/>
      <c r="N730" s="397"/>
      <c r="O730" s="398"/>
      <c r="P730" s="353"/>
      <c r="Q730" s="354">
        <v>8089</v>
      </c>
      <c r="R730" s="399"/>
      <c r="S730" s="396"/>
      <c r="T730" s="399"/>
      <c r="U730" s="358"/>
      <c r="V730" s="359">
        <f t="shared" si="64"/>
        <v>8089</v>
      </c>
      <c r="W730" s="358"/>
      <c r="X730" s="369" t="s">
        <v>36</v>
      </c>
      <c r="Y730" s="360"/>
      <c r="Z730" s="392"/>
      <c r="AA730" s="388"/>
      <c r="AB730" s="1" t="s">
        <v>867</v>
      </c>
    </row>
    <row r="731" spans="1:28" ht="23.25" hidden="1" x14ac:dyDescent="0.25">
      <c r="A731" s="344"/>
      <c r="B731" s="363"/>
      <c r="C731" s="394"/>
      <c r="D731" s="347">
        <v>44895</v>
      </c>
      <c r="E731" s="348" t="s">
        <v>1053</v>
      </c>
      <c r="F731" s="348" t="s">
        <v>1053</v>
      </c>
      <c r="G731" s="395"/>
      <c r="I731" s="366"/>
      <c r="J731" s="395"/>
      <c r="K731" s="393"/>
      <c r="L731" s="365"/>
      <c r="M731" s="396"/>
      <c r="N731" s="397"/>
      <c r="O731" s="398"/>
      <c r="P731" s="353"/>
      <c r="Q731" s="354">
        <v>687479</v>
      </c>
      <c r="R731" s="399"/>
      <c r="S731" s="396"/>
      <c r="T731" s="399"/>
      <c r="U731" s="358"/>
      <c r="V731" s="359">
        <f t="shared" si="64"/>
        <v>687479</v>
      </c>
      <c r="W731" s="358"/>
      <c r="X731" s="369" t="s">
        <v>36</v>
      </c>
      <c r="Y731" s="360"/>
      <c r="Z731" s="392"/>
      <c r="AA731" s="388"/>
      <c r="AB731" s="1" t="s">
        <v>867</v>
      </c>
    </row>
    <row r="732" spans="1:28" ht="15" hidden="1" x14ac:dyDescent="0.25">
      <c r="A732" s="344"/>
      <c r="B732" s="363"/>
      <c r="C732" s="394"/>
      <c r="D732" s="347">
        <v>44897</v>
      </c>
      <c r="E732" s="348" t="s">
        <v>1054</v>
      </c>
      <c r="F732" s="348" t="s">
        <v>1054</v>
      </c>
      <c r="G732" s="395"/>
      <c r="I732" s="366"/>
      <c r="J732" s="395"/>
      <c r="K732" s="393"/>
      <c r="L732" s="365"/>
      <c r="M732" s="396"/>
      <c r="N732" s="397"/>
      <c r="O732" s="398"/>
      <c r="P732" s="353"/>
      <c r="Q732" s="354">
        <v>50000</v>
      </c>
      <c r="R732" s="399"/>
      <c r="S732" s="396"/>
      <c r="T732" s="399"/>
      <c r="U732" s="358"/>
      <c r="V732" s="359">
        <f t="shared" si="64"/>
        <v>50000</v>
      </c>
      <c r="W732" s="358"/>
      <c r="X732" s="369" t="s">
        <v>36</v>
      </c>
      <c r="Y732" s="360"/>
      <c r="Z732" s="392"/>
      <c r="AA732" s="388"/>
      <c r="AB732" s="1" t="s">
        <v>867</v>
      </c>
    </row>
    <row r="733" spans="1:28" ht="15" hidden="1" x14ac:dyDescent="0.25">
      <c r="A733" s="344"/>
      <c r="B733" s="363"/>
      <c r="C733" s="394"/>
      <c r="D733" s="347">
        <v>44901</v>
      </c>
      <c r="E733" s="348" t="s">
        <v>842</v>
      </c>
      <c r="F733" s="348" t="s">
        <v>842</v>
      </c>
      <c r="G733" s="395"/>
      <c r="I733" s="366"/>
      <c r="J733" s="395"/>
      <c r="K733" s="393"/>
      <c r="L733" s="365"/>
      <c r="M733" s="396"/>
      <c r="N733" s="397"/>
      <c r="O733" s="398"/>
      <c r="P733" s="353"/>
      <c r="Q733" s="354">
        <v>25000</v>
      </c>
      <c r="R733" s="399"/>
      <c r="S733" s="396"/>
      <c r="T733" s="399"/>
      <c r="U733" s="358"/>
      <c r="V733" s="359">
        <f t="shared" si="64"/>
        <v>25000</v>
      </c>
      <c r="W733" s="358"/>
      <c r="X733" s="369" t="s">
        <v>36</v>
      </c>
      <c r="Y733" s="360">
        <v>58372153</v>
      </c>
      <c r="Z733" s="392"/>
      <c r="AA733" s="388"/>
      <c r="AB733" s="1" t="s">
        <v>867</v>
      </c>
    </row>
    <row r="734" spans="1:28" ht="15" hidden="1" x14ac:dyDescent="0.25">
      <c r="A734" s="344"/>
      <c r="B734" s="363"/>
      <c r="C734" s="394"/>
      <c r="D734" s="347">
        <v>44902</v>
      </c>
      <c r="E734" s="348" t="s">
        <v>1055</v>
      </c>
      <c r="F734" s="348" t="s">
        <v>1055</v>
      </c>
      <c r="G734" s="395"/>
      <c r="I734" s="366"/>
      <c r="J734" s="395"/>
      <c r="K734" s="393"/>
      <c r="L734" s="365"/>
      <c r="M734" s="396"/>
      <c r="N734" s="397"/>
      <c r="O734" s="398"/>
      <c r="P734" s="353"/>
      <c r="Q734" s="354">
        <v>3577570</v>
      </c>
      <c r="R734" s="399"/>
      <c r="S734" s="396"/>
      <c r="T734" s="399"/>
      <c r="U734" s="358"/>
      <c r="V734" s="359">
        <f t="shared" si="64"/>
        <v>3577570</v>
      </c>
      <c r="W734" s="358"/>
      <c r="X734" s="369" t="s">
        <v>36</v>
      </c>
      <c r="Y734" s="360">
        <v>58372154</v>
      </c>
      <c r="Z734" s="392"/>
      <c r="AA734" s="388"/>
      <c r="AB734" s="1" t="s">
        <v>867</v>
      </c>
    </row>
    <row r="735" spans="1:28" ht="23.25" hidden="1" x14ac:dyDescent="0.25">
      <c r="A735" s="344"/>
      <c r="B735" s="363"/>
      <c r="C735" s="394"/>
      <c r="D735" s="347">
        <v>44908</v>
      </c>
      <c r="E735" s="348" t="s">
        <v>1056</v>
      </c>
      <c r="F735" s="348" t="s">
        <v>1056</v>
      </c>
      <c r="G735" s="395"/>
      <c r="I735" s="366"/>
      <c r="J735" s="395"/>
      <c r="K735" s="393"/>
      <c r="L735" s="365"/>
      <c r="M735" s="396"/>
      <c r="N735" s="397"/>
      <c r="O735" s="398"/>
      <c r="P735" s="353"/>
      <c r="Q735" s="354">
        <v>61404</v>
      </c>
      <c r="R735" s="399"/>
      <c r="S735" s="396"/>
      <c r="T735" s="399"/>
      <c r="U735" s="358"/>
      <c r="V735" s="359">
        <f t="shared" si="64"/>
        <v>61404</v>
      </c>
      <c r="W735" s="358"/>
      <c r="X735" s="369" t="s">
        <v>36</v>
      </c>
      <c r="Y735" s="360"/>
      <c r="Z735" s="392"/>
      <c r="AA735" s="388"/>
      <c r="AB735" s="1" t="s">
        <v>867</v>
      </c>
    </row>
    <row r="736" spans="1:28" ht="23.25" hidden="1" x14ac:dyDescent="0.25">
      <c r="A736" s="344"/>
      <c r="B736" s="363"/>
      <c r="C736" s="394"/>
      <c r="D736" s="347">
        <v>44910</v>
      </c>
      <c r="E736" s="348" t="s">
        <v>1057</v>
      </c>
      <c r="F736" s="348" t="s">
        <v>1057</v>
      </c>
      <c r="G736" s="395"/>
      <c r="I736" s="366"/>
      <c r="J736" s="395"/>
      <c r="K736" s="393"/>
      <c r="L736" s="365"/>
      <c r="M736" s="396"/>
      <c r="N736" s="397"/>
      <c r="O736" s="398"/>
      <c r="P736" s="353"/>
      <c r="Q736" s="354">
        <v>759849</v>
      </c>
      <c r="R736" s="399"/>
      <c r="S736" s="396"/>
      <c r="T736" s="399"/>
      <c r="U736" s="358"/>
      <c r="V736" s="359">
        <f t="shared" si="64"/>
        <v>759849</v>
      </c>
      <c r="W736" s="358"/>
      <c r="X736" s="369" t="s">
        <v>36</v>
      </c>
      <c r="Y736" s="360"/>
      <c r="Z736" s="392"/>
      <c r="AA736" s="388"/>
      <c r="AB736" s="1" t="s">
        <v>867</v>
      </c>
    </row>
    <row r="737" spans="1:28" ht="15" hidden="1" x14ac:dyDescent="0.25">
      <c r="A737" s="344"/>
      <c r="B737" s="363"/>
      <c r="C737" s="394"/>
      <c r="D737" s="347">
        <v>44911</v>
      </c>
      <c r="E737" s="348" t="s">
        <v>1058</v>
      </c>
      <c r="F737" s="348" t="s">
        <v>1058</v>
      </c>
      <c r="G737" s="395"/>
      <c r="I737" s="366"/>
      <c r="J737" s="395"/>
      <c r="K737" s="393"/>
      <c r="L737" s="365"/>
      <c r="M737" s="396"/>
      <c r="N737" s="397"/>
      <c r="O737" s="398"/>
      <c r="P737" s="353"/>
      <c r="Q737" s="389">
        <v>150</v>
      </c>
      <c r="R737" s="399"/>
      <c r="S737" s="396"/>
      <c r="T737" s="399"/>
      <c r="U737" s="358"/>
      <c r="V737" s="359">
        <f t="shared" si="64"/>
        <v>150</v>
      </c>
      <c r="W737" s="358"/>
      <c r="X737" s="369" t="s">
        <v>36</v>
      </c>
      <c r="Y737" s="360"/>
      <c r="Z737" s="392"/>
      <c r="AA737" s="388"/>
      <c r="AB737" s="1" t="s">
        <v>867</v>
      </c>
    </row>
    <row r="738" spans="1:28" ht="23.25" hidden="1" x14ac:dyDescent="0.25">
      <c r="A738" s="344"/>
      <c r="B738" s="363"/>
      <c r="C738" s="394"/>
      <c r="D738" s="347">
        <v>44911</v>
      </c>
      <c r="E738" s="348" t="s">
        <v>1059</v>
      </c>
      <c r="F738" s="348" t="s">
        <v>1059</v>
      </c>
      <c r="G738" s="395"/>
      <c r="I738" s="366"/>
      <c r="J738" s="395"/>
      <c r="K738" s="393"/>
      <c r="L738" s="365"/>
      <c r="M738" s="396"/>
      <c r="N738" s="397"/>
      <c r="O738" s="398"/>
      <c r="P738" s="353"/>
      <c r="Q738" s="389">
        <v>19.5</v>
      </c>
      <c r="R738" s="399"/>
      <c r="S738" s="396"/>
      <c r="T738" s="399"/>
      <c r="U738" s="358"/>
      <c r="V738" s="359">
        <f t="shared" si="64"/>
        <v>19.5</v>
      </c>
      <c r="W738" s="358"/>
      <c r="X738" s="369" t="s">
        <v>36</v>
      </c>
      <c r="Y738" s="360"/>
      <c r="Z738" s="392"/>
      <c r="AA738" s="388"/>
      <c r="AB738" s="1" t="s">
        <v>867</v>
      </c>
    </row>
    <row r="739" spans="1:28" ht="15" hidden="1" x14ac:dyDescent="0.25">
      <c r="A739" s="344"/>
      <c r="B739" s="363"/>
      <c r="C739" s="394"/>
      <c r="D739" s="347">
        <v>44914</v>
      </c>
      <c r="E739" s="348" t="s">
        <v>1060</v>
      </c>
      <c r="F739" s="348" t="s">
        <v>1060</v>
      </c>
      <c r="G739" s="395"/>
      <c r="I739" s="366"/>
      <c r="J739" s="395"/>
      <c r="K739" s="393"/>
      <c r="L739" s="365"/>
      <c r="M739" s="396"/>
      <c r="N739" s="397"/>
      <c r="O739" s="398"/>
      <c r="P739" s="353"/>
      <c r="Q739" s="354">
        <v>16590</v>
      </c>
      <c r="R739" s="399"/>
      <c r="S739" s="396"/>
      <c r="T739" s="399"/>
      <c r="U739" s="358"/>
      <c r="V739" s="359">
        <f t="shared" si="64"/>
        <v>16590</v>
      </c>
      <c r="W739" s="358"/>
      <c r="X739" s="369" t="s">
        <v>36</v>
      </c>
      <c r="Y739" s="360"/>
      <c r="Z739" s="392"/>
      <c r="AA739" s="388"/>
      <c r="AB739" s="1" t="s">
        <v>867</v>
      </c>
    </row>
    <row r="740" spans="1:28" ht="15" hidden="1" x14ac:dyDescent="0.25">
      <c r="A740" s="344"/>
      <c r="B740" s="363"/>
      <c r="C740" s="394"/>
      <c r="D740" s="347">
        <v>44914</v>
      </c>
      <c r="E740" s="348" t="s">
        <v>1061</v>
      </c>
      <c r="F740" s="348" t="s">
        <v>1061</v>
      </c>
      <c r="G740" s="395"/>
      <c r="I740" s="366"/>
      <c r="J740" s="395"/>
      <c r="K740" s="393"/>
      <c r="L740" s="365"/>
      <c r="M740" s="396"/>
      <c r="N740" s="397"/>
      <c r="O740" s="398"/>
      <c r="P740" s="353"/>
      <c r="Q740" s="354">
        <v>17052</v>
      </c>
      <c r="R740" s="399"/>
      <c r="S740" s="396"/>
      <c r="T740" s="399"/>
      <c r="U740" s="358"/>
      <c r="V740" s="359">
        <f t="shared" si="64"/>
        <v>17052</v>
      </c>
      <c r="W740" s="358"/>
      <c r="X740" s="369" t="s">
        <v>36</v>
      </c>
      <c r="Y740" s="360"/>
      <c r="Z740" s="392"/>
      <c r="AA740" s="388"/>
      <c r="AB740" s="1" t="s">
        <v>867</v>
      </c>
    </row>
    <row r="741" spans="1:28" ht="15" hidden="1" x14ac:dyDescent="0.25">
      <c r="A741" s="344"/>
      <c r="B741" s="363"/>
      <c r="C741" s="394"/>
      <c r="D741" s="347">
        <v>44914</v>
      </c>
      <c r="E741" s="348" t="s">
        <v>1062</v>
      </c>
      <c r="F741" s="348" t="s">
        <v>1062</v>
      </c>
      <c r="G741" s="395"/>
      <c r="I741" s="366"/>
      <c r="J741" s="395"/>
      <c r="K741" s="393"/>
      <c r="L741" s="365"/>
      <c r="M741" s="396"/>
      <c r="N741" s="397"/>
      <c r="O741" s="398"/>
      <c r="P741" s="353"/>
      <c r="Q741" s="354">
        <v>79537</v>
      </c>
      <c r="R741" s="399"/>
      <c r="S741" s="396"/>
      <c r="T741" s="399"/>
      <c r="U741" s="358"/>
      <c r="V741" s="359">
        <f t="shared" si="64"/>
        <v>79537</v>
      </c>
      <c r="W741" s="358"/>
      <c r="X741" s="369" t="s">
        <v>36</v>
      </c>
      <c r="Y741" s="360"/>
      <c r="Z741" s="392"/>
      <c r="AA741" s="388"/>
      <c r="AB741" s="1" t="s">
        <v>867</v>
      </c>
    </row>
    <row r="742" spans="1:28" ht="15" hidden="1" x14ac:dyDescent="0.25">
      <c r="A742" s="344"/>
      <c r="B742" s="363"/>
      <c r="C742" s="394"/>
      <c r="D742" s="347">
        <v>44914</v>
      </c>
      <c r="E742" s="348" t="s">
        <v>1063</v>
      </c>
      <c r="F742" s="348" t="s">
        <v>1063</v>
      </c>
      <c r="G742" s="395"/>
      <c r="I742" s="366"/>
      <c r="J742" s="395"/>
      <c r="K742" s="393"/>
      <c r="L742" s="365"/>
      <c r="M742" s="396"/>
      <c r="N742" s="397"/>
      <c r="O742" s="398"/>
      <c r="P742" s="353"/>
      <c r="Q742" s="354">
        <v>155485</v>
      </c>
      <c r="R742" s="399"/>
      <c r="S742" s="396"/>
      <c r="T742" s="399"/>
      <c r="U742" s="358"/>
      <c r="V742" s="359">
        <f t="shared" si="64"/>
        <v>155485</v>
      </c>
      <c r="W742" s="358"/>
      <c r="X742" s="369" t="s">
        <v>36</v>
      </c>
      <c r="Y742" s="360"/>
      <c r="Z742" s="392"/>
      <c r="AA742" s="388"/>
      <c r="AB742" s="1" t="s">
        <v>867</v>
      </c>
    </row>
    <row r="743" spans="1:28" ht="15" hidden="1" x14ac:dyDescent="0.25">
      <c r="A743" s="344"/>
      <c r="B743" s="363"/>
      <c r="C743" s="394"/>
      <c r="D743" s="347">
        <v>44914</v>
      </c>
      <c r="E743" s="348" t="s">
        <v>1064</v>
      </c>
      <c r="F743" s="348" t="s">
        <v>1064</v>
      </c>
      <c r="G743" s="395"/>
      <c r="I743" s="366"/>
      <c r="J743" s="395"/>
      <c r="K743" s="393"/>
      <c r="L743" s="365"/>
      <c r="M743" s="396"/>
      <c r="N743" s="397"/>
      <c r="O743" s="398"/>
      <c r="P743" s="353"/>
      <c r="Q743" s="354">
        <v>10915</v>
      </c>
      <c r="R743" s="399"/>
      <c r="S743" s="396"/>
      <c r="T743" s="399"/>
      <c r="U743" s="358"/>
      <c r="V743" s="359">
        <f t="shared" si="64"/>
        <v>10915</v>
      </c>
      <c r="W743" s="358"/>
      <c r="X743" s="369" t="s">
        <v>36</v>
      </c>
      <c r="Y743" s="360"/>
      <c r="Z743" s="392"/>
      <c r="AA743" s="388"/>
      <c r="AB743" s="1" t="s">
        <v>867</v>
      </c>
    </row>
    <row r="744" spans="1:28" ht="15" hidden="1" x14ac:dyDescent="0.25">
      <c r="A744" s="344"/>
      <c r="B744" s="363"/>
      <c r="C744" s="394"/>
      <c r="D744" s="347">
        <v>44915</v>
      </c>
      <c r="E744" s="348" t="s">
        <v>917</v>
      </c>
      <c r="F744" s="348" t="s">
        <v>917</v>
      </c>
      <c r="G744" s="395"/>
      <c r="I744" s="366"/>
      <c r="J744" s="395"/>
      <c r="K744" s="393"/>
      <c r="L744" s="365"/>
      <c r="M744" s="396"/>
      <c r="N744" s="397"/>
      <c r="O744" s="398"/>
      <c r="P744" s="353"/>
      <c r="Q744" s="354">
        <v>92608.77</v>
      </c>
      <c r="R744" s="399"/>
      <c r="S744" s="396"/>
      <c r="T744" s="399"/>
      <c r="U744" s="358"/>
      <c r="V744" s="359">
        <f t="shared" si="64"/>
        <v>92608.77</v>
      </c>
      <c r="W744" s="358"/>
      <c r="X744" s="369" t="s">
        <v>36</v>
      </c>
      <c r="Y744" s="360"/>
      <c r="Z744" s="392"/>
      <c r="AA744" s="388"/>
      <c r="AB744" s="1" t="s">
        <v>867</v>
      </c>
    </row>
    <row r="745" spans="1:28" ht="15" hidden="1" x14ac:dyDescent="0.25">
      <c r="A745" s="344"/>
      <c r="B745" s="363"/>
      <c r="C745" s="394"/>
      <c r="D745" s="347">
        <v>44915</v>
      </c>
      <c r="E745" s="348" t="s">
        <v>918</v>
      </c>
      <c r="F745" s="348" t="s">
        <v>918</v>
      </c>
      <c r="G745" s="395"/>
      <c r="I745" s="366"/>
      <c r="J745" s="395"/>
      <c r="K745" s="393"/>
      <c r="L745" s="365"/>
      <c r="M745" s="396"/>
      <c r="N745" s="397"/>
      <c r="O745" s="398"/>
      <c r="P745" s="353"/>
      <c r="Q745" s="354">
        <v>324097.23</v>
      </c>
      <c r="R745" s="399"/>
      <c r="S745" s="396"/>
      <c r="T745" s="399"/>
      <c r="U745" s="358"/>
      <c r="V745" s="359">
        <f t="shared" si="64"/>
        <v>324097.23</v>
      </c>
      <c r="W745" s="358"/>
      <c r="X745" s="369" t="s">
        <v>36</v>
      </c>
      <c r="Y745" s="360"/>
      <c r="Z745" s="392"/>
      <c r="AA745" s="388"/>
      <c r="AB745" s="1" t="s">
        <v>867</v>
      </c>
    </row>
    <row r="746" spans="1:28" ht="23.25" hidden="1" x14ac:dyDescent="0.25">
      <c r="A746" s="344"/>
      <c r="B746" s="363"/>
      <c r="C746" s="394"/>
      <c r="D746" s="347">
        <v>44916</v>
      </c>
      <c r="E746" s="348" t="s">
        <v>1065</v>
      </c>
      <c r="F746" s="348" t="s">
        <v>1065</v>
      </c>
      <c r="G746" s="395"/>
      <c r="I746" s="366"/>
      <c r="J746" s="395"/>
      <c r="K746" s="393"/>
      <c r="L746" s="365"/>
      <c r="M746" s="396"/>
      <c r="N746" s="397"/>
      <c r="O746" s="398"/>
      <c r="P746" s="353"/>
      <c r="Q746" s="354">
        <v>1000000</v>
      </c>
      <c r="R746" s="399"/>
      <c r="S746" s="396"/>
      <c r="T746" s="399"/>
      <c r="U746" s="358"/>
      <c r="V746" s="359">
        <f t="shared" si="64"/>
        <v>1000000</v>
      </c>
      <c r="W746" s="358"/>
      <c r="X746" s="369" t="s">
        <v>36</v>
      </c>
      <c r="Y746" s="360"/>
      <c r="Z746" s="392"/>
      <c r="AA746" s="388"/>
      <c r="AB746" s="1" t="s">
        <v>867</v>
      </c>
    </row>
    <row r="747" spans="1:28" ht="23.25" hidden="1" x14ac:dyDescent="0.25">
      <c r="A747" s="344"/>
      <c r="B747" s="363"/>
      <c r="C747" s="394"/>
      <c r="D747" s="347">
        <v>44916</v>
      </c>
      <c r="E747" s="348" t="s">
        <v>1066</v>
      </c>
      <c r="F747" s="348" t="s">
        <v>1066</v>
      </c>
      <c r="G747" s="395"/>
      <c r="I747" s="366"/>
      <c r="J747" s="395"/>
      <c r="K747" s="393"/>
      <c r="L747" s="365"/>
      <c r="M747" s="396"/>
      <c r="N747" s="397"/>
      <c r="O747" s="398"/>
      <c r="P747" s="353"/>
      <c r="Q747" s="354">
        <v>1000000</v>
      </c>
      <c r="R747" s="399"/>
      <c r="S747" s="396"/>
      <c r="T747" s="399"/>
      <c r="U747" s="358"/>
      <c r="V747" s="359">
        <f t="shared" si="64"/>
        <v>1000000</v>
      </c>
      <c r="W747" s="358"/>
      <c r="X747" s="369" t="s">
        <v>36</v>
      </c>
      <c r="Y747" s="360"/>
      <c r="Z747" s="392"/>
      <c r="AA747" s="388"/>
      <c r="AB747" s="1" t="s">
        <v>867</v>
      </c>
    </row>
    <row r="748" spans="1:28" ht="23.25" hidden="1" x14ac:dyDescent="0.25">
      <c r="A748" s="344"/>
      <c r="B748" s="363"/>
      <c r="C748" s="394"/>
      <c r="D748" s="347">
        <v>44916</v>
      </c>
      <c r="E748" s="348" t="s">
        <v>1067</v>
      </c>
      <c r="F748" s="348" t="s">
        <v>1067</v>
      </c>
      <c r="G748" s="395"/>
      <c r="I748" s="366"/>
      <c r="J748" s="395"/>
      <c r="K748" s="393"/>
      <c r="L748" s="365"/>
      <c r="M748" s="396"/>
      <c r="N748" s="397"/>
      <c r="O748" s="398"/>
      <c r="P748" s="353"/>
      <c r="Q748" s="354">
        <v>1000000</v>
      </c>
      <c r="R748" s="399"/>
      <c r="S748" s="396"/>
      <c r="T748" s="399"/>
      <c r="U748" s="358"/>
      <c r="V748" s="359">
        <f t="shared" si="64"/>
        <v>1000000</v>
      </c>
      <c r="W748" s="358"/>
      <c r="X748" s="369" t="s">
        <v>36</v>
      </c>
      <c r="Y748" s="360"/>
      <c r="Z748" s="392"/>
      <c r="AA748" s="388"/>
      <c r="AB748" s="1" t="s">
        <v>867</v>
      </c>
    </row>
    <row r="749" spans="1:28" ht="23.25" hidden="1" x14ac:dyDescent="0.25">
      <c r="A749" s="344"/>
      <c r="B749" s="363"/>
      <c r="C749" s="394"/>
      <c r="D749" s="347">
        <v>44916</v>
      </c>
      <c r="E749" s="348" t="s">
        <v>1068</v>
      </c>
      <c r="F749" s="348" t="s">
        <v>1068</v>
      </c>
      <c r="G749" s="395"/>
      <c r="I749" s="366"/>
      <c r="J749" s="395"/>
      <c r="K749" s="393"/>
      <c r="L749" s="365"/>
      <c r="M749" s="396"/>
      <c r="N749" s="397"/>
      <c r="O749" s="398"/>
      <c r="P749" s="353"/>
      <c r="Q749" s="354">
        <v>1000000</v>
      </c>
      <c r="R749" s="399"/>
      <c r="S749" s="396"/>
      <c r="T749" s="399"/>
      <c r="U749" s="358"/>
      <c r="V749" s="359">
        <f t="shared" si="64"/>
        <v>1000000</v>
      </c>
      <c r="W749" s="358"/>
      <c r="X749" s="369" t="s">
        <v>36</v>
      </c>
      <c r="Y749" s="360"/>
      <c r="Z749" s="392"/>
      <c r="AA749" s="388"/>
      <c r="AB749" s="1" t="s">
        <v>867</v>
      </c>
    </row>
    <row r="750" spans="1:28" ht="23.25" hidden="1" x14ac:dyDescent="0.25">
      <c r="A750" s="344"/>
      <c r="B750" s="363"/>
      <c r="C750" s="394"/>
      <c r="D750" s="347">
        <v>44916</v>
      </c>
      <c r="E750" s="348" t="s">
        <v>1069</v>
      </c>
      <c r="F750" s="348" t="s">
        <v>1069</v>
      </c>
      <c r="G750" s="395"/>
      <c r="I750" s="366"/>
      <c r="J750" s="395"/>
      <c r="K750" s="393"/>
      <c r="L750" s="365"/>
      <c r="M750" s="396"/>
      <c r="N750" s="397"/>
      <c r="O750" s="398"/>
      <c r="P750" s="353"/>
      <c r="Q750" s="354">
        <v>1000000</v>
      </c>
      <c r="R750" s="399"/>
      <c r="S750" s="396"/>
      <c r="T750" s="399"/>
      <c r="U750" s="358"/>
      <c r="V750" s="359">
        <f t="shared" si="64"/>
        <v>1000000</v>
      </c>
      <c r="W750" s="358"/>
      <c r="X750" s="369" t="s">
        <v>36</v>
      </c>
      <c r="Y750" s="360"/>
      <c r="Z750" s="392"/>
      <c r="AA750" s="388"/>
      <c r="AB750" s="1" t="s">
        <v>867</v>
      </c>
    </row>
    <row r="751" spans="1:28" ht="23.25" hidden="1" x14ac:dyDescent="0.25">
      <c r="A751" s="344"/>
      <c r="B751" s="363"/>
      <c r="C751" s="394"/>
      <c r="D751" s="347">
        <v>44916</v>
      </c>
      <c r="E751" s="348" t="s">
        <v>1070</v>
      </c>
      <c r="F751" s="348" t="s">
        <v>1070</v>
      </c>
      <c r="G751" s="395"/>
      <c r="I751" s="366"/>
      <c r="J751" s="395"/>
      <c r="K751" s="393"/>
      <c r="L751" s="365"/>
      <c r="M751" s="396"/>
      <c r="N751" s="397"/>
      <c r="O751" s="398"/>
      <c r="P751" s="353"/>
      <c r="Q751" s="354">
        <v>1000000</v>
      </c>
      <c r="R751" s="399"/>
      <c r="S751" s="396"/>
      <c r="T751" s="399"/>
      <c r="U751" s="358"/>
      <c r="V751" s="359">
        <f t="shared" si="64"/>
        <v>1000000</v>
      </c>
      <c r="W751" s="358"/>
      <c r="X751" s="369" t="s">
        <v>36</v>
      </c>
      <c r="Y751" s="360"/>
      <c r="Z751" s="392"/>
      <c r="AA751" s="388"/>
      <c r="AB751" s="1" t="s">
        <v>867</v>
      </c>
    </row>
    <row r="752" spans="1:28" ht="23.25" hidden="1" x14ac:dyDescent="0.25">
      <c r="A752" s="344"/>
      <c r="B752" s="363"/>
      <c r="C752" s="394"/>
      <c r="D752" s="347">
        <v>44916</v>
      </c>
      <c r="E752" s="348" t="s">
        <v>1071</v>
      </c>
      <c r="F752" s="348" t="s">
        <v>1071</v>
      </c>
      <c r="G752" s="395"/>
      <c r="I752" s="366"/>
      <c r="J752" s="395"/>
      <c r="K752" s="393"/>
      <c r="L752" s="365"/>
      <c r="M752" s="396"/>
      <c r="N752" s="397"/>
      <c r="O752" s="398"/>
      <c r="P752" s="353"/>
      <c r="Q752" s="354">
        <v>1000000</v>
      </c>
      <c r="R752" s="399"/>
      <c r="S752" s="396"/>
      <c r="T752" s="399"/>
      <c r="U752" s="358"/>
      <c r="V752" s="359">
        <f t="shared" si="64"/>
        <v>1000000</v>
      </c>
      <c r="W752" s="358"/>
      <c r="X752" s="369" t="s">
        <v>36</v>
      </c>
      <c r="Y752" s="360"/>
      <c r="Z752" s="392"/>
      <c r="AA752" s="388"/>
      <c r="AB752" s="1" t="s">
        <v>867</v>
      </c>
    </row>
    <row r="753" spans="1:28" ht="23.25" hidden="1" x14ac:dyDescent="0.25">
      <c r="A753" s="344"/>
      <c r="B753" s="363"/>
      <c r="C753" s="394"/>
      <c r="D753" s="347">
        <v>44916</v>
      </c>
      <c r="E753" s="348" t="s">
        <v>1072</v>
      </c>
      <c r="F753" s="348" t="s">
        <v>1072</v>
      </c>
      <c r="G753" s="395"/>
      <c r="I753" s="366"/>
      <c r="J753" s="395"/>
      <c r="K753" s="393"/>
      <c r="L753" s="365"/>
      <c r="M753" s="396"/>
      <c r="N753" s="397"/>
      <c r="O753" s="398"/>
      <c r="P753" s="353"/>
      <c r="Q753" s="354">
        <v>1000000</v>
      </c>
      <c r="R753" s="399"/>
      <c r="S753" s="396"/>
      <c r="T753" s="399"/>
      <c r="U753" s="358"/>
      <c r="V753" s="359">
        <f t="shared" si="64"/>
        <v>1000000</v>
      </c>
      <c r="W753" s="358"/>
      <c r="X753" s="369" t="s">
        <v>36</v>
      </c>
      <c r="Y753" s="360"/>
      <c r="Z753" s="392"/>
      <c r="AA753" s="388"/>
      <c r="AB753" s="1" t="s">
        <v>867</v>
      </c>
    </row>
    <row r="754" spans="1:28" ht="23.25" hidden="1" x14ac:dyDescent="0.25">
      <c r="A754" s="344"/>
      <c r="B754" s="363"/>
      <c r="C754" s="394"/>
      <c r="D754" s="347">
        <v>44916</v>
      </c>
      <c r="E754" s="348" t="s">
        <v>1073</v>
      </c>
      <c r="F754" s="348" t="s">
        <v>1073</v>
      </c>
      <c r="G754" s="395"/>
      <c r="I754" s="366"/>
      <c r="J754" s="395"/>
      <c r="K754" s="393"/>
      <c r="L754" s="365"/>
      <c r="M754" s="396"/>
      <c r="N754" s="397"/>
      <c r="O754" s="398"/>
      <c r="P754" s="353"/>
      <c r="Q754" s="354">
        <v>1000000</v>
      </c>
      <c r="R754" s="399"/>
      <c r="S754" s="396"/>
      <c r="T754" s="399"/>
      <c r="U754" s="358"/>
      <c r="V754" s="359">
        <f t="shared" si="64"/>
        <v>1000000</v>
      </c>
      <c r="W754" s="358"/>
      <c r="X754" s="369" t="s">
        <v>36</v>
      </c>
      <c r="Y754" s="360"/>
      <c r="Z754" s="392"/>
      <c r="AA754" s="388"/>
      <c r="AB754" s="1" t="s">
        <v>867</v>
      </c>
    </row>
    <row r="755" spans="1:28" ht="23.25" hidden="1" x14ac:dyDescent="0.25">
      <c r="A755" s="344"/>
      <c r="B755" s="363"/>
      <c r="C755" s="394"/>
      <c r="D755" s="347">
        <v>44916</v>
      </c>
      <c r="E755" s="348" t="s">
        <v>1074</v>
      </c>
      <c r="F755" s="348" t="s">
        <v>1074</v>
      </c>
      <c r="G755" s="395"/>
      <c r="I755" s="366"/>
      <c r="J755" s="395"/>
      <c r="K755" s="393"/>
      <c r="L755" s="365"/>
      <c r="M755" s="396"/>
      <c r="N755" s="397"/>
      <c r="O755" s="398"/>
      <c r="P755" s="353"/>
      <c r="Q755" s="354">
        <v>1000000</v>
      </c>
      <c r="R755" s="399"/>
      <c r="S755" s="396"/>
      <c r="T755" s="399"/>
      <c r="U755" s="358"/>
      <c r="V755" s="359">
        <f t="shared" si="64"/>
        <v>1000000</v>
      </c>
      <c r="W755" s="358"/>
      <c r="X755" s="369" t="s">
        <v>36</v>
      </c>
      <c r="Y755" s="360"/>
      <c r="Z755" s="392"/>
      <c r="AA755" s="388"/>
      <c r="AB755" s="1" t="s">
        <v>867</v>
      </c>
    </row>
    <row r="756" spans="1:28" ht="23.25" hidden="1" x14ac:dyDescent="0.25">
      <c r="A756" s="344"/>
      <c r="B756" s="363"/>
      <c r="C756" s="394"/>
      <c r="D756" s="347">
        <v>44916</v>
      </c>
      <c r="E756" s="348" t="s">
        <v>1075</v>
      </c>
      <c r="F756" s="348" t="s">
        <v>1075</v>
      </c>
      <c r="G756" s="395"/>
      <c r="I756" s="366"/>
      <c r="J756" s="395"/>
      <c r="K756" s="393"/>
      <c r="L756" s="365"/>
      <c r="M756" s="396"/>
      <c r="N756" s="397"/>
      <c r="O756" s="398"/>
      <c r="P756" s="353"/>
      <c r="Q756" s="354">
        <v>1000000</v>
      </c>
      <c r="R756" s="399"/>
      <c r="S756" s="396"/>
      <c r="T756" s="399"/>
      <c r="U756" s="358"/>
      <c r="V756" s="359">
        <f t="shared" si="64"/>
        <v>1000000</v>
      </c>
      <c r="W756" s="358"/>
      <c r="X756" s="369" t="s">
        <v>36</v>
      </c>
      <c r="Y756" s="360"/>
      <c r="Z756" s="392"/>
      <c r="AA756" s="388"/>
      <c r="AB756" s="1" t="s">
        <v>867</v>
      </c>
    </row>
    <row r="757" spans="1:28" ht="23.25" hidden="1" x14ac:dyDescent="0.25">
      <c r="A757" s="344"/>
      <c r="B757" s="363"/>
      <c r="C757" s="394"/>
      <c r="D757" s="347">
        <v>44916</v>
      </c>
      <c r="E757" s="348" t="s">
        <v>1076</v>
      </c>
      <c r="F757" s="348" t="s">
        <v>1076</v>
      </c>
      <c r="G757" s="395"/>
      <c r="I757" s="366"/>
      <c r="J757" s="395"/>
      <c r="K757" s="393"/>
      <c r="L757" s="365"/>
      <c r="M757" s="396"/>
      <c r="N757" s="397"/>
      <c r="O757" s="398"/>
      <c r="P757" s="353"/>
      <c r="Q757" s="354">
        <v>1000000</v>
      </c>
      <c r="R757" s="399"/>
      <c r="S757" s="396"/>
      <c r="T757" s="399"/>
      <c r="U757" s="358"/>
      <c r="V757" s="359">
        <f t="shared" si="64"/>
        <v>1000000</v>
      </c>
      <c r="W757" s="358"/>
      <c r="X757" s="369" t="s">
        <v>36</v>
      </c>
      <c r="Y757" s="360"/>
      <c r="Z757" s="392"/>
      <c r="AA757" s="388"/>
      <c r="AB757" s="1" t="s">
        <v>867</v>
      </c>
    </row>
    <row r="758" spans="1:28" ht="23.25" hidden="1" x14ac:dyDescent="0.25">
      <c r="A758" s="344"/>
      <c r="B758" s="363"/>
      <c r="C758" s="394"/>
      <c r="D758" s="347">
        <v>44916</v>
      </c>
      <c r="E758" s="348" t="s">
        <v>1077</v>
      </c>
      <c r="F758" s="348" t="s">
        <v>1077</v>
      </c>
      <c r="G758" s="395"/>
      <c r="I758" s="366"/>
      <c r="J758" s="395"/>
      <c r="K758" s="393"/>
      <c r="L758" s="365"/>
      <c r="M758" s="396"/>
      <c r="N758" s="397"/>
      <c r="O758" s="398"/>
      <c r="P758" s="353"/>
      <c r="Q758" s="354">
        <v>494982</v>
      </c>
      <c r="R758" s="399"/>
      <c r="S758" s="396"/>
      <c r="T758" s="399"/>
      <c r="U758" s="358"/>
      <c r="V758" s="359">
        <f t="shared" si="64"/>
        <v>494982</v>
      </c>
      <c r="W758" s="358"/>
      <c r="X758" s="369" t="s">
        <v>36</v>
      </c>
      <c r="Y758" s="360"/>
      <c r="Z758" s="392"/>
      <c r="AA758" s="388"/>
      <c r="AB758" s="1" t="s">
        <v>867</v>
      </c>
    </row>
    <row r="759" spans="1:28" ht="15" hidden="1" x14ac:dyDescent="0.25">
      <c r="A759" s="344"/>
      <c r="B759" s="363"/>
      <c r="C759" s="394"/>
      <c r="D759" s="347">
        <v>44917</v>
      </c>
      <c r="E759" s="348" t="s">
        <v>1078</v>
      </c>
      <c r="F759" s="348" t="s">
        <v>1078</v>
      </c>
      <c r="G759" s="395"/>
      <c r="I759" s="366"/>
      <c r="J759" s="395"/>
      <c r="K759" s="393"/>
      <c r="L759" s="365"/>
      <c r="M759" s="396"/>
      <c r="N759" s="397"/>
      <c r="O759" s="398"/>
      <c r="P759" s="353"/>
      <c r="Q759" s="354">
        <v>100000</v>
      </c>
      <c r="R759" s="399"/>
      <c r="S759" s="396"/>
      <c r="T759" s="399"/>
      <c r="U759" s="358"/>
      <c r="V759" s="359">
        <f t="shared" si="64"/>
        <v>100000</v>
      </c>
      <c r="W759" s="358"/>
      <c r="X759" s="369" t="s">
        <v>36</v>
      </c>
      <c r="Y759" s="360"/>
      <c r="Z759" s="392"/>
      <c r="AA759" s="388"/>
      <c r="AB759" s="1" t="s">
        <v>867</v>
      </c>
    </row>
    <row r="760" spans="1:28" ht="15" hidden="1" x14ac:dyDescent="0.25">
      <c r="A760" s="344"/>
      <c r="B760" s="363"/>
      <c r="C760" s="394"/>
      <c r="D760" s="347">
        <v>44917</v>
      </c>
      <c r="E760" s="348" t="s">
        <v>1079</v>
      </c>
      <c r="F760" s="348" t="s">
        <v>1079</v>
      </c>
      <c r="G760" s="395"/>
      <c r="I760" s="366"/>
      <c r="J760" s="395"/>
      <c r="K760" s="393"/>
      <c r="L760" s="365"/>
      <c r="M760" s="396"/>
      <c r="N760" s="397"/>
      <c r="O760" s="398"/>
      <c r="P760" s="353"/>
      <c r="Q760" s="354">
        <v>100000</v>
      </c>
      <c r="R760" s="399"/>
      <c r="S760" s="396"/>
      <c r="T760" s="399"/>
      <c r="U760" s="358"/>
      <c r="V760" s="359">
        <f t="shared" si="64"/>
        <v>100000</v>
      </c>
      <c r="W760" s="358"/>
      <c r="X760" s="369" t="s">
        <v>36</v>
      </c>
      <c r="Y760" s="360"/>
      <c r="Z760" s="392"/>
      <c r="AA760" s="388"/>
      <c r="AB760" s="1" t="s">
        <v>867</v>
      </c>
    </row>
    <row r="761" spans="1:28" ht="15" hidden="1" x14ac:dyDescent="0.25">
      <c r="A761" s="344"/>
      <c r="B761" s="363"/>
      <c r="C761" s="394"/>
      <c r="D761" s="347">
        <v>44917</v>
      </c>
      <c r="E761" s="348" t="s">
        <v>1080</v>
      </c>
      <c r="F761" s="348" t="s">
        <v>1080</v>
      </c>
      <c r="G761" s="395"/>
      <c r="I761" s="366"/>
      <c r="J761" s="395"/>
      <c r="K761" s="393"/>
      <c r="L761" s="365"/>
      <c r="M761" s="396"/>
      <c r="N761" s="397"/>
      <c r="O761" s="398"/>
      <c r="P761" s="353"/>
      <c r="Q761" s="354">
        <v>100000</v>
      </c>
      <c r="R761" s="399"/>
      <c r="S761" s="396"/>
      <c r="T761" s="399"/>
      <c r="U761" s="358"/>
      <c r="V761" s="359">
        <f t="shared" si="64"/>
        <v>100000</v>
      </c>
      <c r="W761" s="358"/>
      <c r="X761" s="369" t="s">
        <v>36</v>
      </c>
      <c r="Y761" s="360"/>
      <c r="Z761" s="392"/>
      <c r="AA761" s="388"/>
      <c r="AB761" s="1" t="s">
        <v>867</v>
      </c>
    </row>
    <row r="762" spans="1:28" ht="15" hidden="1" x14ac:dyDescent="0.25">
      <c r="A762" s="344"/>
      <c r="B762" s="363"/>
      <c r="C762" s="394"/>
      <c r="D762" s="347">
        <v>44917</v>
      </c>
      <c r="E762" s="348" t="s">
        <v>1081</v>
      </c>
      <c r="F762" s="348" t="s">
        <v>1081</v>
      </c>
      <c r="G762" s="395"/>
      <c r="I762" s="366"/>
      <c r="J762" s="395"/>
      <c r="K762" s="393"/>
      <c r="L762" s="365"/>
      <c r="M762" s="396"/>
      <c r="N762" s="397"/>
      <c r="O762" s="398"/>
      <c r="P762" s="353"/>
      <c r="Q762" s="354">
        <v>100000</v>
      </c>
      <c r="R762" s="399"/>
      <c r="S762" s="396"/>
      <c r="T762" s="399"/>
      <c r="U762" s="358"/>
      <c r="V762" s="359">
        <f t="shared" si="64"/>
        <v>100000</v>
      </c>
      <c r="W762" s="358"/>
      <c r="X762" s="369" t="s">
        <v>36</v>
      </c>
      <c r="Y762" s="360"/>
      <c r="Z762" s="392"/>
      <c r="AA762" s="388"/>
      <c r="AB762" s="1" t="s">
        <v>867</v>
      </c>
    </row>
    <row r="763" spans="1:28" ht="15" hidden="1" x14ac:dyDescent="0.25">
      <c r="A763" s="344"/>
      <c r="B763" s="363"/>
      <c r="C763" s="394"/>
      <c r="D763" s="347">
        <v>44917</v>
      </c>
      <c r="E763" s="348" t="s">
        <v>1082</v>
      </c>
      <c r="F763" s="348" t="s">
        <v>1082</v>
      </c>
      <c r="G763" s="395"/>
      <c r="I763" s="366"/>
      <c r="J763" s="395"/>
      <c r="K763" s="393"/>
      <c r="L763" s="365"/>
      <c r="M763" s="396"/>
      <c r="N763" s="397"/>
      <c r="O763" s="398"/>
      <c r="P763" s="353"/>
      <c r="Q763" s="354">
        <v>100000</v>
      </c>
      <c r="R763" s="399"/>
      <c r="S763" s="396"/>
      <c r="T763" s="399"/>
      <c r="U763" s="358"/>
      <c r="V763" s="359">
        <f t="shared" si="64"/>
        <v>100000</v>
      </c>
      <c r="W763" s="358"/>
      <c r="X763" s="369" t="s">
        <v>36</v>
      </c>
      <c r="Y763" s="360"/>
      <c r="Z763" s="392"/>
      <c r="AA763" s="388"/>
      <c r="AB763" s="1" t="s">
        <v>867</v>
      </c>
    </row>
    <row r="764" spans="1:28" ht="15" hidden="1" x14ac:dyDescent="0.25">
      <c r="A764" s="344"/>
      <c r="B764" s="363"/>
      <c r="C764" s="394"/>
      <c r="D764" s="347">
        <v>44917</v>
      </c>
      <c r="E764" s="348" t="s">
        <v>1083</v>
      </c>
      <c r="F764" s="348" t="s">
        <v>1083</v>
      </c>
      <c r="G764" s="395"/>
      <c r="I764" s="366"/>
      <c r="J764" s="395"/>
      <c r="K764" s="393"/>
      <c r="L764" s="365"/>
      <c r="M764" s="396"/>
      <c r="N764" s="397"/>
      <c r="O764" s="398"/>
      <c r="P764" s="353"/>
      <c r="Q764" s="354">
        <v>100000</v>
      </c>
      <c r="R764" s="399"/>
      <c r="S764" s="396"/>
      <c r="T764" s="399"/>
      <c r="U764" s="358"/>
      <c r="V764" s="359">
        <f t="shared" si="64"/>
        <v>100000</v>
      </c>
      <c r="W764" s="358"/>
      <c r="X764" s="369" t="s">
        <v>36</v>
      </c>
      <c r="Y764" s="360"/>
      <c r="Z764" s="392"/>
      <c r="AA764" s="388"/>
      <c r="AB764" s="1" t="s">
        <v>867</v>
      </c>
    </row>
    <row r="765" spans="1:28" ht="15" hidden="1" x14ac:dyDescent="0.25">
      <c r="A765" s="344"/>
      <c r="B765" s="363"/>
      <c r="C765" s="394"/>
      <c r="D765" s="347">
        <v>44917</v>
      </c>
      <c r="E765" s="348" t="s">
        <v>1084</v>
      </c>
      <c r="F765" s="348" t="s">
        <v>1084</v>
      </c>
      <c r="G765" s="395"/>
      <c r="I765" s="366"/>
      <c r="J765" s="395"/>
      <c r="K765" s="393"/>
      <c r="L765" s="365"/>
      <c r="M765" s="396"/>
      <c r="N765" s="397"/>
      <c r="O765" s="398"/>
      <c r="P765" s="353"/>
      <c r="Q765" s="354">
        <v>76278</v>
      </c>
      <c r="R765" s="399"/>
      <c r="S765" s="396"/>
      <c r="T765" s="399"/>
      <c r="U765" s="358"/>
      <c r="V765" s="359">
        <f t="shared" si="64"/>
        <v>76278</v>
      </c>
      <c r="W765" s="358"/>
      <c r="X765" s="369" t="s">
        <v>36</v>
      </c>
      <c r="Y765" s="360"/>
      <c r="Z765" s="392"/>
      <c r="AA765" s="388"/>
      <c r="AB765" s="1" t="s">
        <v>867</v>
      </c>
    </row>
    <row r="766" spans="1:28" ht="15" hidden="1" x14ac:dyDescent="0.25">
      <c r="A766" s="344"/>
      <c r="B766" s="363"/>
      <c r="C766" s="394"/>
      <c r="D766" s="347">
        <v>44924</v>
      </c>
      <c r="E766" s="348" t="s">
        <v>1085</v>
      </c>
      <c r="F766" s="348" t="s">
        <v>1085</v>
      </c>
      <c r="G766" s="395"/>
      <c r="I766" s="366"/>
      <c r="J766" s="395"/>
      <c r="K766" s="393"/>
      <c r="L766" s="365"/>
      <c r="M766" s="396"/>
      <c r="N766" s="397"/>
      <c r="O766" s="398"/>
      <c r="P766" s="353"/>
      <c r="Q766" s="354">
        <v>41291</v>
      </c>
      <c r="R766" s="399"/>
      <c r="S766" s="396"/>
      <c r="T766" s="399"/>
      <c r="U766" s="358"/>
      <c r="V766" s="359">
        <f t="shared" si="64"/>
        <v>41291</v>
      </c>
      <c r="W766" s="358"/>
      <c r="X766" s="369" t="s">
        <v>36</v>
      </c>
      <c r="Y766" s="360"/>
      <c r="Z766" s="392"/>
      <c r="AA766" s="388"/>
      <c r="AB766" s="1" t="s">
        <v>867</v>
      </c>
    </row>
    <row r="767" spans="1:28" ht="15" hidden="1" x14ac:dyDescent="0.25">
      <c r="A767" s="344"/>
      <c r="B767" s="363"/>
      <c r="C767" s="394"/>
      <c r="D767" s="347">
        <v>44924</v>
      </c>
      <c r="E767" s="348" t="s">
        <v>1086</v>
      </c>
      <c r="F767" s="348" t="s">
        <v>1086</v>
      </c>
      <c r="G767" s="395"/>
      <c r="I767" s="366"/>
      <c r="J767" s="395"/>
      <c r="K767" s="393"/>
      <c r="L767" s="365"/>
      <c r="M767" s="396"/>
      <c r="N767" s="397"/>
      <c r="O767" s="398"/>
      <c r="P767" s="353"/>
      <c r="Q767" s="354">
        <v>3500</v>
      </c>
      <c r="R767" s="399"/>
      <c r="S767" s="396"/>
      <c r="T767" s="399"/>
      <c r="U767" s="358"/>
      <c r="V767" s="359">
        <f t="shared" si="64"/>
        <v>3500</v>
      </c>
      <c r="W767" s="358"/>
      <c r="X767" s="369" t="s">
        <v>36</v>
      </c>
      <c r="Y767" s="360"/>
      <c r="Z767" s="392"/>
      <c r="AA767" s="388"/>
      <c r="AB767" s="1" t="s">
        <v>867</v>
      </c>
    </row>
    <row r="768" spans="1:28" ht="15" hidden="1" x14ac:dyDescent="0.25">
      <c r="A768" s="344"/>
      <c r="B768" s="363"/>
      <c r="C768" s="394"/>
      <c r="D768" s="347">
        <v>44924</v>
      </c>
      <c r="E768" s="348" t="s">
        <v>1087</v>
      </c>
      <c r="F768" s="348" t="s">
        <v>1087</v>
      </c>
      <c r="G768" s="395"/>
      <c r="I768" s="366"/>
      <c r="J768" s="395"/>
      <c r="K768" s="393"/>
      <c r="L768" s="365"/>
      <c r="M768" s="396"/>
      <c r="N768" s="397"/>
      <c r="O768" s="398"/>
      <c r="P768" s="353"/>
      <c r="Q768" s="354">
        <v>50020</v>
      </c>
      <c r="R768" s="399"/>
      <c r="S768" s="396"/>
      <c r="T768" s="399"/>
      <c r="U768" s="358"/>
      <c r="V768" s="359">
        <f t="shared" si="64"/>
        <v>50020</v>
      </c>
      <c r="W768" s="358"/>
      <c r="X768" s="369" t="s">
        <v>36</v>
      </c>
      <c r="Y768" s="360"/>
      <c r="Z768" s="392"/>
      <c r="AA768" s="388"/>
      <c r="AB768" s="1" t="s">
        <v>867</v>
      </c>
    </row>
    <row r="769" spans="1:28" ht="15" hidden="1" x14ac:dyDescent="0.25">
      <c r="A769" s="344"/>
      <c r="B769" s="363"/>
      <c r="C769" s="394"/>
      <c r="D769" s="347">
        <v>44924</v>
      </c>
      <c r="E769" s="348" t="s">
        <v>1088</v>
      </c>
      <c r="F769" s="348" t="s">
        <v>1088</v>
      </c>
      <c r="G769" s="395"/>
      <c r="I769" s="366"/>
      <c r="J769" s="395"/>
      <c r="K769" s="393"/>
      <c r="L769" s="365"/>
      <c r="M769" s="396"/>
      <c r="N769" s="397"/>
      <c r="O769" s="398"/>
      <c r="P769" s="353"/>
      <c r="Q769" s="354">
        <v>48013</v>
      </c>
      <c r="R769" s="399"/>
      <c r="S769" s="396"/>
      <c r="T769" s="399"/>
      <c r="U769" s="358"/>
      <c r="V769" s="359">
        <f t="shared" si="64"/>
        <v>48013</v>
      </c>
      <c r="W769" s="358"/>
      <c r="X769" s="369" t="s">
        <v>36</v>
      </c>
      <c r="Y769" s="360"/>
      <c r="Z769" s="392"/>
      <c r="AA769" s="388"/>
      <c r="AB769" s="1" t="s">
        <v>867</v>
      </c>
    </row>
    <row r="770" spans="1:28" ht="15" hidden="1" x14ac:dyDescent="0.25">
      <c r="A770" s="344"/>
      <c r="B770" s="363"/>
      <c r="C770" s="394"/>
      <c r="D770" s="347">
        <v>44924</v>
      </c>
      <c r="E770" s="348" t="s">
        <v>1089</v>
      </c>
      <c r="F770" s="348" t="s">
        <v>1089</v>
      </c>
      <c r="G770" s="395"/>
      <c r="I770" s="366"/>
      <c r="J770" s="395"/>
      <c r="K770" s="393"/>
      <c r="L770" s="365"/>
      <c r="M770" s="396"/>
      <c r="N770" s="397"/>
      <c r="O770" s="398"/>
      <c r="P770" s="353"/>
      <c r="Q770" s="354">
        <v>100000</v>
      </c>
      <c r="R770" s="399"/>
      <c r="S770" s="396"/>
      <c r="T770" s="399"/>
      <c r="U770" s="358"/>
      <c r="V770" s="359">
        <f t="shared" si="64"/>
        <v>100000</v>
      </c>
      <c r="W770" s="358"/>
      <c r="X770" s="369" t="s">
        <v>36</v>
      </c>
      <c r="Y770" s="360"/>
      <c r="Z770" s="392"/>
      <c r="AA770" s="388"/>
      <c r="AB770" s="1" t="s">
        <v>867</v>
      </c>
    </row>
    <row r="771" spans="1:28" hidden="1" x14ac:dyDescent="0.2">
      <c r="A771" s="20">
        <v>373</v>
      </c>
      <c r="B771" s="21">
        <v>44917</v>
      </c>
      <c r="C771" s="22">
        <v>44903</v>
      </c>
      <c r="D771" s="246">
        <v>44904</v>
      </c>
      <c r="E771" s="23" t="s">
        <v>763</v>
      </c>
      <c r="F771" s="23" t="s">
        <v>764</v>
      </c>
      <c r="G771" s="26" t="s">
        <v>765</v>
      </c>
      <c r="I771" s="24" t="s">
        <v>33</v>
      </c>
      <c r="J771" s="26" t="s">
        <v>239</v>
      </c>
      <c r="K771" s="27">
        <v>44852</v>
      </c>
      <c r="L771" s="74" t="s">
        <v>766</v>
      </c>
      <c r="M771" s="29">
        <v>284963</v>
      </c>
      <c r="N771" s="139"/>
      <c r="O771" s="173">
        <f>M771*N771</f>
        <v>0</v>
      </c>
      <c r="P771" s="173">
        <v>17679</v>
      </c>
      <c r="Q771" s="35">
        <f t="shared" si="60"/>
        <v>302642</v>
      </c>
      <c r="R771" s="33">
        <v>0.03</v>
      </c>
      <c r="S771" s="35">
        <v>-530.37</v>
      </c>
      <c r="T771" s="33">
        <v>0.05</v>
      </c>
      <c r="U771" s="35">
        <v>-883</v>
      </c>
      <c r="V771" s="32">
        <f t="shared" si="64"/>
        <v>301228.63</v>
      </c>
      <c r="W771" s="36" t="s">
        <v>59</v>
      </c>
      <c r="X771" s="46" t="s">
        <v>36</v>
      </c>
      <c r="Y771" s="37" t="s">
        <v>33</v>
      </c>
      <c r="Z771" s="37" t="s">
        <v>33</v>
      </c>
      <c r="AA771" s="37"/>
    </row>
    <row r="772" spans="1:28" hidden="1" x14ac:dyDescent="0.2">
      <c r="A772" s="20">
        <v>398</v>
      </c>
      <c r="B772" s="21">
        <v>44917</v>
      </c>
      <c r="C772" s="22">
        <v>44903</v>
      </c>
      <c r="D772" s="246">
        <v>44904</v>
      </c>
      <c r="E772" s="23" t="s">
        <v>807</v>
      </c>
      <c r="F772" s="23" t="s">
        <v>808</v>
      </c>
      <c r="G772" s="24" t="s">
        <v>809</v>
      </c>
      <c r="I772" s="24" t="s">
        <v>33</v>
      </c>
      <c r="J772" s="26" t="s">
        <v>239</v>
      </c>
      <c r="K772" s="27">
        <v>44844</v>
      </c>
      <c r="L772" s="26">
        <v>9058</v>
      </c>
      <c r="M772" s="29">
        <f>489800+5000</f>
        <v>494800</v>
      </c>
      <c r="N772" s="132"/>
      <c r="O772" s="173">
        <f>M772*N772</f>
        <v>0</v>
      </c>
      <c r="P772" s="173">
        <v>0</v>
      </c>
      <c r="Q772" s="35">
        <f t="shared" si="60"/>
        <v>494800</v>
      </c>
      <c r="R772" s="33">
        <v>0.03</v>
      </c>
      <c r="S772" s="35">
        <v>-150</v>
      </c>
      <c r="T772" s="33">
        <v>0.05</v>
      </c>
      <c r="U772" s="35">
        <v>-250</v>
      </c>
      <c r="V772" s="32">
        <f t="shared" si="64"/>
        <v>494400</v>
      </c>
      <c r="W772" s="36" t="s">
        <v>59</v>
      </c>
      <c r="X772" s="46" t="s">
        <v>36</v>
      </c>
      <c r="Y772" s="37" t="s">
        <v>33</v>
      </c>
      <c r="Z772" s="37" t="s">
        <v>33</v>
      </c>
      <c r="AA772" s="37"/>
    </row>
    <row r="773" spans="1:28" hidden="1" x14ac:dyDescent="0.2">
      <c r="A773" s="20">
        <v>366</v>
      </c>
      <c r="B773" s="21">
        <v>44887</v>
      </c>
      <c r="C773" s="111">
        <v>44875</v>
      </c>
      <c r="D773" s="246">
        <v>44908</v>
      </c>
      <c r="E773" s="23" t="s">
        <v>644</v>
      </c>
      <c r="F773" s="43" t="s">
        <v>755</v>
      </c>
      <c r="G773" s="24" t="s">
        <v>646</v>
      </c>
      <c r="I773" s="24" t="s">
        <v>33</v>
      </c>
      <c r="J773" s="76">
        <v>303802</v>
      </c>
      <c r="K773" s="194">
        <v>44875</v>
      </c>
      <c r="L773" s="26" t="s">
        <v>33</v>
      </c>
      <c r="M773" s="195">
        <v>41634</v>
      </c>
      <c r="N773" s="154"/>
      <c r="O773" s="100"/>
      <c r="P773" s="31">
        <v>0</v>
      </c>
      <c r="Q773" s="35">
        <f t="shared" si="60"/>
        <v>41634</v>
      </c>
      <c r="R773" s="81">
        <v>0.03</v>
      </c>
      <c r="S773" s="100">
        <v>-1086</v>
      </c>
      <c r="T773" s="81"/>
      <c r="U773" s="35">
        <f t="shared" ref="U773:U777" si="65">IFERROR(O773*-T773,0)</f>
        <v>0</v>
      </c>
      <c r="V773" s="32">
        <f t="shared" si="64"/>
        <v>40548</v>
      </c>
      <c r="W773" s="36" t="s">
        <v>59</v>
      </c>
      <c r="X773" s="46" t="s">
        <v>36</v>
      </c>
      <c r="Y773" s="37" t="s">
        <v>33</v>
      </c>
      <c r="Z773" s="37" t="s">
        <v>33</v>
      </c>
      <c r="AA773" s="37"/>
    </row>
    <row r="774" spans="1:28" hidden="1" x14ac:dyDescent="0.2">
      <c r="A774" s="20">
        <v>389</v>
      </c>
      <c r="B774" s="21">
        <v>44917</v>
      </c>
      <c r="C774" s="22">
        <v>44901</v>
      </c>
      <c r="D774" s="246">
        <v>44908</v>
      </c>
      <c r="E774" s="23" t="s">
        <v>31</v>
      </c>
      <c r="F774" s="23" t="s">
        <v>788</v>
      </c>
      <c r="G774" s="26" t="s">
        <v>33</v>
      </c>
      <c r="I774" s="24" t="s">
        <v>33</v>
      </c>
      <c r="J774" s="26" t="s">
        <v>239</v>
      </c>
      <c r="K774" s="27">
        <v>44866</v>
      </c>
      <c r="L774" s="50">
        <v>12282353</v>
      </c>
      <c r="M774" s="29">
        <f>393444+6492</f>
        <v>399936</v>
      </c>
      <c r="N774" s="132"/>
      <c r="O774" s="173">
        <f t="shared" ref="O774:O786" si="66">M774*N774</f>
        <v>0</v>
      </c>
      <c r="P774" s="173">
        <v>0</v>
      </c>
      <c r="Q774" s="35">
        <f t="shared" si="60"/>
        <v>399936</v>
      </c>
      <c r="R774" s="33"/>
      <c r="S774" s="35">
        <f>-R774*Q774</f>
        <v>0</v>
      </c>
      <c r="T774" s="33"/>
      <c r="U774" s="35">
        <f t="shared" si="65"/>
        <v>0</v>
      </c>
      <c r="V774" s="32">
        <f t="shared" si="64"/>
        <v>399936</v>
      </c>
      <c r="W774" s="36" t="s">
        <v>59</v>
      </c>
      <c r="X774" s="46" t="s">
        <v>36</v>
      </c>
      <c r="Y774" s="37" t="s">
        <v>33</v>
      </c>
      <c r="Z774" s="37" t="s">
        <v>33</v>
      </c>
      <c r="AA774" s="37"/>
    </row>
    <row r="775" spans="1:28" hidden="1" x14ac:dyDescent="0.2">
      <c r="A775" s="20">
        <v>394</v>
      </c>
      <c r="B775" s="21">
        <v>44917</v>
      </c>
      <c r="C775" s="22">
        <v>44901</v>
      </c>
      <c r="D775" s="246">
        <v>44910</v>
      </c>
      <c r="E775" s="23" t="s">
        <v>92</v>
      </c>
      <c r="F775" s="23" t="s">
        <v>799</v>
      </c>
      <c r="G775" s="24" t="s">
        <v>94</v>
      </c>
      <c r="I775" s="24" t="s">
        <v>33</v>
      </c>
      <c r="J775" s="26" t="s">
        <v>239</v>
      </c>
      <c r="K775" s="27">
        <v>44866</v>
      </c>
      <c r="L775" s="26" t="s">
        <v>800</v>
      </c>
      <c r="M775" s="29">
        <v>1405</v>
      </c>
      <c r="N775" s="132"/>
      <c r="O775" s="173">
        <f t="shared" si="66"/>
        <v>0</v>
      </c>
      <c r="P775" s="173">
        <v>0</v>
      </c>
      <c r="Q775" s="35">
        <f t="shared" si="60"/>
        <v>1405</v>
      </c>
      <c r="R775" s="33">
        <v>0.03</v>
      </c>
      <c r="S775" s="35">
        <f>-R775*Q775</f>
        <v>-42.15</v>
      </c>
      <c r="T775" s="33"/>
      <c r="U775" s="35">
        <f t="shared" si="65"/>
        <v>0</v>
      </c>
      <c r="V775" s="32">
        <f t="shared" si="64"/>
        <v>1362.85</v>
      </c>
      <c r="W775" s="36" t="s">
        <v>59</v>
      </c>
      <c r="X775" s="46" t="s">
        <v>36</v>
      </c>
      <c r="Y775" s="37" t="s">
        <v>33</v>
      </c>
      <c r="Z775" s="37" t="s">
        <v>33</v>
      </c>
      <c r="AA775" s="37"/>
    </row>
    <row r="776" spans="1:28" hidden="1" x14ac:dyDescent="0.2">
      <c r="A776" s="20">
        <v>395</v>
      </c>
      <c r="B776" s="21">
        <v>44917</v>
      </c>
      <c r="C776" s="22">
        <v>44901</v>
      </c>
      <c r="D776" s="246">
        <v>44910</v>
      </c>
      <c r="E776" s="23" t="s">
        <v>92</v>
      </c>
      <c r="F776" s="23" t="s">
        <v>801</v>
      </c>
      <c r="G776" s="24" t="s">
        <v>94</v>
      </c>
      <c r="I776" s="24" t="s">
        <v>33</v>
      </c>
      <c r="J776" s="26" t="s">
        <v>239</v>
      </c>
      <c r="K776" s="27">
        <v>44866</v>
      </c>
      <c r="L776" s="26" t="s">
        <v>802</v>
      </c>
      <c r="M776" s="29">
        <v>3784</v>
      </c>
      <c r="N776" s="132"/>
      <c r="O776" s="173">
        <f t="shared" si="66"/>
        <v>0</v>
      </c>
      <c r="P776" s="173">
        <v>0</v>
      </c>
      <c r="Q776" s="35">
        <f t="shared" si="60"/>
        <v>3784</v>
      </c>
      <c r="R776" s="33">
        <v>0.03</v>
      </c>
      <c r="S776" s="35">
        <f>-R776*Q776</f>
        <v>-113.52</v>
      </c>
      <c r="T776" s="33"/>
      <c r="U776" s="35">
        <f t="shared" si="65"/>
        <v>0</v>
      </c>
      <c r="V776" s="32">
        <f t="shared" si="64"/>
        <v>3670.48</v>
      </c>
      <c r="W776" s="36" t="s">
        <v>59</v>
      </c>
      <c r="X776" s="46" t="s">
        <v>36</v>
      </c>
      <c r="Y776" s="37" t="s">
        <v>33</v>
      </c>
      <c r="Z776" s="37" t="s">
        <v>33</v>
      </c>
      <c r="AA776" s="37"/>
    </row>
    <row r="777" spans="1:28" hidden="1" x14ac:dyDescent="0.2">
      <c r="A777" s="20">
        <v>396</v>
      </c>
      <c r="B777" s="21">
        <v>44917</v>
      </c>
      <c r="C777" s="22">
        <v>44901</v>
      </c>
      <c r="D777" s="246">
        <v>44910</v>
      </c>
      <c r="E777" s="23" t="s">
        <v>92</v>
      </c>
      <c r="F777" s="23" t="s">
        <v>803</v>
      </c>
      <c r="G777" s="24" t="s">
        <v>94</v>
      </c>
      <c r="I777" s="24" t="s">
        <v>33</v>
      </c>
      <c r="J777" s="26" t="s">
        <v>239</v>
      </c>
      <c r="K777" s="27">
        <v>44865</v>
      </c>
      <c r="L777" s="26" t="s">
        <v>804</v>
      </c>
      <c r="M777" s="29">
        <v>1081</v>
      </c>
      <c r="N777" s="132"/>
      <c r="O777" s="173">
        <f t="shared" si="66"/>
        <v>0</v>
      </c>
      <c r="P777" s="173">
        <v>0</v>
      </c>
      <c r="Q777" s="35">
        <f t="shared" si="60"/>
        <v>1081</v>
      </c>
      <c r="R777" s="33">
        <v>0.03</v>
      </c>
      <c r="S777" s="35">
        <f>-R777*Q777</f>
        <v>-32.43</v>
      </c>
      <c r="T777" s="33"/>
      <c r="U777" s="35">
        <f t="shared" si="65"/>
        <v>0</v>
      </c>
      <c r="V777" s="32">
        <f t="shared" si="64"/>
        <v>1048.57</v>
      </c>
      <c r="W777" s="36" t="s">
        <v>59</v>
      </c>
      <c r="X777" s="46" t="s">
        <v>36</v>
      </c>
      <c r="Y777" s="37" t="s">
        <v>33</v>
      </c>
      <c r="Z777" s="37" t="s">
        <v>33</v>
      </c>
      <c r="AA777" s="37"/>
    </row>
    <row r="778" spans="1:28" hidden="1" x14ac:dyDescent="0.2">
      <c r="A778" s="20">
        <v>370</v>
      </c>
      <c r="B778" s="21">
        <v>44917</v>
      </c>
      <c r="C778" s="22">
        <v>44900</v>
      </c>
      <c r="D778" s="246">
        <v>44914</v>
      </c>
      <c r="E778" s="23" t="s">
        <v>234</v>
      </c>
      <c r="F778" s="23" t="s">
        <v>758</v>
      </c>
      <c r="G778" s="26" t="s">
        <v>33</v>
      </c>
      <c r="I778" s="24" t="s">
        <v>33</v>
      </c>
      <c r="J778" s="26">
        <v>303797</v>
      </c>
      <c r="K778" s="27">
        <v>44859</v>
      </c>
      <c r="L778" s="26" t="s">
        <v>33</v>
      </c>
      <c r="M778" s="29">
        <v>6074</v>
      </c>
      <c r="N778" s="132"/>
      <c r="O778" s="173">
        <f t="shared" si="66"/>
        <v>0</v>
      </c>
      <c r="P778" s="31">
        <v>0</v>
      </c>
      <c r="Q778" s="35">
        <f t="shared" si="60"/>
        <v>6074</v>
      </c>
      <c r="R778" s="33">
        <v>0.2</v>
      </c>
      <c r="S778" s="35">
        <v>-109</v>
      </c>
      <c r="T778" s="33">
        <v>0.03</v>
      </c>
      <c r="U778" s="35">
        <v>-182</v>
      </c>
      <c r="V778" s="32">
        <f t="shared" si="64"/>
        <v>5783</v>
      </c>
      <c r="W778" s="36" t="s">
        <v>59</v>
      </c>
      <c r="X778" s="46" t="s">
        <v>36</v>
      </c>
      <c r="Y778" s="37" t="s">
        <v>33</v>
      </c>
      <c r="Z778" s="37" t="s">
        <v>33</v>
      </c>
      <c r="AA778" s="37"/>
    </row>
    <row r="779" spans="1:28" hidden="1" x14ac:dyDescent="0.2">
      <c r="A779" s="20">
        <v>371</v>
      </c>
      <c r="B779" s="21">
        <v>44917</v>
      </c>
      <c r="C779" s="22">
        <v>44902</v>
      </c>
      <c r="D779" s="246">
        <v>44914</v>
      </c>
      <c r="E779" s="23" t="s">
        <v>100</v>
      </c>
      <c r="F779" s="23" t="s">
        <v>759</v>
      </c>
      <c r="G779" s="26" t="s">
        <v>101</v>
      </c>
      <c r="I779" s="24" t="s">
        <v>33</v>
      </c>
      <c r="J779" s="26">
        <v>303846</v>
      </c>
      <c r="K779" s="27">
        <v>44834</v>
      </c>
      <c r="L779" s="196" t="s">
        <v>760</v>
      </c>
      <c r="M779" s="29">
        <v>75710</v>
      </c>
      <c r="N779" s="132">
        <v>0.13</v>
      </c>
      <c r="O779" s="173">
        <f t="shared" si="66"/>
        <v>9842.3000000000011</v>
      </c>
      <c r="P779" s="31">
        <v>0</v>
      </c>
      <c r="Q779" s="35">
        <f t="shared" si="60"/>
        <v>85552.3</v>
      </c>
      <c r="R779" s="33">
        <v>0.03</v>
      </c>
      <c r="S779" s="35">
        <f t="shared" ref="S779:S786" si="67">-R779*Q779</f>
        <v>-2566.569</v>
      </c>
      <c r="T779" s="33">
        <v>0.2</v>
      </c>
      <c r="U779" s="35">
        <f>IFERROR(O779*-T779,0)</f>
        <v>-1968.4600000000003</v>
      </c>
      <c r="V779" s="32">
        <f t="shared" si="64"/>
        <v>81017.270999999993</v>
      </c>
      <c r="W779" s="36" t="s">
        <v>59</v>
      </c>
      <c r="X779" s="181" t="s">
        <v>36</v>
      </c>
      <c r="Y779" s="37" t="s">
        <v>33</v>
      </c>
      <c r="Z779" s="37" t="s">
        <v>33</v>
      </c>
      <c r="AA779" s="37"/>
    </row>
    <row r="780" spans="1:28" hidden="1" x14ac:dyDescent="0.2">
      <c r="A780" s="20">
        <v>374</v>
      </c>
      <c r="B780" s="21">
        <v>44917</v>
      </c>
      <c r="C780" s="22">
        <v>44900</v>
      </c>
      <c r="D780" s="246">
        <v>44914</v>
      </c>
      <c r="E780" s="23" t="s">
        <v>97</v>
      </c>
      <c r="F780" s="23" t="s">
        <v>767</v>
      </c>
      <c r="G780" s="26" t="s">
        <v>33</v>
      </c>
      <c r="I780" s="24" t="s">
        <v>33</v>
      </c>
      <c r="J780" s="26">
        <v>303891</v>
      </c>
      <c r="K780" s="27">
        <v>44834</v>
      </c>
      <c r="L780" s="26" t="s">
        <v>33</v>
      </c>
      <c r="M780" s="29">
        <v>126660</v>
      </c>
      <c r="N780" s="139"/>
      <c r="O780" s="173">
        <f t="shared" si="66"/>
        <v>0</v>
      </c>
      <c r="P780" s="173">
        <v>0</v>
      </c>
      <c r="Q780" s="35">
        <f t="shared" si="60"/>
        <v>126660</v>
      </c>
      <c r="R780" s="33"/>
      <c r="S780" s="35">
        <f t="shared" si="67"/>
        <v>0</v>
      </c>
      <c r="T780" s="33"/>
      <c r="U780" s="35">
        <f>IFERROR(O780*-T780,0)</f>
        <v>0</v>
      </c>
      <c r="V780" s="32">
        <f t="shared" si="64"/>
        <v>126660</v>
      </c>
      <c r="W780" s="36" t="s">
        <v>59</v>
      </c>
      <c r="X780" s="46" t="s">
        <v>36</v>
      </c>
      <c r="Y780" s="37" t="s">
        <v>33</v>
      </c>
      <c r="Z780" s="37" t="s">
        <v>33</v>
      </c>
      <c r="AA780" s="37"/>
    </row>
    <row r="781" spans="1:28" hidden="1" x14ac:dyDescent="0.2">
      <c r="A781" s="20">
        <v>375</v>
      </c>
      <c r="B781" s="21">
        <v>44917</v>
      </c>
      <c r="C781" s="22">
        <v>44900</v>
      </c>
      <c r="D781" s="246">
        <v>44914</v>
      </c>
      <c r="E781" s="23" t="s">
        <v>97</v>
      </c>
      <c r="F781" s="23" t="s">
        <v>768</v>
      </c>
      <c r="G781" s="26" t="s">
        <v>33</v>
      </c>
      <c r="I781" s="24" t="s">
        <v>33</v>
      </c>
      <c r="J781" s="26">
        <v>303820</v>
      </c>
      <c r="K781" s="27">
        <v>44865</v>
      </c>
      <c r="L781" s="26" t="s">
        <v>33</v>
      </c>
      <c r="M781" s="38">
        <v>156490</v>
      </c>
      <c r="N781" s="132"/>
      <c r="O781" s="173">
        <f t="shared" si="66"/>
        <v>0</v>
      </c>
      <c r="P781" s="173">
        <v>0</v>
      </c>
      <c r="Q781" s="35">
        <f t="shared" si="60"/>
        <v>156490</v>
      </c>
      <c r="R781" s="33"/>
      <c r="S781" s="35">
        <f t="shared" si="67"/>
        <v>0</v>
      </c>
      <c r="T781" s="33"/>
      <c r="U781" s="35">
        <f>IFERROR(O781*-T781,0)</f>
        <v>0</v>
      </c>
      <c r="V781" s="32">
        <f t="shared" si="64"/>
        <v>156490</v>
      </c>
      <c r="W781" s="36" t="s">
        <v>59</v>
      </c>
      <c r="X781" s="46" t="s">
        <v>36</v>
      </c>
      <c r="Y781" s="37" t="s">
        <v>33</v>
      </c>
      <c r="Z781" s="37" t="s">
        <v>33</v>
      </c>
      <c r="AA781" s="37"/>
    </row>
    <row r="782" spans="1:28" hidden="1" x14ac:dyDescent="0.2">
      <c r="A782" s="20">
        <v>377</v>
      </c>
      <c r="B782" s="21">
        <v>44917</v>
      </c>
      <c r="C782" s="22">
        <v>44900</v>
      </c>
      <c r="D782" s="246">
        <v>44914</v>
      </c>
      <c r="E782" s="23" t="s">
        <v>81</v>
      </c>
      <c r="F782" s="23" t="s">
        <v>770</v>
      </c>
      <c r="G782" s="26" t="s">
        <v>33</v>
      </c>
      <c r="I782" s="24" t="s">
        <v>33</v>
      </c>
      <c r="J782" s="26">
        <v>303815</v>
      </c>
      <c r="K782" s="27">
        <v>44873</v>
      </c>
      <c r="L782" s="74">
        <v>102211080032</v>
      </c>
      <c r="M782" s="38">
        <v>32431</v>
      </c>
      <c r="N782" s="139"/>
      <c r="O782" s="173">
        <f t="shared" si="66"/>
        <v>0</v>
      </c>
      <c r="P782" s="173">
        <v>0</v>
      </c>
      <c r="Q782" s="35">
        <f t="shared" si="60"/>
        <v>32431</v>
      </c>
      <c r="R782" s="33"/>
      <c r="S782" s="35">
        <f t="shared" si="67"/>
        <v>0</v>
      </c>
      <c r="T782" s="33"/>
      <c r="U782" s="35">
        <f>IFERROR(O782*-T782,0)</f>
        <v>0</v>
      </c>
      <c r="V782" s="32">
        <f t="shared" si="64"/>
        <v>32431</v>
      </c>
      <c r="W782" s="36" t="s">
        <v>59</v>
      </c>
      <c r="X782" s="46" t="s">
        <v>36</v>
      </c>
      <c r="Y782" s="37" t="s">
        <v>33</v>
      </c>
      <c r="Z782" s="37" t="s">
        <v>33</v>
      </c>
      <c r="AA782" s="37"/>
    </row>
    <row r="783" spans="1:28" hidden="1" x14ac:dyDescent="0.2">
      <c r="A783" s="20">
        <v>379</v>
      </c>
      <c r="B783" s="21">
        <v>44917</v>
      </c>
      <c r="C783" s="22">
        <v>44876</v>
      </c>
      <c r="D783" s="246">
        <v>44914</v>
      </c>
      <c r="E783" s="23" t="s">
        <v>109</v>
      </c>
      <c r="F783" s="23" t="s">
        <v>772</v>
      </c>
      <c r="G783" s="26" t="s">
        <v>33</v>
      </c>
      <c r="I783" s="24" t="s">
        <v>33</v>
      </c>
      <c r="J783" s="26">
        <v>303794</v>
      </c>
      <c r="K783" s="27">
        <v>44828</v>
      </c>
      <c r="L783" s="26" t="s">
        <v>33</v>
      </c>
      <c r="M783" s="38">
        <v>7500</v>
      </c>
      <c r="N783" s="132"/>
      <c r="O783" s="173">
        <f t="shared" si="66"/>
        <v>0</v>
      </c>
      <c r="P783" s="173">
        <v>0</v>
      </c>
      <c r="Q783" s="35">
        <f t="shared" si="60"/>
        <v>7500</v>
      </c>
      <c r="R783" s="33">
        <v>4.4999999999999998E-2</v>
      </c>
      <c r="S783" s="35">
        <f t="shared" si="67"/>
        <v>-337.5</v>
      </c>
      <c r="T783" s="30">
        <v>0.05</v>
      </c>
      <c r="U783" s="35">
        <v>-375</v>
      </c>
      <c r="V783" s="32">
        <f t="shared" si="64"/>
        <v>6787.5</v>
      </c>
      <c r="W783" s="36" t="s">
        <v>59</v>
      </c>
      <c r="X783" s="46" t="s">
        <v>36</v>
      </c>
      <c r="Y783" s="37" t="s">
        <v>33</v>
      </c>
      <c r="Z783" s="37" t="s">
        <v>33</v>
      </c>
      <c r="AA783" s="37"/>
    </row>
    <row r="784" spans="1:28" hidden="1" x14ac:dyDescent="0.2">
      <c r="A784" s="20">
        <v>397</v>
      </c>
      <c r="B784" s="21">
        <v>44917</v>
      </c>
      <c r="C784" s="22">
        <v>44876</v>
      </c>
      <c r="D784" s="246">
        <v>44914</v>
      </c>
      <c r="E784" s="23" t="s">
        <v>173</v>
      </c>
      <c r="F784" s="23" t="s">
        <v>805</v>
      </c>
      <c r="G784" s="24" t="s">
        <v>806</v>
      </c>
      <c r="I784" s="24" t="s">
        <v>33</v>
      </c>
      <c r="J784" s="24">
        <v>303795</v>
      </c>
      <c r="K784" s="27">
        <v>44828</v>
      </c>
      <c r="L784" s="26" t="s">
        <v>33</v>
      </c>
      <c r="M784" s="29">
        <v>8963</v>
      </c>
      <c r="N784" s="132"/>
      <c r="O784" s="173">
        <f t="shared" si="66"/>
        <v>0</v>
      </c>
      <c r="P784" s="173">
        <v>0</v>
      </c>
      <c r="Q784" s="35">
        <f t="shared" si="60"/>
        <v>8963</v>
      </c>
      <c r="R784" s="33">
        <v>0.03</v>
      </c>
      <c r="S784" s="35">
        <f t="shared" si="67"/>
        <v>-268.89</v>
      </c>
      <c r="T784" s="33"/>
      <c r="U784" s="35">
        <f>IFERROR(O784*-T784,0)</f>
        <v>0</v>
      </c>
      <c r="V784" s="32">
        <f t="shared" si="64"/>
        <v>8694.11</v>
      </c>
      <c r="W784" s="36" t="s">
        <v>59</v>
      </c>
      <c r="X784" s="46" t="s">
        <v>36</v>
      </c>
      <c r="Y784" s="37" t="s">
        <v>33</v>
      </c>
      <c r="Z784" s="37" t="s">
        <v>33</v>
      </c>
      <c r="AA784" s="37"/>
    </row>
    <row r="785" spans="1:28" hidden="1" x14ac:dyDescent="0.2">
      <c r="A785" s="20">
        <v>399</v>
      </c>
      <c r="B785" s="21">
        <v>44917</v>
      </c>
      <c r="C785" s="22">
        <v>44910</v>
      </c>
      <c r="D785" s="246">
        <v>44914</v>
      </c>
      <c r="E785" s="23" t="s">
        <v>130</v>
      </c>
      <c r="F785" s="23" t="s">
        <v>810</v>
      </c>
      <c r="G785" s="24" t="s">
        <v>811</v>
      </c>
      <c r="I785" s="24" t="s">
        <v>33</v>
      </c>
      <c r="J785" s="26" t="s">
        <v>239</v>
      </c>
      <c r="K785" s="27">
        <v>44901</v>
      </c>
      <c r="L785" s="26" t="s">
        <v>812</v>
      </c>
      <c r="M785" s="29">
        <v>259600</v>
      </c>
      <c r="N785" s="132"/>
      <c r="O785" s="173">
        <f t="shared" si="66"/>
        <v>0</v>
      </c>
      <c r="P785" s="173">
        <v>0</v>
      </c>
      <c r="Q785" s="35">
        <f t="shared" ref="Q785:Q798" si="68">M785+O785+P785</f>
        <v>259600</v>
      </c>
      <c r="R785" s="33"/>
      <c r="S785" s="35">
        <f t="shared" si="67"/>
        <v>0</v>
      </c>
      <c r="T785" s="33"/>
      <c r="U785" s="35">
        <f>IFERROR(O785*-T785,0)</f>
        <v>0</v>
      </c>
      <c r="V785" s="32">
        <f t="shared" si="64"/>
        <v>259600</v>
      </c>
      <c r="W785" s="36" t="s">
        <v>59</v>
      </c>
      <c r="X785" s="181" t="s">
        <v>36</v>
      </c>
      <c r="Y785" s="37" t="s">
        <v>33</v>
      </c>
      <c r="Z785" s="37" t="s">
        <v>33</v>
      </c>
      <c r="AA785" s="37"/>
    </row>
    <row r="786" spans="1:28" hidden="1" x14ac:dyDescent="0.2">
      <c r="A786" s="20">
        <v>400</v>
      </c>
      <c r="B786" s="21">
        <v>44917</v>
      </c>
      <c r="C786" s="22">
        <v>44910</v>
      </c>
      <c r="D786" s="246">
        <v>44914</v>
      </c>
      <c r="E786" s="23" t="s">
        <v>130</v>
      </c>
      <c r="F786" s="23" t="s">
        <v>813</v>
      </c>
      <c r="G786" s="24" t="s">
        <v>811</v>
      </c>
      <c r="I786" s="24" t="s">
        <v>33</v>
      </c>
      <c r="J786" s="24">
        <v>303817</v>
      </c>
      <c r="K786" s="27">
        <v>44893</v>
      </c>
      <c r="L786" s="26" t="s">
        <v>33</v>
      </c>
      <c r="M786" s="29">
        <v>198473</v>
      </c>
      <c r="N786" s="132"/>
      <c r="O786" s="173">
        <f t="shared" si="66"/>
        <v>0</v>
      </c>
      <c r="P786" s="173">
        <v>0</v>
      </c>
      <c r="Q786" s="35">
        <f t="shared" si="68"/>
        <v>198473</v>
      </c>
      <c r="R786" s="33"/>
      <c r="S786" s="35">
        <f t="shared" si="67"/>
        <v>0</v>
      </c>
      <c r="T786" s="33"/>
      <c r="U786" s="35">
        <f>IFERROR(O786*-T786,0)</f>
        <v>0</v>
      </c>
      <c r="V786" s="32">
        <f t="shared" si="64"/>
        <v>198473</v>
      </c>
      <c r="W786" s="36" t="s">
        <v>59</v>
      </c>
      <c r="X786" s="46" t="s">
        <v>36</v>
      </c>
      <c r="Y786" s="37" t="s">
        <v>33</v>
      </c>
      <c r="Z786" s="37" t="s">
        <v>33</v>
      </c>
      <c r="AA786" s="37"/>
    </row>
    <row r="787" spans="1:28" hidden="1" x14ac:dyDescent="0.2">
      <c r="A787" s="20">
        <v>401</v>
      </c>
      <c r="B787" s="21">
        <v>44917</v>
      </c>
      <c r="C787" s="22">
        <v>44901</v>
      </c>
      <c r="D787" s="246">
        <v>44914</v>
      </c>
      <c r="E787" s="23" t="s">
        <v>42</v>
      </c>
      <c r="F787" s="23" t="s">
        <v>814</v>
      </c>
      <c r="G787" s="24" t="s">
        <v>44</v>
      </c>
      <c r="I787" s="24" t="s">
        <v>33</v>
      </c>
      <c r="J787" s="26" t="s">
        <v>239</v>
      </c>
      <c r="K787" s="27">
        <v>44834</v>
      </c>
      <c r="L787" s="26" t="s">
        <v>815</v>
      </c>
      <c r="M787" s="29">
        <v>90600</v>
      </c>
      <c r="N787" s="132">
        <v>0.15</v>
      </c>
      <c r="O787" s="173">
        <v>16670</v>
      </c>
      <c r="P787" s="173">
        <v>0</v>
      </c>
      <c r="Q787" s="35">
        <f t="shared" si="68"/>
        <v>107270</v>
      </c>
      <c r="R787" s="33">
        <v>0.03</v>
      </c>
      <c r="S787" s="35">
        <v>-500</v>
      </c>
      <c r="T787" s="33">
        <v>0.2</v>
      </c>
      <c r="U787" s="35">
        <v>-3334</v>
      </c>
      <c r="V787" s="32">
        <f t="shared" si="64"/>
        <v>103436</v>
      </c>
      <c r="W787" s="36" t="s">
        <v>59</v>
      </c>
      <c r="X787" s="46" t="s">
        <v>36</v>
      </c>
      <c r="Y787" s="37" t="s">
        <v>33</v>
      </c>
      <c r="Z787" s="37" t="s">
        <v>33</v>
      </c>
      <c r="AA787" s="37"/>
    </row>
    <row r="788" spans="1:28" hidden="1" x14ac:dyDescent="0.2">
      <c r="A788" s="20">
        <v>372</v>
      </c>
      <c r="B788" s="21">
        <v>44917</v>
      </c>
      <c r="C788" s="22">
        <v>44900</v>
      </c>
      <c r="D788" s="246">
        <v>44916</v>
      </c>
      <c r="E788" s="23" t="s">
        <v>187</v>
      </c>
      <c r="F788" s="23" t="s">
        <v>761</v>
      </c>
      <c r="G788" s="26" t="s">
        <v>188</v>
      </c>
      <c r="I788" s="24" t="s">
        <v>33</v>
      </c>
      <c r="J788" s="26">
        <v>303847</v>
      </c>
      <c r="K788" s="27">
        <v>44835</v>
      </c>
      <c r="L788" s="52" t="s">
        <v>762</v>
      </c>
      <c r="M788" s="29">
        <f>90000+600</f>
        <v>90600</v>
      </c>
      <c r="N788" s="132">
        <v>0.08</v>
      </c>
      <c r="O788" s="173">
        <f>M788*N788</f>
        <v>7248</v>
      </c>
      <c r="P788" s="31">
        <v>0</v>
      </c>
      <c r="Q788" s="35">
        <f t="shared" si="68"/>
        <v>97848</v>
      </c>
      <c r="R788" s="33">
        <v>0.1</v>
      </c>
      <c r="S788" s="35">
        <f>-R788*Q788</f>
        <v>-9784.8000000000011</v>
      </c>
      <c r="T788" s="33">
        <v>0.2</v>
      </c>
      <c r="U788" s="35">
        <f>IFERROR(O788*-T788,0)</f>
        <v>-1449.6000000000001</v>
      </c>
      <c r="V788" s="32">
        <f t="shared" si="64"/>
        <v>86613.599999999991</v>
      </c>
      <c r="W788" s="36" t="s">
        <v>59</v>
      </c>
      <c r="X788" s="181" t="s">
        <v>36</v>
      </c>
      <c r="Y788" s="37" t="s">
        <v>33</v>
      </c>
      <c r="Z788" s="37" t="s">
        <v>33</v>
      </c>
      <c r="AA788" s="37"/>
    </row>
    <row r="789" spans="1:28" hidden="1" x14ac:dyDescent="0.2">
      <c r="A789" s="20">
        <v>376</v>
      </c>
      <c r="B789" s="21">
        <v>44917</v>
      </c>
      <c r="C789" s="22">
        <v>44902</v>
      </c>
      <c r="D789" s="246">
        <v>44916</v>
      </c>
      <c r="E789" s="23" t="s">
        <v>88</v>
      </c>
      <c r="F789" s="23" t="s">
        <v>769</v>
      </c>
      <c r="G789" s="26" t="s">
        <v>90</v>
      </c>
      <c r="I789" s="24" t="s">
        <v>33</v>
      </c>
      <c r="J789" s="26">
        <v>303848</v>
      </c>
      <c r="K789" s="27">
        <v>44839</v>
      </c>
      <c r="L789" s="26" t="s">
        <v>33</v>
      </c>
      <c r="M789" s="38">
        <v>75000</v>
      </c>
      <c r="N789" s="132"/>
      <c r="O789" s="173">
        <f>M789*N789</f>
        <v>0</v>
      </c>
      <c r="P789" s="173">
        <v>0</v>
      </c>
      <c r="Q789" s="35">
        <f t="shared" si="68"/>
        <v>75000</v>
      </c>
      <c r="R789" s="33">
        <v>0.1</v>
      </c>
      <c r="S789" s="35">
        <f>-R789*Q789</f>
        <v>-7500</v>
      </c>
      <c r="T789" s="33"/>
      <c r="U789" s="35">
        <f>IFERROR(O789*-T789,0)</f>
        <v>0</v>
      </c>
      <c r="V789" s="32">
        <f t="shared" si="64"/>
        <v>67500</v>
      </c>
      <c r="W789" s="36" t="s">
        <v>59</v>
      </c>
      <c r="X789" s="181" t="s">
        <v>36</v>
      </c>
      <c r="Y789" s="37" t="s">
        <v>33</v>
      </c>
      <c r="Z789" s="37" t="s">
        <v>33</v>
      </c>
      <c r="AA789" s="37"/>
    </row>
    <row r="790" spans="1:28" hidden="1" x14ac:dyDescent="0.2">
      <c r="A790" s="20">
        <v>382</v>
      </c>
      <c r="B790" s="21">
        <v>44917</v>
      </c>
      <c r="C790" s="22">
        <v>44910</v>
      </c>
      <c r="D790" s="246">
        <v>44916</v>
      </c>
      <c r="E790" s="23" t="s">
        <v>440</v>
      </c>
      <c r="F790" s="23" t="s">
        <v>776</v>
      </c>
      <c r="G790" s="26" t="s">
        <v>442</v>
      </c>
      <c r="I790" s="24" t="s">
        <v>33</v>
      </c>
      <c r="J790" s="26">
        <v>303850</v>
      </c>
      <c r="K790" s="27">
        <v>44851</v>
      </c>
      <c r="L790" s="26" t="s">
        <v>33</v>
      </c>
      <c r="M790" s="38">
        <v>24975</v>
      </c>
      <c r="N790" s="132">
        <v>0.05</v>
      </c>
      <c r="O790" s="173">
        <v>-1099</v>
      </c>
      <c r="P790" s="173">
        <v>0</v>
      </c>
      <c r="Q790" s="35">
        <f t="shared" si="68"/>
        <v>23876</v>
      </c>
      <c r="R790" s="33">
        <v>4.4999999999999998E-2</v>
      </c>
      <c r="S790" s="35">
        <v>-989</v>
      </c>
      <c r="T790" s="30">
        <v>1</v>
      </c>
      <c r="U790" s="35">
        <v>-480</v>
      </c>
      <c r="V790" s="32">
        <f t="shared" si="64"/>
        <v>22407</v>
      </c>
      <c r="W790" s="36" t="s">
        <v>59</v>
      </c>
      <c r="X790" s="46" t="s">
        <v>36</v>
      </c>
      <c r="Y790" s="37" t="s">
        <v>33</v>
      </c>
      <c r="Z790" s="37" t="s">
        <v>33</v>
      </c>
      <c r="AA790" s="37"/>
    </row>
    <row r="791" spans="1:28" hidden="1" x14ac:dyDescent="0.2">
      <c r="A791" s="20">
        <v>383</v>
      </c>
      <c r="B791" s="21">
        <v>44917</v>
      </c>
      <c r="C791" s="22">
        <v>44914</v>
      </c>
      <c r="D791" s="246">
        <v>44916</v>
      </c>
      <c r="E791" s="23" t="s">
        <v>241</v>
      </c>
      <c r="F791" s="23" t="s">
        <v>777</v>
      </c>
      <c r="G791" s="26" t="s">
        <v>778</v>
      </c>
      <c r="I791" s="24" t="s">
        <v>33</v>
      </c>
      <c r="J791" s="26" t="s">
        <v>239</v>
      </c>
      <c r="K791" s="27">
        <v>44879</v>
      </c>
      <c r="L791" s="26" t="s">
        <v>779</v>
      </c>
      <c r="M791" s="38">
        <v>51011</v>
      </c>
      <c r="N791" s="132"/>
      <c r="O791" s="173">
        <f>M791*N791</f>
        <v>0</v>
      </c>
      <c r="P791" s="173">
        <v>0</v>
      </c>
      <c r="Q791" s="35">
        <f t="shared" si="68"/>
        <v>51011</v>
      </c>
      <c r="R791" s="33">
        <v>2.5000000000000001E-3</v>
      </c>
      <c r="S791" s="35">
        <f t="shared" ref="S791:S796" si="69">-R791*Q791</f>
        <v>-127.5275</v>
      </c>
      <c r="T791" s="30"/>
      <c r="U791" s="35">
        <f>IFERROR(O791*-T791,0)</f>
        <v>0</v>
      </c>
      <c r="V791" s="32">
        <f t="shared" si="64"/>
        <v>50883.472500000003</v>
      </c>
      <c r="W791" s="36" t="s">
        <v>59</v>
      </c>
      <c r="X791" s="181" t="s">
        <v>36</v>
      </c>
      <c r="Y791" s="37" t="s">
        <v>33</v>
      </c>
      <c r="Z791" s="37" t="s">
        <v>33</v>
      </c>
      <c r="AA791" s="37"/>
    </row>
    <row r="792" spans="1:28" hidden="1" x14ac:dyDescent="0.2">
      <c r="A792" s="20">
        <v>384</v>
      </c>
      <c r="B792" s="21">
        <v>44917</v>
      </c>
      <c r="C792" s="22">
        <v>44914</v>
      </c>
      <c r="D792" s="246">
        <v>44916</v>
      </c>
      <c r="E792" s="23" t="s">
        <v>241</v>
      </c>
      <c r="F792" s="23" t="s">
        <v>780</v>
      </c>
      <c r="G792" s="26" t="s">
        <v>778</v>
      </c>
      <c r="I792" s="24" t="s">
        <v>33</v>
      </c>
      <c r="J792" s="26" t="s">
        <v>239</v>
      </c>
      <c r="K792" s="27">
        <v>44844</v>
      </c>
      <c r="L792" s="74">
        <v>2203590001115</v>
      </c>
      <c r="M792" s="29">
        <v>74096</v>
      </c>
      <c r="N792" s="132"/>
      <c r="O792" s="173">
        <f>M792*N792</f>
        <v>0</v>
      </c>
      <c r="P792" s="173">
        <v>0</v>
      </c>
      <c r="Q792" s="35">
        <f t="shared" si="68"/>
        <v>74096</v>
      </c>
      <c r="R792" s="33">
        <v>2.5000000000000001E-3</v>
      </c>
      <c r="S792" s="35">
        <f t="shared" si="69"/>
        <v>-185.24</v>
      </c>
      <c r="T792" s="33"/>
      <c r="U792" s="35">
        <f>IFERROR(O792*-T792,0)</f>
        <v>0</v>
      </c>
      <c r="V792" s="32">
        <f t="shared" si="64"/>
        <v>73910.759999999995</v>
      </c>
      <c r="W792" s="36" t="s">
        <v>59</v>
      </c>
      <c r="X792" s="46" t="s">
        <v>36</v>
      </c>
      <c r="Y792" s="37" t="s">
        <v>33</v>
      </c>
      <c r="Z792" s="37" t="s">
        <v>33</v>
      </c>
      <c r="AA792" s="37"/>
    </row>
    <row r="793" spans="1:28" hidden="1" x14ac:dyDescent="0.2">
      <c r="A793" s="20">
        <v>385</v>
      </c>
      <c r="B793" s="21">
        <v>44917</v>
      </c>
      <c r="C793" s="22">
        <v>44900</v>
      </c>
      <c r="D793" s="246">
        <v>44916</v>
      </c>
      <c r="E793" s="23" t="s">
        <v>486</v>
      </c>
      <c r="F793" s="23" t="s">
        <v>781</v>
      </c>
      <c r="G793" s="26" t="s">
        <v>488</v>
      </c>
      <c r="I793" s="24" t="s">
        <v>782</v>
      </c>
      <c r="J793" s="24" t="s">
        <v>239</v>
      </c>
      <c r="K793" s="27">
        <v>44828</v>
      </c>
      <c r="L793" s="74" t="s">
        <v>783</v>
      </c>
      <c r="M793" s="29">
        <v>13200</v>
      </c>
      <c r="N793" s="132">
        <v>0.17</v>
      </c>
      <c r="O793" s="173">
        <f>M793*N793</f>
        <v>2244</v>
      </c>
      <c r="P793" s="173">
        <v>0</v>
      </c>
      <c r="Q793" s="35">
        <f t="shared" si="68"/>
        <v>15444</v>
      </c>
      <c r="R793" s="33">
        <v>4.4999999999999998E-2</v>
      </c>
      <c r="S793" s="35">
        <f t="shared" si="69"/>
        <v>-694.98</v>
      </c>
      <c r="T793" s="33"/>
      <c r="U793" s="35">
        <f>IFERROR(O793*-T793,0)</f>
        <v>0</v>
      </c>
      <c r="V793" s="32">
        <f t="shared" si="64"/>
        <v>14749.02</v>
      </c>
      <c r="W793" s="36" t="s">
        <v>59</v>
      </c>
      <c r="X793" s="46" t="s">
        <v>36</v>
      </c>
      <c r="Y793" s="37" t="s">
        <v>33</v>
      </c>
      <c r="Z793" s="37" t="s">
        <v>33</v>
      </c>
      <c r="AA793" s="37"/>
    </row>
    <row r="794" spans="1:28" hidden="1" x14ac:dyDescent="0.2">
      <c r="A794" s="20">
        <v>387</v>
      </c>
      <c r="B794" s="21">
        <v>44917</v>
      </c>
      <c r="C794" s="22">
        <v>44914</v>
      </c>
      <c r="D794" s="246">
        <v>44916</v>
      </c>
      <c r="E794" s="23" t="s">
        <v>786</v>
      </c>
      <c r="F794" s="23" t="s">
        <v>787</v>
      </c>
      <c r="G794" s="24" t="s">
        <v>442</v>
      </c>
      <c r="I794" s="24" t="s">
        <v>33</v>
      </c>
      <c r="J794" s="26" t="s">
        <v>239</v>
      </c>
      <c r="K794" s="27">
        <v>44887</v>
      </c>
      <c r="L794" s="26">
        <v>58</v>
      </c>
      <c r="M794" s="29">
        <v>18100</v>
      </c>
      <c r="N794" s="132">
        <v>0.16</v>
      </c>
      <c r="O794" s="173">
        <v>2880</v>
      </c>
      <c r="P794" s="173">
        <v>900</v>
      </c>
      <c r="Q794" s="35">
        <f t="shared" si="68"/>
        <v>21880</v>
      </c>
      <c r="R794" s="33">
        <v>0.03</v>
      </c>
      <c r="S794" s="35">
        <f t="shared" si="69"/>
        <v>-656.4</v>
      </c>
      <c r="T794" s="33"/>
      <c r="U794" s="35">
        <f>IFERROR(O794*-T794,0)</f>
        <v>0</v>
      </c>
      <c r="V794" s="32">
        <f t="shared" si="64"/>
        <v>21223.599999999999</v>
      </c>
      <c r="W794" s="36" t="s">
        <v>59</v>
      </c>
      <c r="X794" s="181" t="s">
        <v>36</v>
      </c>
      <c r="Y794" s="37" t="s">
        <v>33</v>
      </c>
      <c r="Z794" s="37" t="s">
        <v>33</v>
      </c>
      <c r="AA794" s="37"/>
    </row>
    <row r="795" spans="1:28" hidden="1" x14ac:dyDescent="0.2">
      <c r="A795" s="20">
        <v>390</v>
      </c>
      <c r="B795" s="21">
        <v>44917</v>
      </c>
      <c r="C795" s="22">
        <v>44910</v>
      </c>
      <c r="D795" s="246">
        <v>44916</v>
      </c>
      <c r="E795" s="23" t="s">
        <v>134</v>
      </c>
      <c r="F795" s="23" t="s">
        <v>789</v>
      </c>
      <c r="G795" s="50" t="s">
        <v>218</v>
      </c>
      <c r="I795" s="24" t="s">
        <v>33</v>
      </c>
      <c r="J795" s="26" t="s">
        <v>239</v>
      </c>
      <c r="K795" s="27">
        <v>44866</v>
      </c>
      <c r="L795" s="26" t="s">
        <v>790</v>
      </c>
      <c r="M795" s="29">
        <f>9414+676</f>
        <v>10090</v>
      </c>
      <c r="N795" s="139"/>
      <c r="O795" s="173">
        <f>M795*N795</f>
        <v>0</v>
      </c>
      <c r="P795" s="173">
        <v>0</v>
      </c>
      <c r="Q795" s="35">
        <f t="shared" si="68"/>
        <v>10090</v>
      </c>
      <c r="R795" s="139"/>
      <c r="S795" s="35">
        <f t="shared" si="69"/>
        <v>0</v>
      </c>
      <c r="T795" s="33"/>
      <c r="U795" s="35">
        <f>IFERROR(O795*-T795,0)</f>
        <v>0</v>
      </c>
      <c r="V795" s="32">
        <f t="shared" si="64"/>
        <v>10090</v>
      </c>
      <c r="W795" s="36" t="s">
        <v>59</v>
      </c>
      <c r="X795" s="46" t="s">
        <v>36</v>
      </c>
      <c r="Y795" s="37" t="s">
        <v>33</v>
      </c>
      <c r="Z795" s="37" t="s">
        <v>33</v>
      </c>
      <c r="AA795" s="37"/>
    </row>
    <row r="796" spans="1:28" hidden="1" x14ac:dyDescent="0.2">
      <c r="A796" s="20">
        <v>392</v>
      </c>
      <c r="B796" s="21">
        <v>44917</v>
      </c>
      <c r="C796" s="22">
        <v>44900</v>
      </c>
      <c r="D796" s="246">
        <v>44916</v>
      </c>
      <c r="E796" s="23" t="s">
        <v>793</v>
      </c>
      <c r="F796" s="23" t="s">
        <v>794</v>
      </c>
      <c r="G796" s="20" t="s">
        <v>217</v>
      </c>
      <c r="I796" s="24" t="s">
        <v>795</v>
      </c>
      <c r="J796" s="24" t="s">
        <v>239</v>
      </c>
      <c r="K796" s="27">
        <v>44881</v>
      </c>
      <c r="L796" s="26">
        <v>351</v>
      </c>
      <c r="M796" s="29">
        <v>54000</v>
      </c>
      <c r="N796" s="132"/>
      <c r="O796" s="173">
        <f>M796*N796</f>
        <v>0</v>
      </c>
      <c r="P796" s="173">
        <v>0</v>
      </c>
      <c r="Q796" s="35">
        <f t="shared" si="68"/>
        <v>54000</v>
      </c>
      <c r="R796" s="33">
        <v>4.4999999999999998E-2</v>
      </c>
      <c r="S796" s="35">
        <f t="shared" si="69"/>
        <v>-2430</v>
      </c>
      <c r="T796" s="33">
        <v>0.05</v>
      </c>
      <c r="U796" s="35">
        <v>-2700</v>
      </c>
      <c r="V796" s="32">
        <f t="shared" si="64"/>
        <v>48870</v>
      </c>
      <c r="W796" s="36" t="s">
        <v>59</v>
      </c>
      <c r="X796" s="46" t="s">
        <v>36</v>
      </c>
      <c r="Y796" s="37" t="s">
        <v>33</v>
      </c>
      <c r="Z796" s="37" t="s">
        <v>33</v>
      </c>
      <c r="AA796" s="37"/>
    </row>
    <row r="797" spans="1:28" hidden="1" x14ac:dyDescent="0.2">
      <c r="A797" s="20">
        <v>381</v>
      </c>
      <c r="B797" s="21">
        <v>44917</v>
      </c>
      <c r="C797" s="22">
        <v>44917</v>
      </c>
      <c r="D797" s="246">
        <v>44918</v>
      </c>
      <c r="E797" s="23" t="s">
        <v>681</v>
      </c>
      <c r="F797" s="23" t="s">
        <v>774</v>
      </c>
      <c r="G797" s="26" t="s">
        <v>683</v>
      </c>
      <c r="I797" s="24" t="s">
        <v>33</v>
      </c>
      <c r="J797" s="26">
        <v>303849</v>
      </c>
      <c r="K797" s="27">
        <v>44887</v>
      </c>
      <c r="L797" s="26" t="s">
        <v>775</v>
      </c>
      <c r="M797" s="38">
        <v>1750000</v>
      </c>
      <c r="N797" s="132"/>
      <c r="O797" s="173">
        <f>M797*N797</f>
        <v>0</v>
      </c>
      <c r="P797" s="173">
        <v>100000</v>
      </c>
      <c r="Q797" s="35">
        <f t="shared" si="68"/>
        <v>1850000</v>
      </c>
      <c r="R797" s="33">
        <v>0.1</v>
      </c>
      <c r="S797" s="35">
        <v>-175000</v>
      </c>
      <c r="T797" s="30"/>
      <c r="U797" s="35">
        <f>IFERROR(O797*-T797,0)</f>
        <v>0</v>
      </c>
      <c r="V797" s="32">
        <f t="shared" si="64"/>
        <v>1675000</v>
      </c>
      <c r="W797" s="36" t="s">
        <v>59</v>
      </c>
      <c r="X797" s="46" t="s">
        <v>36</v>
      </c>
      <c r="Y797" s="37" t="s">
        <v>33</v>
      </c>
      <c r="Z797" s="37" t="s">
        <v>33</v>
      </c>
      <c r="AA797" s="37"/>
    </row>
    <row r="798" spans="1:28" hidden="1" x14ac:dyDescent="0.2">
      <c r="A798" s="20">
        <v>393</v>
      </c>
      <c r="B798" s="21">
        <v>44917</v>
      </c>
      <c r="C798" s="22">
        <v>44917</v>
      </c>
      <c r="D798" s="246">
        <v>44918</v>
      </c>
      <c r="E798" s="23" t="s">
        <v>796</v>
      </c>
      <c r="F798" s="23" t="s">
        <v>797</v>
      </c>
      <c r="G798" s="24" t="s">
        <v>798</v>
      </c>
      <c r="I798" s="24" t="s">
        <v>33</v>
      </c>
      <c r="J798" s="26" t="s">
        <v>239</v>
      </c>
      <c r="K798" s="27">
        <v>44830</v>
      </c>
      <c r="L798" s="26">
        <v>85421</v>
      </c>
      <c r="M798" s="29">
        <v>213380</v>
      </c>
      <c r="N798" s="132">
        <v>0.13</v>
      </c>
      <c r="O798" s="173">
        <f>M798*N798</f>
        <v>27739.4</v>
      </c>
      <c r="P798" s="173">
        <v>0</v>
      </c>
      <c r="Q798" s="35">
        <f t="shared" si="68"/>
        <v>241119.4</v>
      </c>
      <c r="R798" s="33">
        <v>0.03</v>
      </c>
      <c r="S798" s="35">
        <f t="shared" ref="S798" si="70">-R798*Q798</f>
        <v>-7233.5819999999994</v>
      </c>
      <c r="T798" s="33">
        <v>0.2</v>
      </c>
      <c r="U798" s="35">
        <f>IFERROR(O798*-T798,0)</f>
        <v>-5547.880000000001</v>
      </c>
      <c r="V798" s="32">
        <f t="shared" si="64"/>
        <v>228337.93799999999</v>
      </c>
      <c r="W798" s="36" t="s">
        <v>59</v>
      </c>
      <c r="X798" s="46" t="s">
        <v>36</v>
      </c>
      <c r="Y798" s="37" t="s">
        <v>33</v>
      </c>
      <c r="Z798" s="37" t="s">
        <v>33</v>
      </c>
      <c r="AA798" s="37"/>
    </row>
    <row r="799" spans="1:28" ht="15" hidden="1" x14ac:dyDescent="0.35">
      <c r="M799" s="203">
        <f>SUM(M8:M798)</f>
        <v>277235859.42999995</v>
      </c>
      <c r="N799" s="204"/>
      <c r="O799" s="203">
        <f>SUM(O8:O798)</f>
        <v>3568066.87</v>
      </c>
      <c r="P799" s="203">
        <f>SUM(P8:P798)</f>
        <v>283484</v>
      </c>
      <c r="Q799" s="203">
        <f>SUM(Q8:Q798)</f>
        <v>1218493124.9300005</v>
      </c>
      <c r="R799" s="204"/>
      <c r="S799" s="203">
        <f>SUM(S8:S798)</f>
        <v>-2585026.1922500008</v>
      </c>
      <c r="T799" s="204"/>
      <c r="U799" s="203">
        <f>SUM(U8:U798)</f>
        <v>-757282.48599999992</v>
      </c>
      <c r="V799" s="203">
        <f>SUM(V8:V798)</f>
        <v>1215119313.2517502</v>
      </c>
    </row>
    <row r="800" spans="1:28" ht="16.5" hidden="1" x14ac:dyDescent="0.35">
      <c r="A800" s="395"/>
      <c r="B800" s="363">
        <v>44795</v>
      </c>
      <c r="C800" s="431"/>
      <c r="D800" s="347">
        <v>44783</v>
      </c>
      <c r="E800" s="348" t="s">
        <v>837</v>
      </c>
      <c r="F800" s="348" t="s">
        <v>837</v>
      </c>
      <c r="G800" s="432"/>
      <c r="I800" s="432"/>
      <c r="J800" s="433"/>
      <c r="K800" s="432"/>
      <c r="L800" s="433"/>
      <c r="M800" s="434"/>
      <c r="N800" s="435"/>
      <c r="O800" s="434"/>
      <c r="P800" s="434"/>
      <c r="Q800" s="354">
        <v>69870</v>
      </c>
      <c r="R800" s="435"/>
      <c r="S800" s="434"/>
      <c r="T800" s="435"/>
      <c r="U800" s="434"/>
      <c r="V800" s="359">
        <f t="shared" ref="V800:V863" si="71">Q800+S800+U800</f>
        <v>69870</v>
      </c>
      <c r="W800" s="433"/>
      <c r="X800" s="358" t="s">
        <v>222</v>
      </c>
      <c r="Y800" s="360">
        <v>54303443</v>
      </c>
      <c r="Z800" s="433"/>
      <c r="AA800" s="432"/>
      <c r="AB800" s="1" t="s">
        <v>867</v>
      </c>
    </row>
    <row r="801" spans="1:28" ht="24.75" hidden="1" x14ac:dyDescent="0.35">
      <c r="A801" s="395"/>
      <c r="B801" s="363">
        <v>44795</v>
      </c>
      <c r="C801" s="431"/>
      <c r="D801" s="347">
        <v>44785</v>
      </c>
      <c r="E801" s="348" t="s">
        <v>1128</v>
      </c>
      <c r="F801" s="348" t="s">
        <v>1128</v>
      </c>
      <c r="G801" s="432"/>
      <c r="I801" s="432"/>
      <c r="J801" s="433"/>
      <c r="K801" s="432"/>
      <c r="L801" s="433"/>
      <c r="M801" s="434"/>
      <c r="N801" s="435"/>
      <c r="O801" s="434"/>
      <c r="P801" s="434"/>
      <c r="Q801" s="354">
        <v>854289</v>
      </c>
      <c r="R801" s="435"/>
      <c r="S801" s="434"/>
      <c r="T801" s="435"/>
      <c r="U801" s="434"/>
      <c r="V801" s="359">
        <f t="shared" si="71"/>
        <v>854289</v>
      </c>
      <c r="W801" s="433"/>
      <c r="X801" s="358" t="s">
        <v>222</v>
      </c>
      <c r="Y801" s="360"/>
      <c r="Z801" s="433"/>
      <c r="AA801" s="432"/>
      <c r="AB801" s="1" t="s">
        <v>867</v>
      </c>
    </row>
    <row r="802" spans="1:28" ht="24.75" hidden="1" x14ac:dyDescent="0.35">
      <c r="A802" s="395"/>
      <c r="B802" s="363">
        <v>44795</v>
      </c>
      <c r="C802" s="431"/>
      <c r="D802" s="347">
        <v>44788</v>
      </c>
      <c r="E802" s="348" t="s">
        <v>1129</v>
      </c>
      <c r="F802" s="348" t="s">
        <v>1129</v>
      </c>
      <c r="G802" s="432"/>
      <c r="I802" s="432"/>
      <c r="J802" s="433"/>
      <c r="K802" s="432"/>
      <c r="L802" s="433"/>
      <c r="M802" s="434"/>
      <c r="N802" s="435"/>
      <c r="O802" s="434"/>
      <c r="P802" s="434"/>
      <c r="Q802" s="354">
        <v>167364</v>
      </c>
      <c r="R802" s="435"/>
      <c r="S802" s="434"/>
      <c r="T802" s="435"/>
      <c r="U802" s="434"/>
      <c r="V802" s="359">
        <f t="shared" si="71"/>
        <v>167364</v>
      </c>
      <c r="W802" s="433"/>
      <c r="X802" s="358" t="s">
        <v>222</v>
      </c>
      <c r="Y802" s="360"/>
      <c r="Z802" s="433"/>
      <c r="AA802" s="432"/>
      <c r="AB802" s="1" t="s">
        <v>867</v>
      </c>
    </row>
    <row r="803" spans="1:28" ht="16.5" hidden="1" x14ac:dyDescent="0.35">
      <c r="A803" s="395"/>
      <c r="B803" s="363">
        <v>44795</v>
      </c>
      <c r="C803" s="431"/>
      <c r="D803" s="347">
        <v>44799</v>
      </c>
      <c r="E803" s="348" t="s">
        <v>949</v>
      </c>
      <c r="F803" s="348" t="s">
        <v>949</v>
      </c>
      <c r="G803" s="432"/>
      <c r="I803" s="432"/>
      <c r="J803" s="433"/>
      <c r="K803" s="432"/>
      <c r="L803" s="433"/>
      <c r="M803" s="434"/>
      <c r="N803" s="435"/>
      <c r="O803" s="434"/>
      <c r="P803" s="434"/>
      <c r="Q803" s="354">
        <v>96500000</v>
      </c>
      <c r="R803" s="435"/>
      <c r="S803" s="434"/>
      <c r="T803" s="435"/>
      <c r="U803" s="434"/>
      <c r="V803" s="359">
        <f t="shared" si="71"/>
        <v>96500000</v>
      </c>
      <c r="W803" s="433"/>
      <c r="X803" s="358" t="s">
        <v>222</v>
      </c>
      <c r="Y803" s="360">
        <v>54303452</v>
      </c>
      <c r="Z803" s="433"/>
      <c r="AA803" s="432"/>
      <c r="AB803" s="1" t="s">
        <v>867</v>
      </c>
    </row>
    <row r="804" spans="1:28" ht="24.75" hidden="1" x14ac:dyDescent="0.35">
      <c r="A804" s="395"/>
      <c r="B804" s="363">
        <v>44795</v>
      </c>
      <c r="C804" s="431"/>
      <c r="D804" s="347">
        <v>44802</v>
      </c>
      <c r="E804" s="348" t="s">
        <v>1130</v>
      </c>
      <c r="F804" s="348" t="s">
        <v>1130</v>
      </c>
      <c r="G804" s="432"/>
      <c r="I804" s="432"/>
      <c r="J804" s="433"/>
      <c r="K804" s="432"/>
      <c r="L804" s="433"/>
      <c r="M804" s="434"/>
      <c r="N804" s="435"/>
      <c r="O804" s="434"/>
      <c r="P804" s="434"/>
      <c r="Q804" s="354">
        <v>600000</v>
      </c>
      <c r="R804" s="435"/>
      <c r="S804" s="434"/>
      <c r="T804" s="435"/>
      <c r="U804" s="434"/>
      <c r="V804" s="359">
        <f t="shared" si="71"/>
        <v>600000</v>
      </c>
      <c r="W804" s="433"/>
      <c r="X804" s="358" t="s">
        <v>222</v>
      </c>
      <c r="Y804" s="360"/>
      <c r="Z804" s="433"/>
      <c r="AA804" s="432"/>
      <c r="AB804" s="1" t="s">
        <v>867</v>
      </c>
    </row>
    <row r="805" spans="1:28" ht="24.75" hidden="1" x14ac:dyDescent="0.35">
      <c r="A805" s="395"/>
      <c r="B805" s="363">
        <v>44795</v>
      </c>
      <c r="C805" s="431"/>
      <c r="D805" s="347">
        <v>44802</v>
      </c>
      <c r="E805" s="348" t="s">
        <v>1131</v>
      </c>
      <c r="F805" s="348" t="s">
        <v>1131</v>
      </c>
      <c r="G805" s="432"/>
      <c r="I805" s="432"/>
      <c r="J805" s="433"/>
      <c r="K805" s="432"/>
      <c r="L805" s="433"/>
      <c r="M805" s="434"/>
      <c r="N805" s="435"/>
      <c r="O805" s="434"/>
      <c r="P805" s="434"/>
      <c r="Q805" s="354">
        <v>1000000</v>
      </c>
      <c r="R805" s="435"/>
      <c r="S805" s="434"/>
      <c r="T805" s="435"/>
      <c r="U805" s="434"/>
      <c r="V805" s="359">
        <f t="shared" si="71"/>
        <v>1000000</v>
      </c>
      <c r="W805" s="433"/>
      <c r="X805" s="358" t="s">
        <v>222</v>
      </c>
      <c r="Y805" s="360"/>
      <c r="Z805" s="433"/>
      <c r="AA805" s="432"/>
      <c r="AB805" s="1" t="s">
        <v>867</v>
      </c>
    </row>
    <row r="806" spans="1:28" ht="16.5" hidden="1" x14ac:dyDescent="0.35">
      <c r="A806" s="395"/>
      <c r="B806" s="363">
        <v>44795</v>
      </c>
      <c r="C806" s="431"/>
      <c r="D806" s="347">
        <v>44802</v>
      </c>
      <c r="E806" s="348" t="s">
        <v>1132</v>
      </c>
      <c r="F806" s="348" t="s">
        <v>1132</v>
      </c>
      <c r="G806" s="432"/>
      <c r="I806" s="432"/>
      <c r="J806" s="433"/>
      <c r="K806" s="432"/>
      <c r="L806" s="433"/>
      <c r="M806" s="434"/>
      <c r="N806" s="435"/>
      <c r="O806" s="434"/>
      <c r="P806" s="434"/>
      <c r="Q806" s="354">
        <v>1000000</v>
      </c>
      <c r="R806" s="435"/>
      <c r="S806" s="434"/>
      <c r="T806" s="435"/>
      <c r="U806" s="434"/>
      <c r="V806" s="359">
        <f t="shared" si="71"/>
        <v>1000000</v>
      </c>
      <c r="W806" s="433"/>
      <c r="X806" s="358" t="s">
        <v>222</v>
      </c>
      <c r="Y806" s="360"/>
      <c r="Z806" s="433"/>
      <c r="AA806" s="432"/>
      <c r="AB806" s="1" t="s">
        <v>867</v>
      </c>
    </row>
    <row r="807" spans="1:28" ht="16.5" hidden="1" x14ac:dyDescent="0.35">
      <c r="A807" s="395"/>
      <c r="B807" s="363">
        <v>44795</v>
      </c>
      <c r="C807" s="431"/>
      <c r="D807" s="347">
        <v>44802</v>
      </c>
      <c r="E807" s="348" t="s">
        <v>1133</v>
      </c>
      <c r="F807" s="348" t="s">
        <v>1133</v>
      </c>
      <c r="G807" s="432"/>
      <c r="I807" s="432"/>
      <c r="J807" s="433"/>
      <c r="K807" s="432"/>
      <c r="L807" s="433"/>
      <c r="M807" s="434"/>
      <c r="N807" s="435"/>
      <c r="O807" s="434"/>
      <c r="P807" s="434"/>
      <c r="Q807" s="354">
        <v>600000</v>
      </c>
      <c r="R807" s="435"/>
      <c r="S807" s="434"/>
      <c r="T807" s="435"/>
      <c r="U807" s="434"/>
      <c r="V807" s="359">
        <f t="shared" si="71"/>
        <v>600000</v>
      </c>
      <c r="W807" s="433"/>
      <c r="X807" s="358" t="s">
        <v>222</v>
      </c>
      <c r="Y807" s="360"/>
      <c r="Z807" s="433"/>
      <c r="AA807" s="432"/>
      <c r="AB807" s="1" t="s">
        <v>867</v>
      </c>
    </row>
    <row r="808" spans="1:28" ht="16.5" hidden="1" x14ac:dyDescent="0.35">
      <c r="A808" s="395"/>
      <c r="B808" s="363">
        <v>44795</v>
      </c>
      <c r="C808" s="431"/>
      <c r="D808" s="347">
        <v>44802</v>
      </c>
      <c r="E808" s="348" t="s">
        <v>1134</v>
      </c>
      <c r="F808" s="348" t="s">
        <v>1134</v>
      </c>
      <c r="G808" s="432"/>
      <c r="I808" s="432"/>
      <c r="J808" s="433"/>
      <c r="K808" s="432"/>
      <c r="L808" s="433"/>
      <c r="M808" s="434"/>
      <c r="N808" s="435"/>
      <c r="O808" s="434"/>
      <c r="P808" s="434"/>
      <c r="Q808" s="354">
        <v>4488.2</v>
      </c>
      <c r="R808" s="435"/>
      <c r="S808" s="434"/>
      <c r="T808" s="435"/>
      <c r="U808" s="434"/>
      <c r="V808" s="359">
        <f t="shared" si="71"/>
        <v>4488.2</v>
      </c>
      <c r="W808" s="433"/>
      <c r="X808" s="358" t="s">
        <v>222</v>
      </c>
      <c r="Y808" s="360">
        <v>12300002944</v>
      </c>
      <c r="Z808" s="433"/>
      <c r="AA808" s="432"/>
      <c r="AB808" s="1" t="s">
        <v>867</v>
      </c>
    </row>
    <row r="809" spans="1:28" ht="36" hidden="1" x14ac:dyDescent="0.35">
      <c r="A809" s="395"/>
      <c r="B809" s="363">
        <v>44795</v>
      </c>
      <c r="C809" s="431"/>
      <c r="D809" s="347">
        <v>44802</v>
      </c>
      <c r="E809" s="348" t="s">
        <v>1135</v>
      </c>
      <c r="F809" s="348" t="s">
        <v>1135</v>
      </c>
      <c r="G809" s="432"/>
      <c r="I809" s="432"/>
      <c r="J809" s="433"/>
      <c r="K809" s="432"/>
      <c r="L809" s="433"/>
      <c r="M809" s="434"/>
      <c r="N809" s="435"/>
      <c r="O809" s="434"/>
      <c r="P809" s="434"/>
      <c r="Q809" s="354">
        <v>336750000</v>
      </c>
      <c r="R809" s="435"/>
      <c r="S809" s="434"/>
      <c r="T809" s="435"/>
      <c r="U809" s="434"/>
      <c r="V809" s="359">
        <f t="shared" si="71"/>
        <v>336750000</v>
      </c>
      <c r="W809" s="433"/>
      <c r="X809" s="358" t="s">
        <v>222</v>
      </c>
      <c r="Y809" s="360">
        <v>12300002944</v>
      </c>
      <c r="Z809" s="433"/>
      <c r="AA809" s="432"/>
      <c r="AB809" s="1" t="s">
        <v>867</v>
      </c>
    </row>
    <row r="810" spans="1:28" ht="16.5" hidden="1" x14ac:dyDescent="0.35">
      <c r="A810" s="395"/>
      <c r="B810" s="363">
        <v>44795</v>
      </c>
      <c r="C810" s="431"/>
      <c r="D810" s="347">
        <v>44803</v>
      </c>
      <c r="E810" s="348" t="s">
        <v>1134</v>
      </c>
      <c r="F810" s="348" t="s">
        <v>1134</v>
      </c>
      <c r="G810" s="432"/>
      <c r="I810" s="432"/>
      <c r="J810" s="433"/>
      <c r="K810" s="432"/>
      <c r="L810" s="433"/>
      <c r="M810" s="434"/>
      <c r="N810" s="435"/>
      <c r="O810" s="434"/>
      <c r="P810" s="434"/>
      <c r="Q810" s="354">
        <v>4513.79</v>
      </c>
      <c r="R810" s="435"/>
      <c r="S810" s="434"/>
      <c r="T810" s="435"/>
      <c r="U810" s="434"/>
      <c r="V810" s="359">
        <f t="shared" si="71"/>
        <v>4513.79</v>
      </c>
      <c r="W810" s="433"/>
      <c r="X810" s="358" t="s">
        <v>222</v>
      </c>
      <c r="Y810" s="360">
        <v>12300002944</v>
      </c>
      <c r="Z810" s="433"/>
      <c r="AA810" s="432"/>
      <c r="AB810" s="1" t="s">
        <v>867</v>
      </c>
    </row>
    <row r="811" spans="1:28" ht="24.75" hidden="1" x14ac:dyDescent="0.35">
      <c r="A811" s="395"/>
      <c r="B811" s="363">
        <v>44795</v>
      </c>
      <c r="C811" s="431"/>
      <c r="D811" s="347">
        <v>44803</v>
      </c>
      <c r="E811" s="348" t="s">
        <v>1136</v>
      </c>
      <c r="F811" s="348" t="s">
        <v>1136</v>
      </c>
      <c r="G811" s="432"/>
      <c r="I811" s="432"/>
      <c r="J811" s="433"/>
      <c r="K811" s="432"/>
      <c r="L811" s="433"/>
      <c r="M811" s="434"/>
      <c r="N811" s="435"/>
      <c r="O811" s="434"/>
      <c r="P811" s="434"/>
      <c r="Q811" s="354">
        <v>222250000</v>
      </c>
      <c r="R811" s="435"/>
      <c r="S811" s="434"/>
      <c r="T811" s="435"/>
      <c r="U811" s="434"/>
      <c r="V811" s="359">
        <f t="shared" si="71"/>
        <v>222250000</v>
      </c>
      <c r="W811" s="433"/>
      <c r="X811" s="358" t="s">
        <v>222</v>
      </c>
      <c r="Y811" s="360">
        <v>12300002944</v>
      </c>
      <c r="Z811" s="433"/>
      <c r="AA811" s="432"/>
      <c r="AB811" s="1" t="s">
        <v>867</v>
      </c>
    </row>
    <row r="812" spans="1:28" ht="16.5" hidden="1" x14ac:dyDescent="0.35">
      <c r="A812" s="395"/>
      <c r="B812" s="363">
        <v>44795</v>
      </c>
      <c r="C812" s="431"/>
      <c r="D812" s="347">
        <v>44804</v>
      </c>
      <c r="E812" s="348" t="s">
        <v>1134</v>
      </c>
      <c r="F812" s="348" t="s">
        <v>1134</v>
      </c>
      <c r="G812" s="432"/>
      <c r="I812" s="432"/>
      <c r="J812" s="433"/>
      <c r="K812" s="432"/>
      <c r="L812" s="433"/>
      <c r="M812" s="434"/>
      <c r="N812" s="435"/>
      <c r="O812" s="434"/>
      <c r="P812" s="434"/>
      <c r="Q812" s="354">
        <v>4477.2700000000004</v>
      </c>
      <c r="R812" s="435"/>
      <c r="S812" s="434"/>
      <c r="T812" s="435"/>
      <c r="U812" s="434"/>
      <c r="V812" s="359">
        <f t="shared" si="71"/>
        <v>4477.2700000000004</v>
      </c>
      <c r="W812" s="433"/>
      <c r="X812" s="358" t="s">
        <v>222</v>
      </c>
      <c r="Y812" s="360">
        <v>12300002944</v>
      </c>
      <c r="Z812" s="433"/>
      <c r="AA812" s="432"/>
      <c r="AB812" s="1" t="s">
        <v>867</v>
      </c>
    </row>
    <row r="813" spans="1:28" ht="24.75" hidden="1" x14ac:dyDescent="0.35">
      <c r="A813" s="395"/>
      <c r="B813" s="363">
        <v>44795</v>
      </c>
      <c r="C813" s="431"/>
      <c r="D813" s="347">
        <v>44804</v>
      </c>
      <c r="E813" s="348" t="s">
        <v>1137</v>
      </c>
      <c r="F813" s="348" t="s">
        <v>1137</v>
      </c>
      <c r="G813" s="432"/>
      <c r="I813" s="432"/>
      <c r="J813" s="433"/>
      <c r="K813" s="432"/>
      <c r="L813" s="433"/>
      <c r="M813" s="434"/>
      <c r="N813" s="435"/>
      <c r="O813" s="434"/>
      <c r="P813" s="434"/>
      <c r="Q813" s="354">
        <v>342875000</v>
      </c>
      <c r="R813" s="435"/>
      <c r="S813" s="434"/>
      <c r="T813" s="435"/>
      <c r="U813" s="434"/>
      <c r="V813" s="359">
        <f t="shared" si="71"/>
        <v>342875000</v>
      </c>
      <c r="W813" s="433"/>
      <c r="X813" s="358" t="s">
        <v>222</v>
      </c>
      <c r="Y813" s="360">
        <v>12300002944</v>
      </c>
      <c r="Z813" s="433"/>
      <c r="AA813" s="432"/>
      <c r="AB813" s="1" t="s">
        <v>867</v>
      </c>
    </row>
    <row r="814" spans="1:28" ht="16.5" hidden="1" x14ac:dyDescent="0.35">
      <c r="A814" s="395"/>
      <c r="B814" s="363">
        <v>44795</v>
      </c>
      <c r="C814" s="431"/>
      <c r="D814" s="347">
        <v>44804</v>
      </c>
      <c r="E814" s="348" t="s">
        <v>1138</v>
      </c>
      <c r="F814" s="348" t="s">
        <v>1138</v>
      </c>
      <c r="G814" s="432"/>
      <c r="I814" s="432"/>
      <c r="J814" s="433"/>
      <c r="K814" s="432"/>
      <c r="L814" s="433"/>
      <c r="M814" s="434"/>
      <c r="N814" s="435"/>
      <c r="O814" s="434"/>
      <c r="P814" s="434"/>
      <c r="Q814" s="389">
        <v>150</v>
      </c>
      <c r="R814" s="435"/>
      <c r="S814" s="434"/>
      <c r="T814" s="435"/>
      <c r="U814" s="434"/>
      <c r="V814" s="359">
        <f t="shared" si="71"/>
        <v>150</v>
      </c>
      <c r="W814" s="433"/>
      <c r="X814" s="358" t="s">
        <v>222</v>
      </c>
      <c r="Y814" s="360"/>
      <c r="Z814" s="433"/>
      <c r="AA814" s="432"/>
      <c r="AB814" s="1" t="s">
        <v>867</v>
      </c>
    </row>
    <row r="815" spans="1:28" ht="24.75" hidden="1" x14ac:dyDescent="0.35">
      <c r="A815" s="395"/>
      <c r="B815" s="363">
        <v>44795</v>
      </c>
      <c r="C815" s="431"/>
      <c r="D815" s="347">
        <v>44804</v>
      </c>
      <c r="E815" s="348" t="s">
        <v>1139</v>
      </c>
      <c r="F815" s="348" t="s">
        <v>1139</v>
      </c>
      <c r="G815" s="432"/>
      <c r="I815" s="432"/>
      <c r="J815" s="433"/>
      <c r="K815" s="432"/>
      <c r="L815" s="433"/>
      <c r="M815" s="434"/>
      <c r="N815" s="435"/>
      <c r="O815" s="434"/>
      <c r="P815" s="434"/>
      <c r="Q815" s="389">
        <v>19.5</v>
      </c>
      <c r="R815" s="435"/>
      <c r="S815" s="434"/>
      <c r="T815" s="435"/>
      <c r="U815" s="434"/>
      <c r="V815" s="359">
        <f t="shared" si="71"/>
        <v>19.5</v>
      </c>
      <c r="W815" s="433"/>
      <c r="X815" s="358" t="s">
        <v>222</v>
      </c>
      <c r="Y815" s="360"/>
      <c r="Z815" s="433"/>
      <c r="AA815" s="432"/>
      <c r="AB815" s="1" t="s">
        <v>867</v>
      </c>
    </row>
    <row r="816" spans="1:28" ht="16.5" hidden="1" x14ac:dyDescent="0.35">
      <c r="A816" s="395"/>
      <c r="B816" s="363">
        <v>44795</v>
      </c>
      <c r="C816" s="431"/>
      <c r="D816" s="347">
        <v>44804</v>
      </c>
      <c r="E816" s="348" t="s">
        <v>1094</v>
      </c>
      <c r="F816" s="348" t="s">
        <v>1094</v>
      </c>
      <c r="G816" s="432"/>
      <c r="I816" s="432"/>
      <c r="J816" s="433"/>
      <c r="K816" s="432"/>
      <c r="L816" s="433"/>
      <c r="M816" s="434"/>
      <c r="N816" s="435"/>
      <c r="O816" s="434"/>
      <c r="P816" s="434"/>
      <c r="Q816" s="354">
        <v>205096.61</v>
      </c>
      <c r="R816" s="435"/>
      <c r="S816" s="434"/>
      <c r="T816" s="435"/>
      <c r="U816" s="434"/>
      <c r="V816" s="359">
        <f t="shared" si="71"/>
        <v>205096.61</v>
      </c>
      <c r="W816" s="433"/>
      <c r="X816" s="358" t="s">
        <v>222</v>
      </c>
      <c r="Y816" s="433"/>
      <c r="Z816" s="433"/>
      <c r="AA816" s="432"/>
      <c r="AB816" s="1" t="s">
        <v>867</v>
      </c>
    </row>
    <row r="817" spans="1:28" ht="24.75" hidden="1" x14ac:dyDescent="0.35">
      <c r="A817" s="395"/>
      <c r="B817" s="363">
        <v>44826</v>
      </c>
      <c r="C817" s="431"/>
      <c r="D817" s="347">
        <v>44806</v>
      </c>
      <c r="E817" s="348" t="s">
        <v>1140</v>
      </c>
      <c r="F817" s="348" t="s">
        <v>1140</v>
      </c>
      <c r="G817" s="432"/>
      <c r="I817" s="432"/>
      <c r="J817" s="433"/>
      <c r="K817" s="432"/>
      <c r="L817" s="433"/>
      <c r="M817" s="434"/>
      <c r="N817" s="435"/>
      <c r="O817" s="434"/>
      <c r="P817" s="434"/>
      <c r="Q817" s="354">
        <v>1000000</v>
      </c>
      <c r="R817" s="435"/>
      <c r="S817" s="434"/>
      <c r="T817" s="435"/>
      <c r="U817" s="434"/>
      <c r="V817" s="359">
        <f t="shared" si="71"/>
        <v>1000000</v>
      </c>
      <c r="W817" s="433"/>
      <c r="X817" s="358" t="s">
        <v>222</v>
      </c>
      <c r="Y817" s="360"/>
      <c r="Z817" s="433"/>
      <c r="AA817" s="432"/>
      <c r="AB817" s="1" t="s">
        <v>867</v>
      </c>
    </row>
    <row r="818" spans="1:28" ht="24.75" hidden="1" x14ac:dyDescent="0.35">
      <c r="A818" s="395"/>
      <c r="B818" s="363">
        <v>44826</v>
      </c>
      <c r="C818" s="431"/>
      <c r="D818" s="347">
        <v>44806</v>
      </c>
      <c r="E818" s="348" t="s">
        <v>1141</v>
      </c>
      <c r="F818" s="348" t="s">
        <v>1141</v>
      </c>
      <c r="G818" s="432"/>
      <c r="I818" s="432"/>
      <c r="J818" s="433"/>
      <c r="K818" s="432"/>
      <c r="L818" s="433"/>
      <c r="M818" s="434"/>
      <c r="N818" s="435"/>
      <c r="O818" s="434"/>
      <c r="P818" s="434"/>
      <c r="Q818" s="354">
        <v>600000</v>
      </c>
      <c r="R818" s="435"/>
      <c r="S818" s="434"/>
      <c r="T818" s="435"/>
      <c r="U818" s="434"/>
      <c r="V818" s="359">
        <f t="shared" si="71"/>
        <v>600000</v>
      </c>
      <c r="W818" s="433"/>
      <c r="X818" s="358" t="s">
        <v>222</v>
      </c>
      <c r="Y818" s="360"/>
      <c r="Z818" s="433"/>
      <c r="AA818" s="432"/>
      <c r="AB818" s="1" t="s">
        <v>867</v>
      </c>
    </row>
    <row r="819" spans="1:28" ht="16.5" hidden="1" x14ac:dyDescent="0.35">
      <c r="A819" s="395"/>
      <c r="B819" s="363">
        <v>44826</v>
      </c>
      <c r="C819" s="431"/>
      <c r="D819" s="347">
        <v>44827</v>
      </c>
      <c r="E819" s="348" t="s">
        <v>1142</v>
      </c>
      <c r="F819" s="348" t="s">
        <v>1142</v>
      </c>
      <c r="G819" s="432"/>
      <c r="I819" s="432"/>
      <c r="J819" s="433"/>
      <c r="K819" s="432"/>
      <c r="L819" s="433"/>
      <c r="M819" s="434"/>
      <c r="N819" s="435"/>
      <c r="O819" s="434"/>
      <c r="P819" s="434"/>
      <c r="Q819" s="389">
        <v>486.3</v>
      </c>
      <c r="R819" s="435"/>
      <c r="S819" s="434"/>
      <c r="T819" s="435"/>
      <c r="U819" s="434"/>
      <c r="V819" s="359">
        <f t="shared" si="71"/>
        <v>486.3</v>
      </c>
      <c r="W819" s="433"/>
      <c r="X819" s="358" t="s">
        <v>222</v>
      </c>
      <c r="Y819" s="360"/>
      <c r="Z819" s="433"/>
      <c r="AA819" s="432"/>
      <c r="AB819" s="1" t="s">
        <v>867</v>
      </c>
    </row>
    <row r="820" spans="1:28" ht="16.5" hidden="1" x14ac:dyDescent="0.35">
      <c r="A820" s="395"/>
      <c r="B820" s="363">
        <v>44826</v>
      </c>
      <c r="C820" s="431"/>
      <c r="D820" s="347">
        <v>44827</v>
      </c>
      <c r="E820" s="348" t="s">
        <v>1143</v>
      </c>
      <c r="F820" s="348" t="s">
        <v>1143</v>
      </c>
      <c r="G820" s="432"/>
      <c r="I820" s="432"/>
      <c r="J820" s="433"/>
      <c r="K820" s="432"/>
      <c r="L820" s="433"/>
      <c r="M820" s="434"/>
      <c r="N820" s="435"/>
      <c r="O820" s="434"/>
      <c r="P820" s="434"/>
      <c r="Q820" s="389">
        <v>453.08</v>
      </c>
      <c r="R820" s="435"/>
      <c r="S820" s="434"/>
      <c r="T820" s="435"/>
      <c r="U820" s="434"/>
      <c r="V820" s="359">
        <f t="shared" si="71"/>
        <v>453.08</v>
      </c>
      <c r="W820" s="433"/>
      <c r="X820" s="358" t="s">
        <v>222</v>
      </c>
      <c r="Y820" s="360"/>
      <c r="Z820" s="433"/>
      <c r="AA820" s="432"/>
      <c r="AB820" s="1" t="s">
        <v>867</v>
      </c>
    </row>
    <row r="821" spans="1:28" ht="16.5" hidden="1" x14ac:dyDescent="0.35">
      <c r="A821" s="395"/>
      <c r="B821" s="363">
        <v>44826</v>
      </c>
      <c r="C821" s="431"/>
      <c r="D821" s="347">
        <v>44827</v>
      </c>
      <c r="E821" s="348" t="s">
        <v>1144</v>
      </c>
      <c r="F821" s="348" t="s">
        <v>1144</v>
      </c>
      <c r="G821" s="432"/>
      <c r="I821" s="432"/>
      <c r="J821" s="433"/>
      <c r="K821" s="432"/>
      <c r="L821" s="433"/>
      <c r="M821" s="434"/>
      <c r="N821" s="435"/>
      <c r="O821" s="434"/>
      <c r="P821" s="434"/>
      <c r="Q821" s="389">
        <v>486.3</v>
      </c>
      <c r="R821" s="435"/>
      <c r="S821" s="434"/>
      <c r="T821" s="435"/>
      <c r="U821" s="434"/>
      <c r="V821" s="359">
        <f t="shared" si="71"/>
        <v>486.3</v>
      </c>
      <c r="W821" s="433"/>
      <c r="X821" s="358" t="s">
        <v>222</v>
      </c>
      <c r="Y821" s="360"/>
      <c r="Z821" s="433"/>
      <c r="AA821" s="432"/>
      <c r="AB821" s="1" t="s">
        <v>867</v>
      </c>
    </row>
    <row r="822" spans="1:28" ht="16.5" hidden="1" x14ac:dyDescent="0.35">
      <c r="A822" s="395"/>
      <c r="B822" s="363">
        <v>44826</v>
      </c>
      <c r="C822" s="431"/>
      <c r="D822" s="347">
        <v>44827</v>
      </c>
      <c r="E822" s="348" t="s">
        <v>1145</v>
      </c>
      <c r="F822" s="348" t="s">
        <v>1145</v>
      </c>
      <c r="G822" s="432"/>
      <c r="I822" s="432"/>
      <c r="J822" s="433"/>
      <c r="K822" s="432"/>
      <c r="L822" s="433"/>
      <c r="M822" s="434"/>
      <c r="N822" s="435"/>
      <c r="O822" s="434"/>
      <c r="P822" s="434"/>
      <c r="Q822" s="389">
        <v>453.08</v>
      </c>
      <c r="R822" s="435"/>
      <c r="S822" s="434"/>
      <c r="T822" s="435"/>
      <c r="U822" s="434"/>
      <c r="V822" s="359">
        <f t="shared" si="71"/>
        <v>453.08</v>
      </c>
      <c r="W822" s="433"/>
      <c r="X822" s="358" t="s">
        <v>222</v>
      </c>
      <c r="Y822" s="360"/>
      <c r="Z822" s="433"/>
      <c r="AA822" s="432"/>
      <c r="AB822" s="1" t="s">
        <v>867</v>
      </c>
    </row>
    <row r="823" spans="1:28" ht="24.75" hidden="1" x14ac:dyDescent="0.35">
      <c r="A823" s="395"/>
      <c r="B823" s="363">
        <v>44826</v>
      </c>
      <c r="C823" s="431"/>
      <c r="D823" s="347">
        <v>44831</v>
      </c>
      <c r="E823" s="348" t="s">
        <v>1146</v>
      </c>
      <c r="F823" s="348" t="s">
        <v>1146</v>
      </c>
      <c r="G823" s="432"/>
      <c r="I823" s="432"/>
      <c r="J823" s="433"/>
      <c r="K823" s="432"/>
      <c r="L823" s="433"/>
      <c r="M823" s="434"/>
      <c r="N823" s="435"/>
      <c r="O823" s="434"/>
      <c r="P823" s="434"/>
      <c r="Q823" s="354">
        <v>1000000</v>
      </c>
      <c r="R823" s="435"/>
      <c r="S823" s="434"/>
      <c r="T823" s="435"/>
      <c r="U823" s="434"/>
      <c r="V823" s="359">
        <f t="shared" si="71"/>
        <v>1000000</v>
      </c>
      <c r="W823" s="433"/>
      <c r="X823" s="358" t="s">
        <v>222</v>
      </c>
      <c r="Y823" s="360"/>
      <c r="Z823" s="433"/>
      <c r="AA823" s="432"/>
      <c r="AB823" s="1" t="s">
        <v>867</v>
      </c>
    </row>
    <row r="824" spans="1:28" ht="24.75" hidden="1" x14ac:dyDescent="0.35">
      <c r="A824" s="395"/>
      <c r="B824" s="363">
        <v>44826</v>
      </c>
      <c r="C824" s="431"/>
      <c r="D824" s="347">
        <v>44831</v>
      </c>
      <c r="E824" s="348" t="s">
        <v>1147</v>
      </c>
      <c r="F824" s="348" t="s">
        <v>1147</v>
      </c>
      <c r="G824" s="432"/>
      <c r="I824" s="432"/>
      <c r="J824" s="433"/>
      <c r="K824" s="432"/>
      <c r="L824" s="433"/>
      <c r="M824" s="434"/>
      <c r="N824" s="435"/>
      <c r="O824" s="434"/>
      <c r="P824" s="434"/>
      <c r="Q824" s="354">
        <v>1000000</v>
      </c>
      <c r="R824" s="435"/>
      <c r="S824" s="434"/>
      <c r="T824" s="435"/>
      <c r="U824" s="434"/>
      <c r="V824" s="359">
        <f t="shared" si="71"/>
        <v>1000000</v>
      </c>
      <c r="W824" s="433"/>
      <c r="X824" s="358" t="s">
        <v>222</v>
      </c>
      <c r="Y824" s="360"/>
      <c r="Z824" s="433"/>
      <c r="AA824" s="432"/>
      <c r="AB824" s="1" t="s">
        <v>867</v>
      </c>
    </row>
    <row r="825" spans="1:28" ht="24.75" hidden="1" x14ac:dyDescent="0.35">
      <c r="A825" s="395"/>
      <c r="B825" s="363">
        <v>44826</v>
      </c>
      <c r="C825" s="431"/>
      <c r="D825" s="347">
        <v>44831</v>
      </c>
      <c r="E825" s="348" t="s">
        <v>1148</v>
      </c>
      <c r="F825" s="348" t="s">
        <v>1148</v>
      </c>
      <c r="G825" s="432"/>
      <c r="I825" s="432"/>
      <c r="J825" s="433"/>
      <c r="K825" s="432"/>
      <c r="L825" s="433"/>
      <c r="M825" s="434"/>
      <c r="N825" s="435"/>
      <c r="O825" s="434"/>
      <c r="P825" s="434"/>
      <c r="Q825" s="354">
        <v>1000000</v>
      </c>
      <c r="R825" s="435"/>
      <c r="S825" s="434"/>
      <c r="T825" s="435"/>
      <c r="U825" s="434"/>
      <c r="V825" s="359">
        <f t="shared" si="71"/>
        <v>1000000</v>
      </c>
      <c r="W825" s="433"/>
      <c r="X825" s="358" t="s">
        <v>222</v>
      </c>
      <c r="Y825" s="360"/>
      <c r="Z825" s="433"/>
      <c r="AA825" s="432"/>
      <c r="AB825" s="1" t="s">
        <v>867</v>
      </c>
    </row>
    <row r="826" spans="1:28" ht="24.75" hidden="1" x14ac:dyDescent="0.35">
      <c r="A826" s="395"/>
      <c r="B826" s="363">
        <v>44826</v>
      </c>
      <c r="C826" s="431"/>
      <c r="D826" s="347">
        <v>44831</v>
      </c>
      <c r="E826" s="348" t="s">
        <v>1149</v>
      </c>
      <c r="F826" s="348" t="s">
        <v>1149</v>
      </c>
      <c r="G826" s="432"/>
      <c r="I826" s="432"/>
      <c r="J826" s="433"/>
      <c r="K826" s="432"/>
      <c r="L826" s="433"/>
      <c r="M826" s="434"/>
      <c r="N826" s="435"/>
      <c r="O826" s="434"/>
      <c r="P826" s="434"/>
      <c r="Q826" s="354">
        <v>931712</v>
      </c>
      <c r="R826" s="435"/>
      <c r="S826" s="434"/>
      <c r="T826" s="435"/>
      <c r="U826" s="434"/>
      <c r="V826" s="359">
        <f t="shared" si="71"/>
        <v>931712</v>
      </c>
      <c r="W826" s="433"/>
      <c r="X826" s="358" t="s">
        <v>222</v>
      </c>
      <c r="Y826" s="360"/>
      <c r="Z826" s="433"/>
      <c r="AA826" s="432"/>
      <c r="AB826" s="1" t="s">
        <v>867</v>
      </c>
    </row>
    <row r="827" spans="1:28" ht="24.75" hidden="1" x14ac:dyDescent="0.35">
      <c r="A827" s="395"/>
      <c r="B827" s="363">
        <v>44856</v>
      </c>
      <c r="C827" s="431"/>
      <c r="D827" s="347">
        <v>44840</v>
      </c>
      <c r="E827" s="348" t="s">
        <v>1150</v>
      </c>
      <c r="F827" s="348" t="s">
        <v>1150</v>
      </c>
      <c r="G827" s="432"/>
      <c r="I827" s="432"/>
      <c r="J827" s="433"/>
      <c r="K827" s="432"/>
      <c r="L827" s="433"/>
      <c r="M827" s="434"/>
      <c r="N827" s="435"/>
      <c r="O827" s="434"/>
      <c r="P827" s="434"/>
      <c r="Q827" s="354">
        <v>1000000</v>
      </c>
      <c r="R827" s="435"/>
      <c r="S827" s="434"/>
      <c r="T827" s="435"/>
      <c r="U827" s="434"/>
      <c r="V827" s="359">
        <f t="shared" si="71"/>
        <v>1000000</v>
      </c>
      <c r="W827" s="433"/>
      <c r="X827" s="358" t="s">
        <v>222</v>
      </c>
      <c r="Y827" s="433"/>
      <c r="Z827" s="433"/>
      <c r="AA827" s="432"/>
      <c r="AB827" s="1" t="s">
        <v>867</v>
      </c>
    </row>
    <row r="828" spans="1:28" ht="24.75" hidden="1" x14ac:dyDescent="0.35">
      <c r="A828" s="395"/>
      <c r="B828" s="363">
        <v>44856</v>
      </c>
      <c r="C828" s="431"/>
      <c r="D828" s="347">
        <v>44840</v>
      </c>
      <c r="E828" s="348" t="s">
        <v>1151</v>
      </c>
      <c r="F828" s="348" t="s">
        <v>1151</v>
      </c>
      <c r="G828" s="432"/>
      <c r="I828" s="432"/>
      <c r="J828" s="433"/>
      <c r="K828" s="432"/>
      <c r="L828" s="433"/>
      <c r="M828" s="434"/>
      <c r="N828" s="435"/>
      <c r="O828" s="434"/>
      <c r="P828" s="434"/>
      <c r="Q828" s="354">
        <v>1000000</v>
      </c>
      <c r="R828" s="435"/>
      <c r="S828" s="434"/>
      <c r="T828" s="435"/>
      <c r="U828" s="434"/>
      <c r="V828" s="359">
        <f t="shared" si="71"/>
        <v>1000000</v>
      </c>
      <c r="W828" s="433"/>
      <c r="X828" s="358" t="s">
        <v>222</v>
      </c>
      <c r="Y828" s="433"/>
      <c r="Z828" s="433"/>
      <c r="AA828" s="432"/>
      <c r="AB828" s="1" t="s">
        <v>867</v>
      </c>
    </row>
    <row r="829" spans="1:28" ht="24.75" hidden="1" x14ac:dyDescent="0.35">
      <c r="A829" s="395"/>
      <c r="B829" s="363">
        <v>44856</v>
      </c>
      <c r="C829" s="431"/>
      <c r="D829" s="347">
        <v>44840</v>
      </c>
      <c r="E829" s="348" t="s">
        <v>1152</v>
      </c>
      <c r="F829" s="348" t="s">
        <v>1152</v>
      </c>
      <c r="G829" s="432"/>
      <c r="I829" s="432"/>
      <c r="J829" s="433"/>
      <c r="K829" s="432"/>
      <c r="L829" s="433"/>
      <c r="M829" s="434"/>
      <c r="N829" s="435"/>
      <c r="O829" s="434"/>
      <c r="P829" s="434"/>
      <c r="Q829" s="354">
        <v>1000000</v>
      </c>
      <c r="R829" s="435"/>
      <c r="S829" s="434"/>
      <c r="T829" s="435"/>
      <c r="U829" s="434"/>
      <c r="V829" s="359">
        <f t="shared" si="71"/>
        <v>1000000</v>
      </c>
      <c r="W829" s="433"/>
      <c r="X829" s="358" t="s">
        <v>222</v>
      </c>
      <c r="Y829" s="433"/>
      <c r="Z829" s="433"/>
      <c r="AA829" s="432"/>
      <c r="AB829" s="1" t="s">
        <v>867</v>
      </c>
    </row>
    <row r="830" spans="1:28" ht="24.75" hidden="1" x14ac:dyDescent="0.35">
      <c r="A830" s="395"/>
      <c r="B830" s="363">
        <v>44856</v>
      </c>
      <c r="C830" s="431"/>
      <c r="D830" s="347">
        <v>44840</v>
      </c>
      <c r="E830" s="348" t="s">
        <v>1153</v>
      </c>
      <c r="F830" s="348" t="s">
        <v>1153</v>
      </c>
      <c r="G830" s="432"/>
      <c r="I830" s="432"/>
      <c r="J830" s="433"/>
      <c r="K830" s="432"/>
      <c r="L830" s="433"/>
      <c r="M830" s="434"/>
      <c r="N830" s="435"/>
      <c r="O830" s="434"/>
      <c r="P830" s="434"/>
      <c r="Q830" s="354">
        <v>1000000</v>
      </c>
      <c r="R830" s="435"/>
      <c r="S830" s="434"/>
      <c r="T830" s="435"/>
      <c r="U830" s="434"/>
      <c r="V830" s="359">
        <f t="shared" si="71"/>
        <v>1000000</v>
      </c>
      <c r="W830" s="433"/>
      <c r="X830" s="358" t="s">
        <v>222</v>
      </c>
      <c r="Y830" s="433"/>
      <c r="Z830" s="433"/>
      <c r="AA830" s="432"/>
      <c r="AB830" s="1" t="s">
        <v>867</v>
      </c>
    </row>
    <row r="831" spans="1:28" ht="24.75" hidden="1" x14ac:dyDescent="0.35">
      <c r="A831" s="395"/>
      <c r="B831" s="363">
        <v>44856</v>
      </c>
      <c r="C831" s="431"/>
      <c r="D831" s="347">
        <v>44840</v>
      </c>
      <c r="E831" s="348" t="s">
        <v>1154</v>
      </c>
      <c r="F831" s="348" t="s">
        <v>1154</v>
      </c>
      <c r="G831" s="432"/>
      <c r="I831" s="432"/>
      <c r="J831" s="433"/>
      <c r="K831" s="432"/>
      <c r="L831" s="433"/>
      <c r="M831" s="434"/>
      <c r="N831" s="435"/>
      <c r="O831" s="434"/>
      <c r="P831" s="434"/>
      <c r="Q831" s="354">
        <v>1000000</v>
      </c>
      <c r="R831" s="435"/>
      <c r="S831" s="434"/>
      <c r="T831" s="435"/>
      <c r="U831" s="434"/>
      <c r="V831" s="359">
        <f t="shared" si="71"/>
        <v>1000000</v>
      </c>
      <c r="W831" s="433"/>
      <c r="X831" s="358" t="s">
        <v>222</v>
      </c>
      <c r="Y831" s="433"/>
      <c r="Z831" s="433"/>
      <c r="AA831" s="432"/>
      <c r="AB831" s="1" t="s">
        <v>867</v>
      </c>
    </row>
    <row r="832" spans="1:28" ht="24.75" hidden="1" x14ac:dyDescent="0.35">
      <c r="A832" s="395"/>
      <c r="B832" s="363">
        <v>44856</v>
      </c>
      <c r="C832" s="431"/>
      <c r="D832" s="347">
        <v>44840</v>
      </c>
      <c r="E832" s="348" t="s">
        <v>1155</v>
      </c>
      <c r="F832" s="348" t="s">
        <v>1155</v>
      </c>
      <c r="G832" s="432"/>
      <c r="I832" s="432"/>
      <c r="J832" s="433"/>
      <c r="K832" s="432"/>
      <c r="L832" s="433"/>
      <c r="M832" s="434"/>
      <c r="N832" s="435"/>
      <c r="O832" s="434"/>
      <c r="P832" s="434"/>
      <c r="Q832" s="354">
        <v>1000000</v>
      </c>
      <c r="R832" s="435"/>
      <c r="S832" s="434"/>
      <c r="T832" s="435"/>
      <c r="U832" s="434"/>
      <c r="V832" s="359">
        <f t="shared" si="71"/>
        <v>1000000</v>
      </c>
      <c r="W832" s="433"/>
      <c r="X832" s="358" t="s">
        <v>222</v>
      </c>
      <c r="Y832" s="433"/>
      <c r="Z832" s="433"/>
      <c r="AA832" s="432"/>
      <c r="AB832" s="1" t="s">
        <v>867</v>
      </c>
    </row>
    <row r="833" spans="1:28" ht="24.75" hidden="1" x14ac:dyDescent="0.35">
      <c r="A833" s="395"/>
      <c r="B833" s="363">
        <v>44856</v>
      </c>
      <c r="C833" s="431"/>
      <c r="D833" s="347">
        <v>44840</v>
      </c>
      <c r="E833" s="348" t="s">
        <v>1156</v>
      </c>
      <c r="F833" s="348" t="s">
        <v>1156</v>
      </c>
      <c r="G833" s="432"/>
      <c r="I833" s="432"/>
      <c r="J833" s="433"/>
      <c r="K833" s="432"/>
      <c r="L833" s="433"/>
      <c r="M833" s="434"/>
      <c r="N833" s="435"/>
      <c r="O833" s="434"/>
      <c r="P833" s="434"/>
      <c r="Q833" s="354">
        <v>1000000</v>
      </c>
      <c r="R833" s="435"/>
      <c r="S833" s="434"/>
      <c r="T833" s="435"/>
      <c r="U833" s="434"/>
      <c r="V833" s="359">
        <f t="shared" si="71"/>
        <v>1000000</v>
      </c>
      <c r="W833" s="433"/>
      <c r="X833" s="358" t="s">
        <v>222</v>
      </c>
      <c r="Y833" s="433"/>
      <c r="Z833" s="433"/>
      <c r="AA833" s="432"/>
      <c r="AB833" s="1" t="s">
        <v>867</v>
      </c>
    </row>
    <row r="834" spans="1:28" ht="24.75" hidden="1" x14ac:dyDescent="0.35">
      <c r="A834" s="395"/>
      <c r="B834" s="363">
        <v>44856</v>
      </c>
      <c r="C834" s="431"/>
      <c r="D834" s="347">
        <v>44840</v>
      </c>
      <c r="E834" s="348" t="s">
        <v>1157</v>
      </c>
      <c r="F834" s="348" t="s">
        <v>1157</v>
      </c>
      <c r="G834" s="432"/>
      <c r="I834" s="432"/>
      <c r="J834" s="433"/>
      <c r="K834" s="432"/>
      <c r="L834" s="433"/>
      <c r="M834" s="434"/>
      <c r="N834" s="435"/>
      <c r="O834" s="434"/>
      <c r="P834" s="434"/>
      <c r="Q834" s="354">
        <v>1000000</v>
      </c>
      <c r="R834" s="435"/>
      <c r="S834" s="434"/>
      <c r="T834" s="435"/>
      <c r="U834" s="434"/>
      <c r="V834" s="359">
        <f t="shared" si="71"/>
        <v>1000000</v>
      </c>
      <c r="W834" s="433"/>
      <c r="X834" s="358" t="s">
        <v>222</v>
      </c>
      <c r="Y834" s="433"/>
      <c r="Z834" s="433"/>
      <c r="AA834" s="432"/>
      <c r="AB834" s="1" t="s">
        <v>867</v>
      </c>
    </row>
    <row r="835" spans="1:28" ht="24.75" hidden="1" x14ac:dyDescent="0.35">
      <c r="A835" s="395"/>
      <c r="B835" s="363">
        <v>44856</v>
      </c>
      <c r="C835" s="431"/>
      <c r="D835" s="347">
        <v>44840</v>
      </c>
      <c r="E835" s="348" t="s">
        <v>1158</v>
      </c>
      <c r="F835" s="348" t="s">
        <v>1158</v>
      </c>
      <c r="G835" s="432"/>
      <c r="I835" s="432"/>
      <c r="J835" s="433"/>
      <c r="K835" s="432"/>
      <c r="L835" s="433"/>
      <c r="M835" s="434"/>
      <c r="N835" s="435"/>
      <c r="O835" s="434"/>
      <c r="P835" s="434"/>
      <c r="Q835" s="354">
        <v>1000000</v>
      </c>
      <c r="R835" s="435"/>
      <c r="S835" s="434"/>
      <c r="T835" s="435"/>
      <c r="U835" s="434"/>
      <c r="V835" s="359">
        <f t="shared" si="71"/>
        <v>1000000</v>
      </c>
      <c r="W835" s="433"/>
      <c r="X835" s="358" t="s">
        <v>222</v>
      </c>
      <c r="Y835" s="433"/>
      <c r="Z835" s="433"/>
      <c r="AA835" s="432"/>
      <c r="AB835" s="1" t="s">
        <v>867</v>
      </c>
    </row>
    <row r="836" spans="1:28" ht="24.75" hidden="1" x14ac:dyDescent="0.35">
      <c r="A836" s="395"/>
      <c r="B836" s="363">
        <v>44856</v>
      </c>
      <c r="C836" s="431"/>
      <c r="D836" s="347">
        <v>44840</v>
      </c>
      <c r="E836" s="348" t="s">
        <v>1159</v>
      </c>
      <c r="F836" s="348" t="s">
        <v>1159</v>
      </c>
      <c r="G836" s="432"/>
      <c r="I836" s="432"/>
      <c r="J836" s="433"/>
      <c r="K836" s="432"/>
      <c r="L836" s="433"/>
      <c r="M836" s="434"/>
      <c r="N836" s="435"/>
      <c r="O836" s="434"/>
      <c r="P836" s="434"/>
      <c r="Q836" s="354">
        <v>1000000</v>
      </c>
      <c r="R836" s="435"/>
      <c r="S836" s="434"/>
      <c r="T836" s="435"/>
      <c r="U836" s="434"/>
      <c r="V836" s="359">
        <f t="shared" si="71"/>
        <v>1000000</v>
      </c>
      <c r="W836" s="433"/>
      <c r="X836" s="358" t="s">
        <v>222</v>
      </c>
      <c r="Y836" s="433"/>
      <c r="Z836" s="433"/>
      <c r="AA836" s="432"/>
      <c r="AB836" s="1" t="s">
        <v>867</v>
      </c>
    </row>
    <row r="837" spans="1:28" ht="24.75" hidden="1" x14ac:dyDescent="0.35">
      <c r="A837" s="395"/>
      <c r="B837" s="363">
        <v>44856</v>
      </c>
      <c r="C837" s="431"/>
      <c r="D837" s="347">
        <v>44840</v>
      </c>
      <c r="E837" s="348" t="s">
        <v>1160</v>
      </c>
      <c r="F837" s="348" t="s">
        <v>1160</v>
      </c>
      <c r="G837" s="432"/>
      <c r="I837" s="432"/>
      <c r="J837" s="433"/>
      <c r="K837" s="432"/>
      <c r="L837" s="433"/>
      <c r="M837" s="434"/>
      <c r="N837" s="435"/>
      <c r="O837" s="434"/>
      <c r="P837" s="434"/>
      <c r="Q837" s="354">
        <v>1000000</v>
      </c>
      <c r="R837" s="435"/>
      <c r="S837" s="434"/>
      <c r="T837" s="435"/>
      <c r="U837" s="434"/>
      <c r="V837" s="359">
        <f t="shared" si="71"/>
        <v>1000000</v>
      </c>
      <c r="W837" s="433"/>
      <c r="X837" s="358" t="s">
        <v>222</v>
      </c>
      <c r="Y837" s="433"/>
      <c r="Z837" s="433"/>
      <c r="AA837" s="432"/>
      <c r="AB837" s="1" t="s">
        <v>867</v>
      </c>
    </row>
    <row r="838" spans="1:28" ht="24.75" hidden="1" x14ac:dyDescent="0.35">
      <c r="A838" s="395"/>
      <c r="B838" s="363">
        <v>44856</v>
      </c>
      <c r="C838" s="431"/>
      <c r="D838" s="347">
        <v>44840</v>
      </c>
      <c r="E838" s="348" t="s">
        <v>1161</v>
      </c>
      <c r="F838" s="348" t="s">
        <v>1161</v>
      </c>
      <c r="G838" s="432"/>
      <c r="I838" s="432"/>
      <c r="J838" s="433"/>
      <c r="K838" s="432"/>
      <c r="L838" s="433"/>
      <c r="M838" s="434"/>
      <c r="N838" s="435"/>
      <c r="O838" s="434"/>
      <c r="P838" s="434"/>
      <c r="Q838" s="354">
        <v>1000000</v>
      </c>
      <c r="R838" s="435"/>
      <c r="S838" s="434"/>
      <c r="T838" s="435"/>
      <c r="U838" s="434"/>
      <c r="V838" s="359">
        <f t="shared" si="71"/>
        <v>1000000</v>
      </c>
      <c r="W838" s="433"/>
      <c r="X838" s="358" t="s">
        <v>222</v>
      </c>
      <c r="Y838" s="433"/>
      <c r="Z838" s="433"/>
      <c r="AA838" s="432"/>
      <c r="AB838" s="1" t="s">
        <v>867</v>
      </c>
    </row>
    <row r="839" spans="1:28" ht="24.75" hidden="1" x14ac:dyDescent="0.35">
      <c r="A839" s="395"/>
      <c r="B839" s="363">
        <v>44856</v>
      </c>
      <c r="C839" s="431"/>
      <c r="D839" s="347">
        <v>44840</v>
      </c>
      <c r="E839" s="348" t="s">
        <v>1162</v>
      </c>
      <c r="F839" s="348" t="s">
        <v>1162</v>
      </c>
      <c r="G839" s="432"/>
      <c r="I839" s="432"/>
      <c r="J839" s="433"/>
      <c r="K839" s="432"/>
      <c r="L839" s="433"/>
      <c r="M839" s="434"/>
      <c r="N839" s="435"/>
      <c r="O839" s="434"/>
      <c r="P839" s="434"/>
      <c r="Q839" s="354">
        <v>1000000</v>
      </c>
      <c r="R839" s="435"/>
      <c r="S839" s="434"/>
      <c r="T839" s="435"/>
      <c r="U839" s="434"/>
      <c r="V839" s="359">
        <f t="shared" si="71"/>
        <v>1000000</v>
      </c>
      <c r="W839" s="433"/>
      <c r="X839" s="358" t="s">
        <v>222</v>
      </c>
      <c r="Y839" s="433"/>
      <c r="Z839" s="433"/>
      <c r="AA839" s="432"/>
      <c r="AB839" s="1" t="s">
        <v>867</v>
      </c>
    </row>
    <row r="840" spans="1:28" ht="24.75" hidden="1" x14ac:dyDescent="0.35">
      <c r="A840" s="395"/>
      <c r="B840" s="363">
        <v>44856</v>
      </c>
      <c r="C840" s="431"/>
      <c r="D840" s="347">
        <v>44840</v>
      </c>
      <c r="E840" s="348" t="s">
        <v>1163</v>
      </c>
      <c r="F840" s="348" t="s">
        <v>1163</v>
      </c>
      <c r="G840" s="432"/>
      <c r="I840" s="432"/>
      <c r="J840" s="433"/>
      <c r="K840" s="432"/>
      <c r="L840" s="433"/>
      <c r="M840" s="434"/>
      <c r="N840" s="435"/>
      <c r="O840" s="434"/>
      <c r="P840" s="434"/>
      <c r="Q840" s="354">
        <v>1000000</v>
      </c>
      <c r="R840" s="435"/>
      <c r="S840" s="434"/>
      <c r="T840" s="435"/>
      <c r="U840" s="434"/>
      <c r="V840" s="359">
        <f t="shared" si="71"/>
        <v>1000000</v>
      </c>
      <c r="W840" s="433"/>
      <c r="X840" s="358" t="s">
        <v>222</v>
      </c>
      <c r="Y840" s="433"/>
      <c r="Z840" s="433"/>
      <c r="AA840" s="432"/>
      <c r="AB840" s="1" t="s">
        <v>867</v>
      </c>
    </row>
    <row r="841" spans="1:28" ht="24.75" hidden="1" x14ac:dyDescent="0.35">
      <c r="A841" s="395"/>
      <c r="B841" s="363">
        <v>44856</v>
      </c>
      <c r="C841" s="431"/>
      <c r="D841" s="347">
        <v>44840</v>
      </c>
      <c r="E841" s="348" t="s">
        <v>1164</v>
      </c>
      <c r="F841" s="348" t="s">
        <v>1164</v>
      </c>
      <c r="G841" s="432"/>
      <c r="I841" s="432"/>
      <c r="J841" s="433"/>
      <c r="K841" s="432"/>
      <c r="L841" s="433"/>
      <c r="M841" s="434"/>
      <c r="N841" s="435"/>
      <c r="O841" s="434"/>
      <c r="P841" s="434"/>
      <c r="Q841" s="354">
        <v>1000000</v>
      </c>
      <c r="R841" s="435"/>
      <c r="S841" s="434"/>
      <c r="T841" s="435"/>
      <c r="U841" s="434"/>
      <c r="V841" s="359">
        <f t="shared" si="71"/>
        <v>1000000</v>
      </c>
      <c r="W841" s="433"/>
      <c r="X841" s="358" t="s">
        <v>222</v>
      </c>
      <c r="Y841" s="433"/>
      <c r="Z841" s="433"/>
      <c r="AA841" s="432"/>
      <c r="AB841" s="1" t="s">
        <v>867</v>
      </c>
    </row>
    <row r="842" spans="1:28" ht="24.75" hidden="1" x14ac:dyDescent="0.35">
      <c r="A842" s="395"/>
      <c r="B842" s="363">
        <v>44856</v>
      </c>
      <c r="C842" s="431"/>
      <c r="D842" s="347">
        <v>44840</v>
      </c>
      <c r="E842" s="348" t="s">
        <v>1165</v>
      </c>
      <c r="F842" s="348" t="s">
        <v>1165</v>
      </c>
      <c r="G842" s="432"/>
      <c r="I842" s="432"/>
      <c r="J842" s="433"/>
      <c r="K842" s="432"/>
      <c r="L842" s="433"/>
      <c r="M842" s="434"/>
      <c r="N842" s="435"/>
      <c r="O842" s="434"/>
      <c r="P842" s="434"/>
      <c r="Q842" s="354">
        <v>1000000</v>
      </c>
      <c r="R842" s="435"/>
      <c r="S842" s="434"/>
      <c r="T842" s="435"/>
      <c r="U842" s="434"/>
      <c r="V842" s="359">
        <f t="shared" si="71"/>
        <v>1000000</v>
      </c>
      <c r="W842" s="433"/>
      <c r="X842" s="358" t="s">
        <v>222</v>
      </c>
      <c r="Y842" s="433"/>
      <c r="Z842" s="433"/>
      <c r="AA842" s="432"/>
      <c r="AB842" s="1" t="s">
        <v>867</v>
      </c>
    </row>
    <row r="843" spans="1:28" ht="24.75" hidden="1" x14ac:dyDescent="0.35">
      <c r="A843" s="395"/>
      <c r="B843" s="363">
        <v>44856</v>
      </c>
      <c r="C843" s="431"/>
      <c r="D843" s="347">
        <v>44840</v>
      </c>
      <c r="E843" s="348" t="s">
        <v>1166</v>
      </c>
      <c r="F843" s="348" t="s">
        <v>1166</v>
      </c>
      <c r="G843" s="432"/>
      <c r="I843" s="432"/>
      <c r="J843" s="433"/>
      <c r="K843" s="432"/>
      <c r="L843" s="433"/>
      <c r="M843" s="434"/>
      <c r="N843" s="435"/>
      <c r="O843" s="434"/>
      <c r="P843" s="434"/>
      <c r="Q843" s="354">
        <v>1000000</v>
      </c>
      <c r="R843" s="435"/>
      <c r="S843" s="434"/>
      <c r="T843" s="435"/>
      <c r="U843" s="434"/>
      <c r="V843" s="359">
        <f t="shared" si="71"/>
        <v>1000000</v>
      </c>
      <c r="W843" s="433"/>
      <c r="X843" s="358" t="s">
        <v>222</v>
      </c>
      <c r="Y843" s="433"/>
      <c r="Z843" s="433"/>
      <c r="AA843" s="432"/>
      <c r="AB843" s="1" t="s">
        <v>867</v>
      </c>
    </row>
    <row r="844" spans="1:28" ht="24.75" hidden="1" x14ac:dyDescent="0.35">
      <c r="A844" s="395"/>
      <c r="B844" s="363">
        <v>44856</v>
      </c>
      <c r="C844" s="431"/>
      <c r="D844" s="347">
        <v>44840</v>
      </c>
      <c r="E844" s="348" t="s">
        <v>1167</v>
      </c>
      <c r="F844" s="348" t="s">
        <v>1167</v>
      </c>
      <c r="G844" s="432"/>
      <c r="I844" s="432"/>
      <c r="J844" s="433"/>
      <c r="K844" s="432"/>
      <c r="L844" s="433"/>
      <c r="M844" s="434"/>
      <c r="N844" s="435"/>
      <c r="O844" s="434"/>
      <c r="P844" s="434"/>
      <c r="Q844" s="354">
        <v>1000000</v>
      </c>
      <c r="R844" s="435"/>
      <c r="S844" s="434"/>
      <c r="T844" s="435"/>
      <c r="U844" s="434"/>
      <c r="V844" s="359">
        <f t="shared" si="71"/>
        <v>1000000</v>
      </c>
      <c r="W844" s="433"/>
      <c r="X844" s="358" t="s">
        <v>222</v>
      </c>
      <c r="Y844" s="433"/>
      <c r="Z844" s="433"/>
      <c r="AA844" s="432"/>
      <c r="AB844" s="1" t="s">
        <v>867</v>
      </c>
    </row>
    <row r="845" spans="1:28" ht="24.75" hidden="1" x14ac:dyDescent="0.35">
      <c r="A845" s="395"/>
      <c r="B845" s="363">
        <v>44856</v>
      </c>
      <c r="C845" s="431"/>
      <c r="D845" s="347">
        <v>44840</v>
      </c>
      <c r="E845" s="348" t="s">
        <v>1168</v>
      </c>
      <c r="F845" s="348" t="s">
        <v>1168</v>
      </c>
      <c r="G845" s="432"/>
      <c r="I845" s="432"/>
      <c r="J845" s="433"/>
      <c r="K845" s="432"/>
      <c r="L845" s="433"/>
      <c r="M845" s="434"/>
      <c r="N845" s="435"/>
      <c r="O845" s="434"/>
      <c r="P845" s="434"/>
      <c r="Q845" s="354">
        <v>1000000</v>
      </c>
      <c r="R845" s="435"/>
      <c r="S845" s="434"/>
      <c r="T845" s="435"/>
      <c r="U845" s="434"/>
      <c r="V845" s="359">
        <f t="shared" si="71"/>
        <v>1000000</v>
      </c>
      <c r="W845" s="433"/>
      <c r="X845" s="358" t="s">
        <v>222</v>
      </c>
      <c r="Y845" s="433"/>
      <c r="Z845" s="433"/>
      <c r="AA845" s="432"/>
      <c r="AB845" s="1" t="s">
        <v>867</v>
      </c>
    </row>
    <row r="846" spans="1:28" ht="24.75" hidden="1" x14ac:dyDescent="0.35">
      <c r="A846" s="395"/>
      <c r="B846" s="363">
        <v>44856</v>
      </c>
      <c r="C846" s="431"/>
      <c r="D846" s="347">
        <v>44840</v>
      </c>
      <c r="E846" s="348" t="s">
        <v>1169</v>
      </c>
      <c r="F846" s="348" t="s">
        <v>1169</v>
      </c>
      <c r="G846" s="432"/>
      <c r="I846" s="432"/>
      <c r="J846" s="433"/>
      <c r="K846" s="432"/>
      <c r="L846" s="433"/>
      <c r="M846" s="434"/>
      <c r="N846" s="435"/>
      <c r="O846" s="434"/>
      <c r="P846" s="434"/>
      <c r="Q846" s="354">
        <v>1000000</v>
      </c>
      <c r="R846" s="435"/>
      <c r="S846" s="434"/>
      <c r="T846" s="435"/>
      <c r="U846" s="434"/>
      <c r="V846" s="359">
        <f t="shared" si="71"/>
        <v>1000000</v>
      </c>
      <c r="W846" s="433"/>
      <c r="X846" s="358" t="s">
        <v>222</v>
      </c>
      <c r="Y846" s="433"/>
      <c r="Z846" s="433"/>
      <c r="AA846" s="432"/>
      <c r="AB846" s="1" t="s">
        <v>867</v>
      </c>
    </row>
    <row r="847" spans="1:28" ht="24.75" hidden="1" x14ac:dyDescent="0.35">
      <c r="A847" s="395"/>
      <c r="B847" s="363">
        <v>44856</v>
      </c>
      <c r="C847" s="431"/>
      <c r="D847" s="347">
        <v>44840</v>
      </c>
      <c r="E847" s="348" t="s">
        <v>1170</v>
      </c>
      <c r="F847" s="348" t="s">
        <v>1170</v>
      </c>
      <c r="G847" s="432"/>
      <c r="I847" s="432"/>
      <c r="J847" s="433"/>
      <c r="K847" s="432"/>
      <c r="L847" s="433"/>
      <c r="M847" s="434"/>
      <c r="N847" s="435"/>
      <c r="O847" s="434"/>
      <c r="P847" s="434"/>
      <c r="Q847" s="354">
        <v>1000000</v>
      </c>
      <c r="R847" s="435"/>
      <c r="S847" s="434"/>
      <c r="T847" s="435"/>
      <c r="U847" s="434"/>
      <c r="V847" s="359">
        <f t="shared" si="71"/>
        <v>1000000</v>
      </c>
      <c r="W847" s="433"/>
      <c r="X847" s="358" t="s">
        <v>222</v>
      </c>
      <c r="Y847" s="433"/>
      <c r="Z847" s="433"/>
      <c r="AA847" s="432"/>
      <c r="AB847" s="1" t="s">
        <v>867</v>
      </c>
    </row>
    <row r="848" spans="1:28" ht="24.75" hidden="1" x14ac:dyDescent="0.35">
      <c r="A848" s="395"/>
      <c r="B848" s="363">
        <v>44856</v>
      </c>
      <c r="C848" s="431"/>
      <c r="D848" s="347">
        <v>44840</v>
      </c>
      <c r="E848" s="348" t="s">
        <v>1171</v>
      </c>
      <c r="F848" s="348" t="s">
        <v>1171</v>
      </c>
      <c r="G848" s="432"/>
      <c r="I848" s="432"/>
      <c r="J848" s="433"/>
      <c r="K848" s="432"/>
      <c r="L848" s="433"/>
      <c r="M848" s="434"/>
      <c r="N848" s="435"/>
      <c r="O848" s="434"/>
      <c r="P848" s="434"/>
      <c r="Q848" s="354">
        <v>1000000</v>
      </c>
      <c r="R848" s="435"/>
      <c r="S848" s="434"/>
      <c r="T848" s="435"/>
      <c r="U848" s="434"/>
      <c r="V848" s="359">
        <f t="shared" si="71"/>
        <v>1000000</v>
      </c>
      <c r="W848" s="433"/>
      <c r="X848" s="358" t="s">
        <v>222</v>
      </c>
      <c r="Y848" s="433"/>
      <c r="Z848" s="433"/>
      <c r="AA848" s="432"/>
      <c r="AB848" s="1" t="s">
        <v>867</v>
      </c>
    </row>
    <row r="849" spans="1:28" ht="24.75" hidden="1" x14ac:dyDescent="0.35">
      <c r="A849" s="395"/>
      <c r="B849" s="363">
        <v>44856</v>
      </c>
      <c r="C849" s="431"/>
      <c r="D849" s="347">
        <v>44840</v>
      </c>
      <c r="E849" s="348" t="s">
        <v>1172</v>
      </c>
      <c r="F849" s="348" t="s">
        <v>1172</v>
      </c>
      <c r="G849" s="432"/>
      <c r="I849" s="432"/>
      <c r="J849" s="433"/>
      <c r="K849" s="432"/>
      <c r="L849" s="433"/>
      <c r="M849" s="434"/>
      <c r="N849" s="435"/>
      <c r="O849" s="434"/>
      <c r="P849" s="434"/>
      <c r="Q849" s="354">
        <v>1000000</v>
      </c>
      <c r="R849" s="435"/>
      <c r="S849" s="434"/>
      <c r="T849" s="435"/>
      <c r="U849" s="434"/>
      <c r="V849" s="359">
        <f t="shared" si="71"/>
        <v>1000000</v>
      </c>
      <c r="W849" s="433"/>
      <c r="X849" s="358" t="s">
        <v>222</v>
      </c>
      <c r="Y849" s="433"/>
      <c r="Z849" s="433"/>
      <c r="AA849" s="432"/>
      <c r="AB849" s="1" t="s">
        <v>867</v>
      </c>
    </row>
    <row r="850" spans="1:28" ht="24.75" hidden="1" x14ac:dyDescent="0.35">
      <c r="A850" s="395"/>
      <c r="B850" s="363">
        <v>44856</v>
      </c>
      <c r="C850" s="431"/>
      <c r="D850" s="347">
        <v>44840</v>
      </c>
      <c r="E850" s="348" t="s">
        <v>1173</v>
      </c>
      <c r="F850" s="348" t="s">
        <v>1173</v>
      </c>
      <c r="G850" s="432"/>
      <c r="I850" s="432"/>
      <c r="J850" s="433"/>
      <c r="K850" s="432"/>
      <c r="L850" s="433"/>
      <c r="M850" s="434"/>
      <c r="N850" s="435"/>
      <c r="O850" s="434"/>
      <c r="P850" s="434"/>
      <c r="Q850" s="354">
        <v>1000000</v>
      </c>
      <c r="R850" s="435"/>
      <c r="S850" s="434"/>
      <c r="T850" s="435"/>
      <c r="U850" s="434"/>
      <c r="V850" s="359">
        <f t="shared" si="71"/>
        <v>1000000</v>
      </c>
      <c r="W850" s="433"/>
      <c r="X850" s="358" t="s">
        <v>222</v>
      </c>
      <c r="Y850" s="433"/>
      <c r="Z850" s="433"/>
      <c r="AA850" s="432"/>
      <c r="AB850" s="1" t="s">
        <v>867</v>
      </c>
    </row>
    <row r="851" spans="1:28" ht="24.75" hidden="1" x14ac:dyDescent="0.35">
      <c r="A851" s="395"/>
      <c r="B851" s="363">
        <v>44856</v>
      </c>
      <c r="C851" s="431"/>
      <c r="D851" s="347">
        <v>44840</v>
      </c>
      <c r="E851" s="348" t="s">
        <v>1174</v>
      </c>
      <c r="F851" s="348" t="s">
        <v>1174</v>
      </c>
      <c r="G851" s="432"/>
      <c r="I851" s="432"/>
      <c r="J851" s="433"/>
      <c r="K851" s="432"/>
      <c r="L851" s="433"/>
      <c r="M851" s="434"/>
      <c r="N851" s="435"/>
      <c r="O851" s="434"/>
      <c r="P851" s="434"/>
      <c r="Q851" s="354">
        <v>1000000</v>
      </c>
      <c r="R851" s="435"/>
      <c r="S851" s="434"/>
      <c r="T851" s="435"/>
      <c r="U851" s="434"/>
      <c r="V851" s="359">
        <f t="shared" si="71"/>
        <v>1000000</v>
      </c>
      <c r="W851" s="433"/>
      <c r="X851" s="358" t="s">
        <v>222</v>
      </c>
      <c r="Y851" s="433"/>
      <c r="Z851" s="433"/>
      <c r="AA851" s="432"/>
      <c r="AB851" s="1" t="s">
        <v>867</v>
      </c>
    </row>
    <row r="852" spans="1:28" ht="24.75" hidden="1" x14ac:dyDescent="0.35">
      <c r="A852" s="395"/>
      <c r="B852" s="363">
        <v>44856</v>
      </c>
      <c r="C852" s="431"/>
      <c r="D852" s="347">
        <v>44840</v>
      </c>
      <c r="E852" s="348" t="s">
        <v>1175</v>
      </c>
      <c r="F852" s="348" t="s">
        <v>1175</v>
      </c>
      <c r="G852" s="432"/>
      <c r="I852" s="432"/>
      <c r="J852" s="433"/>
      <c r="K852" s="432"/>
      <c r="L852" s="433"/>
      <c r="M852" s="434"/>
      <c r="N852" s="435"/>
      <c r="O852" s="434"/>
      <c r="P852" s="434"/>
      <c r="Q852" s="354">
        <v>1000000</v>
      </c>
      <c r="R852" s="435"/>
      <c r="S852" s="434"/>
      <c r="T852" s="435"/>
      <c r="U852" s="434"/>
      <c r="V852" s="359">
        <f t="shared" si="71"/>
        <v>1000000</v>
      </c>
      <c r="W852" s="433"/>
      <c r="X852" s="358" t="s">
        <v>222</v>
      </c>
      <c r="Y852" s="433"/>
      <c r="Z852" s="433"/>
      <c r="AA852" s="432"/>
      <c r="AB852" s="1" t="s">
        <v>867</v>
      </c>
    </row>
    <row r="853" spans="1:28" ht="24.75" hidden="1" x14ac:dyDescent="0.35">
      <c r="A853" s="395"/>
      <c r="B853" s="363">
        <v>44856</v>
      </c>
      <c r="C853" s="431"/>
      <c r="D853" s="347">
        <v>44840</v>
      </c>
      <c r="E853" s="348" t="s">
        <v>1176</v>
      </c>
      <c r="F853" s="348" t="s">
        <v>1176</v>
      </c>
      <c r="G853" s="432"/>
      <c r="I853" s="432"/>
      <c r="J853" s="433"/>
      <c r="K853" s="432"/>
      <c r="L853" s="433"/>
      <c r="M853" s="434"/>
      <c r="N853" s="435"/>
      <c r="O853" s="434"/>
      <c r="P853" s="434"/>
      <c r="Q853" s="354">
        <v>1000000</v>
      </c>
      <c r="R853" s="435"/>
      <c r="S853" s="434"/>
      <c r="T853" s="435"/>
      <c r="U853" s="434"/>
      <c r="V853" s="359">
        <f t="shared" si="71"/>
        <v>1000000</v>
      </c>
      <c r="W853" s="433"/>
      <c r="X853" s="358" t="s">
        <v>222</v>
      </c>
      <c r="Y853" s="433"/>
      <c r="Z853" s="433"/>
      <c r="AA853" s="432"/>
      <c r="AB853" s="1" t="s">
        <v>867</v>
      </c>
    </row>
    <row r="854" spans="1:28" ht="24.75" hidden="1" x14ac:dyDescent="0.35">
      <c r="A854" s="395"/>
      <c r="B854" s="363">
        <v>44856</v>
      </c>
      <c r="C854" s="431"/>
      <c r="D854" s="347">
        <v>44840</v>
      </c>
      <c r="E854" s="348" t="s">
        <v>1177</v>
      </c>
      <c r="F854" s="348" t="s">
        <v>1177</v>
      </c>
      <c r="G854" s="432"/>
      <c r="I854" s="432"/>
      <c r="J854" s="433"/>
      <c r="K854" s="432"/>
      <c r="L854" s="433"/>
      <c r="M854" s="434"/>
      <c r="N854" s="435"/>
      <c r="O854" s="434"/>
      <c r="P854" s="434"/>
      <c r="Q854" s="354">
        <v>1000000</v>
      </c>
      <c r="R854" s="435"/>
      <c r="S854" s="434"/>
      <c r="T854" s="435"/>
      <c r="U854" s="434"/>
      <c r="V854" s="359">
        <f t="shared" si="71"/>
        <v>1000000</v>
      </c>
      <c r="W854" s="433"/>
      <c r="X854" s="358" t="s">
        <v>222</v>
      </c>
      <c r="Y854" s="433"/>
      <c r="Z854" s="433"/>
      <c r="AA854" s="432"/>
      <c r="AB854" s="1" t="s">
        <v>867</v>
      </c>
    </row>
    <row r="855" spans="1:28" ht="24.75" hidden="1" x14ac:dyDescent="0.35">
      <c r="A855" s="395"/>
      <c r="B855" s="363">
        <v>44856</v>
      </c>
      <c r="C855" s="431"/>
      <c r="D855" s="347">
        <v>44840</v>
      </c>
      <c r="E855" s="348" t="s">
        <v>1178</v>
      </c>
      <c r="F855" s="348" t="s">
        <v>1178</v>
      </c>
      <c r="G855" s="432"/>
      <c r="I855" s="432"/>
      <c r="J855" s="433"/>
      <c r="K855" s="432"/>
      <c r="L855" s="433"/>
      <c r="M855" s="434"/>
      <c r="N855" s="435"/>
      <c r="O855" s="434"/>
      <c r="P855" s="434"/>
      <c r="Q855" s="354">
        <v>445388</v>
      </c>
      <c r="R855" s="435"/>
      <c r="S855" s="434"/>
      <c r="T855" s="435"/>
      <c r="U855" s="434"/>
      <c r="V855" s="359">
        <f t="shared" si="71"/>
        <v>445388</v>
      </c>
      <c r="W855" s="433"/>
      <c r="X855" s="358" t="s">
        <v>222</v>
      </c>
      <c r="Y855" s="433"/>
      <c r="Z855" s="433"/>
      <c r="AA855" s="432"/>
      <c r="AB855" s="1" t="s">
        <v>867</v>
      </c>
    </row>
    <row r="856" spans="1:28" ht="24.75" hidden="1" x14ac:dyDescent="0.35">
      <c r="A856" s="395"/>
      <c r="B856" s="363">
        <v>44856</v>
      </c>
      <c r="C856" s="431"/>
      <c r="D856" s="347">
        <v>44840</v>
      </c>
      <c r="E856" s="348" t="s">
        <v>1179</v>
      </c>
      <c r="F856" s="348" t="s">
        <v>1179</v>
      </c>
      <c r="G856" s="432"/>
      <c r="I856" s="432"/>
      <c r="J856" s="433"/>
      <c r="K856" s="432"/>
      <c r="L856" s="433"/>
      <c r="M856" s="434"/>
      <c r="N856" s="435"/>
      <c r="O856" s="434"/>
      <c r="P856" s="434"/>
      <c r="Q856" s="354">
        <v>1000000</v>
      </c>
      <c r="R856" s="435"/>
      <c r="S856" s="434"/>
      <c r="T856" s="435"/>
      <c r="U856" s="434"/>
      <c r="V856" s="359">
        <f t="shared" si="71"/>
        <v>1000000</v>
      </c>
      <c r="W856" s="433"/>
      <c r="X856" s="358" t="s">
        <v>222</v>
      </c>
      <c r="Y856" s="433"/>
      <c r="Z856" s="433"/>
      <c r="AA856" s="432"/>
      <c r="AB856" s="1" t="s">
        <v>867</v>
      </c>
    </row>
    <row r="857" spans="1:28" ht="24.75" hidden="1" x14ac:dyDescent="0.35">
      <c r="A857" s="395"/>
      <c r="B857" s="363">
        <v>44856</v>
      </c>
      <c r="C857" s="431"/>
      <c r="D857" s="347">
        <v>44840</v>
      </c>
      <c r="E857" s="348" t="s">
        <v>1180</v>
      </c>
      <c r="F857" s="348" t="s">
        <v>1180</v>
      </c>
      <c r="G857" s="432"/>
      <c r="I857" s="432"/>
      <c r="J857" s="433"/>
      <c r="K857" s="432"/>
      <c r="L857" s="433"/>
      <c r="M857" s="434"/>
      <c r="N857" s="435"/>
      <c r="O857" s="434"/>
      <c r="P857" s="434"/>
      <c r="Q857" s="354">
        <v>1000000</v>
      </c>
      <c r="R857" s="435"/>
      <c r="S857" s="434"/>
      <c r="T857" s="435"/>
      <c r="U857" s="434"/>
      <c r="V857" s="359">
        <f t="shared" si="71"/>
        <v>1000000</v>
      </c>
      <c r="W857" s="433"/>
      <c r="X857" s="358" t="s">
        <v>222</v>
      </c>
      <c r="Y857" s="433"/>
      <c r="Z857" s="433"/>
      <c r="AA857" s="432"/>
      <c r="AB857" s="1" t="s">
        <v>867</v>
      </c>
    </row>
    <row r="858" spans="1:28" ht="24.75" hidden="1" x14ac:dyDescent="0.35">
      <c r="A858" s="395"/>
      <c r="B858" s="363">
        <v>44856</v>
      </c>
      <c r="C858" s="431"/>
      <c r="D858" s="347">
        <v>44840</v>
      </c>
      <c r="E858" s="348" t="s">
        <v>1181</v>
      </c>
      <c r="F858" s="348" t="s">
        <v>1181</v>
      </c>
      <c r="G858" s="432"/>
      <c r="I858" s="432"/>
      <c r="J858" s="433"/>
      <c r="K858" s="432"/>
      <c r="L858" s="433"/>
      <c r="M858" s="434"/>
      <c r="N858" s="435"/>
      <c r="O858" s="434"/>
      <c r="P858" s="434"/>
      <c r="Q858" s="354">
        <v>1000000</v>
      </c>
      <c r="R858" s="435"/>
      <c r="S858" s="434"/>
      <c r="T858" s="435"/>
      <c r="U858" s="434"/>
      <c r="V858" s="359">
        <f t="shared" si="71"/>
        <v>1000000</v>
      </c>
      <c r="W858" s="433"/>
      <c r="X858" s="358" t="s">
        <v>222</v>
      </c>
      <c r="Y858" s="433"/>
      <c r="Z858" s="433"/>
      <c r="AA858" s="432"/>
      <c r="AB858" s="1" t="s">
        <v>867</v>
      </c>
    </row>
    <row r="859" spans="1:28" ht="24.75" hidden="1" x14ac:dyDescent="0.35">
      <c r="A859" s="395"/>
      <c r="B859" s="363">
        <v>44856</v>
      </c>
      <c r="C859" s="431"/>
      <c r="D859" s="347">
        <v>44840</v>
      </c>
      <c r="E859" s="348" t="s">
        <v>1182</v>
      </c>
      <c r="F859" s="348" t="s">
        <v>1182</v>
      </c>
      <c r="G859" s="432"/>
      <c r="I859" s="432"/>
      <c r="J859" s="433"/>
      <c r="K859" s="432"/>
      <c r="L859" s="433"/>
      <c r="M859" s="434"/>
      <c r="N859" s="435"/>
      <c r="O859" s="434"/>
      <c r="P859" s="434"/>
      <c r="Q859" s="354">
        <v>1000000</v>
      </c>
      <c r="R859" s="435"/>
      <c r="S859" s="434"/>
      <c r="T859" s="435"/>
      <c r="U859" s="434"/>
      <c r="V859" s="359">
        <f t="shared" si="71"/>
        <v>1000000</v>
      </c>
      <c r="W859" s="433"/>
      <c r="X859" s="358" t="s">
        <v>222</v>
      </c>
      <c r="Y859" s="433"/>
      <c r="Z859" s="433"/>
      <c r="AA859" s="432"/>
      <c r="AB859" s="1" t="s">
        <v>867</v>
      </c>
    </row>
    <row r="860" spans="1:28" ht="16.5" hidden="1" x14ac:dyDescent="0.35">
      <c r="A860" s="395"/>
      <c r="B860" s="363">
        <v>44856</v>
      </c>
      <c r="C860" s="431"/>
      <c r="D860" s="347">
        <v>44865</v>
      </c>
      <c r="E860" s="348" t="s">
        <v>1094</v>
      </c>
      <c r="F860" s="348" t="s">
        <v>1094</v>
      </c>
      <c r="G860" s="432"/>
      <c r="I860" s="432"/>
      <c r="J860" s="433"/>
      <c r="K860" s="432"/>
      <c r="L860" s="433"/>
      <c r="M860" s="434"/>
      <c r="N860" s="435"/>
      <c r="O860" s="434"/>
      <c r="P860" s="434"/>
      <c r="Q860" s="354">
        <v>9004.76</v>
      </c>
      <c r="R860" s="435"/>
      <c r="S860" s="434"/>
      <c r="T860" s="435"/>
      <c r="U860" s="434"/>
      <c r="V860" s="359">
        <f t="shared" si="71"/>
        <v>9004.76</v>
      </c>
      <c r="W860" s="433"/>
      <c r="X860" s="358" t="s">
        <v>222</v>
      </c>
      <c r="Y860" s="433"/>
      <c r="Z860" s="433"/>
      <c r="AA860" s="432"/>
      <c r="AB860" s="1" t="s">
        <v>867</v>
      </c>
    </row>
    <row r="861" spans="1:28" ht="24.75" hidden="1" x14ac:dyDescent="0.35">
      <c r="A861" s="395"/>
      <c r="B861" s="363">
        <v>44887</v>
      </c>
      <c r="C861" s="431"/>
      <c r="D861" s="401">
        <v>44883</v>
      </c>
      <c r="E861" s="402" t="s">
        <v>1183</v>
      </c>
      <c r="F861" s="402" t="s">
        <v>1183</v>
      </c>
      <c r="G861" s="432"/>
      <c r="I861" s="432"/>
      <c r="J861" s="433"/>
      <c r="K861" s="432"/>
      <c r="L861" s="433"/>
      <c r="M861" s="434"/>
      <c r="N861" s="435"/>
      <c r="O861" s="434"/>
      <c r="P861" s="434"/>
      <c r="Q861" s="403">
        <v>44299</v>
      </c>
      <c r="R861" s="435"/>
      <c r="S861" s="434"/>
      <c r="T861" s="435"/>
      <c r="U861" s="434"/>
      <c r="V861" s="359">
        <f t="shared" si="71"/>
        <v>44299</v>
      </c>
      <c r="W861" s="433"/>
      <c r="X861" s="358" t="s">
        <v>222</v>
      </c>
      <c r="Y861" s="433"/>
      <c r="Z861" s="433"/>
      <c r="AA861" s="432"/>
      <c r="AB861" s="1" t="s">
        <v>867</v>
      </c>
    </row>
    <row r="862" spans="1:28" ht="16.5" hidden="1" x14ac:dyDescent="0.35">
      <c r="A862" s="436"/>
      <c r="B862" s="414">
        <v>44887</v>
      </c>
      <c r="C862" s="437"/>
      <c r="D862" s="401">
        <v>44895</v>
      </c>
      <c r="E862" s="402" t="s">
        <v>1094</v>
      </c>
      <c r="F862" s="402" t="s">
        <v>1094</v>
      </c>
      <c r="G862" s="438"/>
      <c r="I862" s="438"/>
      <c r="J862" s="439"/>
      <c r="K862" s="438"/>
      <c r="L862" s="439"/>
      <c r="M862" s="440"/>
      <c r="N862" s="441"/>
      <c r="O862" s="440"/>
      <c r="P862" s="440"/>
      <c r="Q862" s="411">
        <v>60.47</v>
      </c>
      <c r="R862" s="441"/>
      <c r="S862" s="440"/>
      <c r="T862" s="441"/>
      <c r="U862" s="440"/>
      <c r="V862" s="422">
        <f t="shared" si="71"/>
        <v>60.47</v>
      </c>
      <c r="W862" s="439"/>
      <c r="X862" s="406" t="s">
        <v>222</v>
      </c>
      <c r="Y862" s="439"/>
      <c r="Z862" s="439"/>
      <c r="AA862" s="438"/>
      <c r="AB862" s="1" t="s">
        <v>867</v>
      </c>
    </row>
    <row r="863" spans="1:28" ht="16.5" hidden="1" x14ac:dyDescent="0.35">
      <c r="A863" s="395"/>
      <c r="B863" s="363">
        <v>44917</v>
      </c>
      <c r="C863" s="431"/>
      <c r="D863" s="347">
        <v>44902</v>
      </c>
      <c r="E863" s="348" t="s">
        <v>1134</v>
      </c>
      <c r="F863" s="348" t="s">
        <v>1134</v>
      </c>
      <c r="G863" s="432"/>
      <c r="I863" s="432"/>
      <c r="J863" s="433"/>
      <c r="K863" s="432"/>
      <c r="L863" s="433"/>
      <c r="M863" s="434"/>
      <c r="N863" s="435"/>
      <c r="O863" s="434"/>
      <c r="P863" s="434"/>
      <c r="Q863" s="354">
        <v>4558.3500000000004</v>
      </c>
      <c r="R863" s="435"/>
      <c r="S863" s="434"/>
      <c r="T863" s="435"/>
      <c r="U863" s="434"/>
      <c r="V863" s="359">
        <f t="shared" si="71"/>
        <v>4558.3500000000004</v>
      </c>
      <c r="W863" s="433"/>
      <c r="X863" s="358" t="s">
        <v>222</v>
      </c>
      <c r="Y863" s="360"/>
      <c r="Z863" s="433"/>
      <c r="AA863" s="432"/>
      <c r="AB863" s="1" t="s">
        <v>867</v>
      </c>
    </row>
    <row r="864" spans="1:28" ht="24.75" hidden="1" x14ac:dyDescent="0.35">
      <c r="A864" s="395"/>
      <c r="B864" s="431"/>
      <c r="C864" s="431"/>
      <c r="D864" s="347">
        <v>44902</v>
      </c>
      <c r="E864" s="348" t="s">
        <v>1021</v>
      </c>
      <c r="F864" s="348" t="s">
        <v>1021</v>
      </c>
      <c r="G864" s="432"/>
      <c r="I864" s="432"/>
      <c r="J864" s="433"/>
      <c r="K864" s="432"/>
      <c r="L864" s="433"/>
      <c r="M864" s="434"/>
      <c r="N864" s="435"/>
      <c r="O864" s="434"/>
      <c r="P864" s="434"/>
      <c r="Q864" s="354">
        <v>299145000</v>
      </c>
      <c r="R864" s="435"/>
      <c r="S864" s="434"/>
      <c r="T864" s="435"/>
      <c r="U864" s="434"/>
      <c r="V864" s="359">
        <f t="shared" ref="V864:V883" si="72">Q864+S864+U864</f>
        <v>299145000</v>
      </c>
      <c r="W864" s="433"/>
      <c r="X864" s="358" t="s">
        <v>222</v>
      </c>
      <c r="Y864" s="360"/>
      <c r="Z864" s="433"/>
      <c r="AA864" s="432"/>
      <c r="AB864" s="1" t="s">
        <v>867</v>
      </c>
    </row>
    <row r="865" spans="1:28" ht="16.5" hidden="1" x14ac:dyDescent="0.35">
      <c r="A865" s="395"/>
      <c r="B865" s="431"/>
      <c r="C865" s="431"/>
      <c r="D865" s="347">
        <v>44907</v>
      </c>
      <c r="E865" s="348" t="s">
        <v>1184</v>
      </c>
      <c r="F865" s="348" t="s">
        <v>1184</v>
      </c>
      <c r="G865" s="432"/>
      <c r="I865" s="432"/>
      <c r="J865" s="433"/>
      <c r="K865" s="432"/>
      <c r="L865" s="433"/>
      <c r="M865" s="434"/>
      <c r="N865" s="435"/>
      <c r="O865" s="434"/>
      <c r="P865" s="434"/>
      <c r="Q865" s="354">
        <v>24255000</v>
      </c>
      <c r="R865" s="435"/>
      <c r="S865" s="434"/>
      <c r="T865" s="435"/>
      <c r="U865" s="434"/>
      <c r="V865" s="359">
        <f t="shared" si="72"/>
        <v>24255000</v>
      </c>
      <c r="W865" s="433"/>
      <c r="X865" s="358" t="s">
        <v>222</v>
      </c>
      <c r="Y865" s="360">
        <v>54303453</v>
      </c>
      <c r="Z865" s="433"/>
      <c r="AA865" s="432"/>
      <c r="AB865" s="1" t="s">
        <v>867</v>
      </c>
    </row>
    <row r="866" spans="1:28" ht="16.5" hidden="1" x14ac:dyDescent="0.35">
      <c r="A866" s="395"/>
      <c r="B866" s="431"/>
      <c r="C866" s="431"/>
      <c r="D866" s="347">
        <v>44919</v>
      </c>
      <c r="E866" s="348" t="s">
        <v>1185</v>
      </c>
      <c r="F866" s="348" t="s">
        <v>1185</v>
      </c>
      <c r="G866" s="432"/>
      <c r="I866" s="432"/>
      <c r="J866" s="433"/>
      <c r="K866" s="432"/>
      <c r="L866" s="433"/>
      <c r="M866" s="434"/>
      <c r="N866" s="435"/>
      <c r="O866" s="434"/>
      <c r="P866" s="434"/>
      <c r="Q866" s="354">
        <v>306008</v>
      </c>
      <c r="R866" s="435"/>
      <c r="S866" s="434"/>
      <c r="T866" s="435"/>
      <c r="U866" s="434"/>
      <c r="V866" s="359">
        <f t="shared" si="72"/>
        <v>306008</v>
      </c>
      <c r="W866" s="433"/>
      <c r="X866" s="358" t="s">
        <v>222</v>
      </c>
      <c r="Y866" s="360"/>
      <c r="Z866" s="433"/>
      <c r="AA866" s="432"/>
      <c r="AB866" s="1" t="s">
        <v>867</v>
      </c>
    </row>
    <row r="867" spans="1:28" ht="16.5" hidden="1" x14ac:dyDescent="0.35">
      <c r="A867" s="395"/>
      <c r="B867" s="431"/>
      <c r="C867" s="431"/>
      <c r="D867" s="347">
        <v>44926</v>
      </c>
      <c r="E867" s="348" t="s">
        <v>1094</v>
      </c>
      <c r="F867" s="348" t="s">
        <v>1094</v>
      </c>
      <c r="G867" s="432"/>
      <c r="I867" s="432"/>
      <c r="J867" s="433"/>
      <c r="K867" s="432"/>
      <c r="L867" s="433"/>
      <c r="M867" s="434"/>
      <c r="N867" s="435"/>
      <c r="O867" s="434"/>
      <c r="P867" s="434"/>
      <c r="Q867" s="354">
        <v>19416.39</v>
      </c>
      <c r="R867" s="435"/>
      <c r="S867" s="434"/>
      <c r="T867" s="435"/>
      <c r="U867" s="434"/>
      <c r="V867" s="359">
        <f t="shared" si="72"/>
        <v>19416.39</v>
      </c>
      <c r="W867" s="433"/>
      <c r="X867" s="358" t="s">
        <v>222</v>
      </c>
      <c r="Y867" s="360"/>
      <c r="Z867" s="433"/>
      <c r="AA867" s="432"/>
      <c r="AB867" s="1" t="s">
        <v>867</v>
      </c>
    </row>
    <row r="868" spans="1:28" ht="15" hidden="1" x14ac:dyDescent="0.35">
      <c r="A868" s="327"/>
      <c r="B868" s="321">
        <v>44805</v>
      </c>
      <c r="C868" s="484"/>
      <c r="D868" s="457">
        <v>44819</v>
      </c>
      <c r="E868" s="458" t="s">
        <v>1196</v>
      </c>
      <c r="F868" s="458" t="s">
        <v>1196</v>
      </c>
      <c r="G868" s="332"/>
      <c r="I868" s="332"/>
      <c r="J868" s="462"/>
      <c r="K868" s="332"/>
      <c r="L868" s="462"/>
      <c r="M868" s="485"/>
      <c r="N868" s="486"/>
      <c r="O868" s="485"/>
      <c r="P868" s="485"/>
      <c r="Q868" s="459">
        <v>18720</v>
      </c>
      <c r="R868" s="486"/>
      <c r="S868" s="485"/>
      <c r="T868" s="486"/>
      <c r="U868" s="485"/>
      <c r="V868" s="338">
        <f t="shared" si="72"/>
        <v>18720</v>
      </c>
      <c r="W868" s="462"/>
      <c r="X868" s="337" t="s">
        <v>102</v>
      </c>
      <c r="Y868" s="479">
        <v>82029697</v>
      </c>
      <c r="Z868" s="462"/>
      <c r="AA868" s="332"/>
      <c r="AB868" s="1" t="s">
        <v>867</v>
      </c>
    </row>
    <row r="869" spans="1:28" ht="15" hidden="1" x14ac:dyDescent="0.35">
      <c r="A869" s="327"/>
      <c r="B869" s="321">
        <v>44805</v>
      </c>
      <c r="C869" s="484"/>
      <c r="D869" s="457">
        <v>44834</v>
      </c>
      <c r="E869" s="458" t="s">
        <v>1189</v>
      </c>
      <c r="F869" s="458" t="s">
        <v>1189</v>
      </c>
      <c r="G869" s="332"/>
      <c r="I869" s="332"/>
      <c r="J869" s="462"/>
      <c r="K869" s="332"/>
      <c r="L869" s="462"/>
      <c r="M869" s="485"/>
      <c r="N869" s="486"/>
      <c r="O869" s="485"/>
      <c r="P869" s="485"/>
      <c r="Q869" s="459">
        <v>534767.87</v>
      </c>
      <c r="R869" s="486"/>
      <c r="S869" s="485"/>
      <c r="T869" s="486"/>
      <c r="U869" s="485"/>
      <c r="V869" s="338">
        <f t="shared" si="72"/>
        <v>534767.87</v>
      </c>
      <c r="W869" s="462"/>
      <c r="X869" s="337" t="s">
        <v>102</v>
      </c>
      <c r="Y869" s="339"/>
      <c r="Z869" s="462"/>
      <c r="AA869" s="332"/>
      <c r="AB869" s="1" t="s">
        <v>867</v>
      </c>
    </row>
    <row r="870" spans="1:28" ht="15" hidden="1" x14ac:dyDescent="0.35">
      <c r="A870" s="327"/>
      <c r="B870" s="321">
        <v>44835</v>
      </c>
      <c r="C870" s="484"/>
      <c r="D870" s="457">
        <v>44848</v>
      </c>
      <c r="E870" s="458" t="s">
        <v>1196</v>
      </c>
      <c r="F870" s="458" t="s">
        <v>1196</v>
      </c>
      <c r="G870" s="332"/>
      <c r="I870" s="332"/>
      <c r="J870" s="462"/>
      <c r="K870" s="332"/>
      <c r="L870" s="462"/>
      <c r="M870" s="485"/>
      <c r="N870" s="486"/>
      <c r="O870" s="485"/>
      <c r="P870" s="485"/>
      <c r="Q870" s="459">
        <v>17160</v>
      </c>
      <c r="R870" s="486"/>
      <c r="S870" s="485"/>
      <c r="T870" s="486"/>
      <c r="U870" s="485"/>
      <c r="V870" s="338">
        <f t="shared" si="72"/>
        <v>17160</v>
      </c>
      <c r="W870" s="462"/>
      <c r="X870" s="337" t="s">
        <v>102</v>
      </c>
      <c r="Y870" s="339"/>
      <c r="Z870" s="462"/>
      <c r="AA870" s="332"/>
      <c r="AB870" s="1" t="s">
        <v>867</v>
      </c>
    </row>
    <row r="871" spans="1:28" ht="15" hidden="1" x14ac:dyDescent="0.35">
      <c r="A871" s="327"/>
      <c r="B871" s="321">
        <v>44835</v>
      </c>
      <c r="C871" s="484"/>
      <c r="D871" s="457">
        <v>44865</v>
      </c>
      <c r="E871" s="458" t="s">
        <v>1189</v>
      </c>
      <c r="F871" s="458" t="s">
        <v>1189</v>
      </c>
      <c r="G871" s="332"/>
      <c r="I871" s="332"/>
      <c r="J871" s="462"/>
      <c r="K871" s="332"/>
      <c r="L871" s="462"/>
      <c r="M871" s="485"/>
      <c r="N871" s="486"/>
      <c r="O871" s="485"/>
      <c r="P871" s="485"/>
      <c r="Q871" s="459">
        <v>557773.1</v>
      </c>
      <c r="R871" s="486"/>
      <c r="S871" s="485"/>
      <c r="T871" s="486"/>
      <c r="U871" s="485"/>
      <c r="V871" s="338">
        <f t="shared" si="72"/>
        <v>557773.1</v>
      </c>
      <c r="W871" s="462"/>
      <c r="X871" s="337" t="s">
        <v>102</v>
      </c>
      <c r="Y871" s="339"/>
      <c r="Z871" s="462"/>
      <c r="AA871" s="332"/>
      <c r="AB871" s="1" t="s">
        <v>867</v>
      </c>
    </row>
    <row r="872" spans="1:28" ht="15" hidden="1" x14ac:dyDescent="0.35">
      <c r="A872" s="327"/>
      <c r="B872" s="321">
        <v>44866</v>
      </c>
      <c r="C872" s="484"/>
      <c r="D872" s="488">
        <v>44872</v>
      </c>
      <c r="E872" s="458" t="s">
        <v>1193</v>
      </c>
      <c r="F872" s="444" t="s">
        <v>1193</v>
      </c>
      <c r="G872" s="332"/>
      <c r="I872" s="332"/>
      <c r="J872" s="462"/>
      <c r="K872" s="332"/>
      <c r="L872" s="462"/>
      <c r="M872" s="485"/>
      <c r="N872" s="486"/>
      <c r="O872" s="485"/>
      <c r="P872" s="485"/>
      <c r="Q872" s="448">
        <v>9333031</v>
      </c>
      <c r="R872" s="486"/>
      <c r="S872" s="485"/>
      <c r="T872" s="486"/>
      <c r="U872" s="485"/>
      <c r="V872" s="338">
        <f t="shared" si="72"/>
        <v>9333031</v>
      </c>
      <c r="W872" s="462"/>
      <c r="X872" s="337" t="s">
        <v>102</v>
      </c>
      <c r="Y872" s="487">
        <v>82029699</v>
      </c>
      <c r="Z872" s="462"/>
      <c r="AA872" s="332"/>
      <c r="AB872" s="1" t="s">
        <v>867</v>
      </c>
    </row>
    <row r="873" spans="1:28" ht="15" hidden="1" x14ac:dyDescent="0.35">
      <c r="A873" s="327"/>
      <c r="B873" s="321">
        <v>44866</v>
      </c>
      <c r="C873" s="484"/>
      <c r="D873" s="488">
        <v>44895</v>
      </c>
      <c r="E873" s="458" t="s">
        <v>1189</v>
      </c>
      <c r="F873" s="444" t="s">
        <v>1189</v>
      </c>
      <c r="G873" s="332"/>
      <c r="I873" s="332"/>
      <c r="J873" s="462"/>
      <c r="K873" s="332"/>
      <c r="L873" s="462"/>
      <c r="M873" s="485"/>
      <c r="N873" s="486"/>
      <c r="O873" s="485"/>
      <c r="P873" s="485"/>
      <c r="Q873" s="448">
        <v>532602.09</v>
      </c>
      <c r="R873" s="486"/>
      <c r="S873" s="485"/>
      <c r="T873" s="486"/>
      <c r="U873" s="485"/>
      <c r="V873" s="338">
        <f t="shared" si="72"/>
        <v>532602.09</v>
      </c>
      <c r="W873" s="462"/>
      <c r="X873" s="337" t="s">
        <v>102</v>
      </c>
      <c r="Y873" s="339"/>
      <c r="Z873" s="462"/>
      <c r="AA873" s="332"/>
      <c r="AB873" s="1" t="s">
        <v>867</v>
      </c>
    </row>
    <row r="874" spans="1:28" ht="15" hidden="1" x14ac:dyDescent="0.35">
      <c r="A874" s="327"/>
      <c r="B874" s="321">
        <v>44896</v>
      </c>
      <c r="C874" s="484"/>
      <c r="D874" s="443">
        <v>44908</v>
      </c>
      <c r="E874" s="458" t="s">
        <v>1193</v>
      </c>
      <c r="F874" s="444" t="s">
        <v>1193</v>
      </c>
      <c r="G874" s="332"/>
      <c r="I874" s="332"/>
      <c r="J874" s="462"/>
      <c r="K874" s="332"/>
      <c r="L874" s="462"/>
      <c r="M874" s="485"/>
      <c r="N874" s="486"/>
      <c r="O874" s="485"/>
      <c r="P874" s="485"/>
      <c r="Q874" s="448">
        <v>3018000</v>
      </c>
      <c r="R874" s="486"/>
      <c r="S874" s="485"/>
      <c r="T874" s="486"/>
      <c r="U874" s="485"/>
      <c r="V874" s="338">
        <f t="shared" si="72"/>
        <v>3018000</v>
      </c>
      <c r="W874" s="462"/>
      <c r="X874" s="337" t="s">
        <v>102</v>
      </c>
      <c r="Y874" s="487">
        <v>82029700</v>
      </c>
      <c r="Z874" s="462"/>
      <c r="AA874" s="332"/>
      <c r="AB874" s="1" t="s">
        <v>867</v>
      </c>
    </row>
    <row r="875" spans="1:28" ht="15" hidden="1" x14ac:dyDescent="0.35">
      <c r="A875" s="327"/>
      <c r="B875" s="321">
        <v>44896</v>
      </c>
      <c r="C875" s="484"/>
      <c r="D875" s="443">
        <v>44926</v>
      </c>
      <c r="E875" s="444" t="s">
        <v>1189</v>
      </c>
      <c r="F875" s="444" t="s">
        <v>1189</v>
      </c>
      <c r="G875" s="332"/>
      <c r="I875" s="332"/>
      <c r="J875" s="462"/>
      <c r="K875" s="332"/>
      <c r="L875" s="462"/>
      <c r="M875" s="485"/>
      <c r="N875" s="486"/>
      <c r="O875" s="485"/>
      <c r="P875" s="485"/>
      <c r="Q875" s="448">
        <v>589832.67000000004</v>
      </c>
      <c r="R875" s="486"/>
      <c r="S875" s="485"/>
      <c r="T875" s="486"/>
      <c r="U875" s="485"/>
      <c r="V875" s="338">
        <f t="shared" si="72"/>
        <v>589832.67000000004</v>
      </c>
      <c r="W875" s="462"/>
      <c r="X875" s="337" t="s">
        <v>102</v>
      </c>
      <c r="Y875" s="339"/>
      <c r="Z875" s="462"/>
      <c r="AA875" s="332"/>
      <c r="AB875" s="1" t="s">
        <v>867</v>
      </c>
    </row>
    <row r="876" spans="1:28" ht="21.75" customHeight="1" x14ac:dyDescent="0.35">
      <c r="A876" s="395"/>
      <c r="B876" s="363"/>
      <c r="C876" s="431"/>
      <c r="D876" s="499">
        <v>44746</v>
      </c>
      <c r="E876" s="500" t="s">
        <v>1199</v>
      </c>
      <c r="F876" s="500" t="s">
        <v>1199</v>
      </c>
      <c r="G876" s="432"/>
      <c r="I876" s="432"/>
      <c r="J876" s="433"/>
      <c r="K876" s="432"/>
      <c r="L876" s="433"/>
      <c r="M876" s="434"/>
      <c r="N876" s="435"/>
      <c r="O876" s="434"/>
      <c r="P876" s="434"/>
      <c r="Q876" s="501">
        <v>127068286</v>
      </c>
      <c r="R876" s="435"/>
      <c r="S876" s="434"/>
      <c r="T876" s="435"/>
      <c r="U876" s="434"/>
      <c r="V876" s="359">
        <f t="shared" si="72"/>
        <v>127068286</v>
      </c>
      <c r="W876" s="433"/>
      <c r="X876" s="374" t="s">
        <v>142</v>
      </c>
      <c r="Y876" s="360"/>
      <c r="Z876" s="433"/>
      <c r="AA876" s="432"/>
      <c r="AB876" s="1" t="s">
        <v>867</v>
      </c>
    </row>
    <row r="877" spans="1:28" ht="17.25" customHeight="1" x14ac:dyDescent="0.35">
      <c r="A877" s="395"/>
      <c r="B877" s="363"/>
      <c r="C877" s="431"/>
      <c r="D877" s="499">
        <v>44756</v>
      </c>
      <c r="E877" s="500" t="s">
        <v>1199</v>
      </c>
      <c r="F877" s="500" t="s">
        <v>1199</v>
      </c>
      <c r="G877" s="432"/>
      <c r="I877" s="432"/>
      <c r="J877" s="433"/>
      <c r="K877" s="432"/>
      <c r="L877" s="433"/>
      <c r="M877" s="434"/>
      <c r="N877" s="435"/>
      <c r="O877" s="434"/>
      <c r="P877" s="434"/>
      <c r="Q877" s="502">
        <v>408</v>
      </c>
      <c r="R877" s="435"/>
      <c r="S877" s="434"/>
      <c r="T877" s="435"/>
      <c r="U877" s="434"/>
      <c r="V877" s="359">
        <f t="shared" si="72"/>
        <v>408</v>
      </c>
      <c r="W877" s="433"/>
      <c r="X877" s="374" t="s">
        <v>142</v>
      </c>
      <c r="Y877" s="360"/>
      <c r="Z877" s="433"/>
      <c r="AA877" s="432"/>
      <c r="AB877" s="1" t="s">
        <v>867</v>
      </c>
    </row>
    <row r="878" spans="1:28" ht="17.25" customHeight="1" x14ac:dyDescent="0.35">
      <c r="A878" s="395"/>
      <c r="B878" s="363"/>
      <c r="C878" s="431"/>
      <c r="D878" s="499">
        <v>44789</v>
      </c>
      <c r="E878" s="500" t="s">
        <v>1199</v>
      </c>
      <c r="F878" s="500" t="s">
        <v>1199</v>
      </c>
      <c r="G878" s="432"/>
      <c r="I878" s="432"/>
      <c r="J878" s="433"/>
      <c r="K878" s="432"/>
      <c r="L878" s="433"/>
      <c r="M878" s="434"/>
      <c r="N878" s="435"/>
      <c r="O878" s="434"/>
      <c r="P878" s="434"/>
      <c r="Q878" s="501">
        <v>667104227</v>
      </c>
      <c r="R878" s="435"/>
      <c r="S878" s="434"/>
      <c r="T878" s="435"/>
      <c r="U878" s="434"/>
      <c r="V878" s="359">
        <f t="shared" si="72"/>
        <v>667104227</v>
      </c>
      <c r="W878" s="433"/>
      <c r="X878" s="374" t="s">
        <v>142</v>
      </c>
      <c r="Y878" s="360"/>
      <c r="Z878" s="433"/>
      <c r="AA878" s="432"/>
      <c r="AB878" s="1" t="s">
        <v>867</v>
      </c>
    </row>
    <row r="879" spans="1:28" ht="22.5" customHeight="1" x14ac:dyDescent="0.35">
      <c r="A879" s="395"/>
      <c r="B879" s="363"/>
      <c r="C879" s="431"/>
      <c r="D879" s="499">
        <v>44790</v>
      </c>
      <c r="E879" s="500" t="s">
        <v>1199</v>
      </c>
      <c r="F879" s="500" t="s">
        <v>1199</v>
      </c>
      <c r="G879" s="432"/>
      <c r="I879" s="432"/>
      <c r="J879" s="433"/>
      <c r="K879" s="432"/>
      <c r="L879" s="433"/>
      <c r="M879" s="434"/>
      <c r="N879" s="435"/>
      <c r="O879" s="434"/>
      <c r="P879" s="434"/>
      <c r="Q879" s="503">
        <v>46490883.609999999</v>
      </c>
      <c r="R879" s="435"/>
      <c r="S879" s="434"/>
      <c r="T879" s="435"/>
      <c r="U879" s="434"/>
      <c r="V879" s="359">
        <f t="shared" si="72"/>
        <v>46490883.609999999</v>
      </c>
      <c r="W879" s="433"/>
      <c r="X879" s="374" t="s">
        <v>142</v>
      </c>
      <c r="Y879" s="360"/>
      <c r="Z879" s="433"/>
      <c r="AA879" s="432"/>
      <c r="AB879" s="1" t="s">
        <v>867</v>
      </c>
    </row>
    <row r="880" spans="1:28" ht="21.75" customHeight="1" x14ac:dyDescent="0.35">
      <c r="A880" s="395"/>
      <c r="B880" s="363"/>
      <c r="C880" s="431"/>
      <c r="D880" s="499">
        <v>44795</v>
      </c>
      <c r="E880" s="500" t="s">
        <v>1200</v>
      </c>
      <c r="F880" s="500" t="s">
        <v>1200</v>
      </c>
      <c r="G880" s="432"/>
      <c r="I880" s="432"/>
      <c r="J880" s="433"/>
      <c r="K880" s="432"/>
      <c r="L880" s="433"/>
      <c r="M880" s="434"/>
      <c r="N880" s="435"/>
      <c r="O880" s="434"/>
      <c r="P880" s="434"/>
      <c r="Q880" s="503">
        <v>1945</v>
      </c>
      <c r="R880" s="435"/>
      <c r="S880" s="434"/>
      <c r="T880" s="435"/>
      <c r="U880" s="434"/>
      <c r="V880" s="359">
        <f t="shared" si="72"/>
        <v>1945</v>
      </c>
      <c r="W880" s="433"/>
      <c r="X880" s="374" t="s">
        <v>142</v>
      </c>
      <c r="Y880" s="360"/>
      <c r="Z880" s="433"/>
      <c r="AA880" s="432"/>
      <c r="AB880" s="1" t="s">
        <v>867</v>
      </c>
    </row>
    <row r="881" spans="1:28" ht="15" x14ac:dyDescent="0.35">
      <c r="A881" s="395"/>
      <c r="B881" s="363"/>
      <c r="C881" s="431"/>
      <c r="D881" s="499">
        <v>44799</v>
      </c>
      <c r="E881" s="500" t="s">
        <v>1201</v>
      </c>
      <c r="F881" s="500" t="s">
        <v>1201</v>
      </c>
      <c r="G881" s="432"/>
      <c r="I881" s="432"/>
      <c r="J881" s="433"/>
      <c r="K881" s="432"/>
      <c r="L881" s="433"/>
      <c r="M881" s="434"/>
      <c r="N881" s="435"/>
      <c r="O881" s="434"/>
      <c r="P881" s="434"/>
      <c r="Q881" s="504">
        <v>1000000000</v>
      </c>
      <c r="R881" s="435"/>
      <c r="S881" s="434"/>
      <c r="T881" s="435"/>
      <c r="U881" s="434"/>
      <c r="V881" s="359">
        <f t="shared" si="72"/>
        <v>1000000000</v>
      </c>
      <c r="W881" s="433"/>
      <c r="X881" s="374" t="s">
        <v>142</v>
      </c>
      <c r="Y881" s="360"/>
      <c r="Z881" s="433"/>
      <c r="AA881" s="432"/>
      <c r="AB881" s="1" t="s">
        <v>867</v>
      </c>
    </row>
    <row r="882" spans="1:28" ht="15" x14ac:dyDescent="0.35">
      <c r="A882" s="395"/>
      <c r="B882" s="363"/>
      <c r="C882" s="431"/>
      <c r="D882" s="499">
        <v>44812</v>
      </c>
      <c r="E882" s="500" t="s">
        <v>1202</v>
      </c>
      <c r="F882" s="500" t="s">
        <v>1202</v>
      </c>
      <c r="G882" s="432"/>
      <c r="I882" s="432"/>
      <c r="J882" s="433"/>
      <c r="K882" s="432"/>
      <c r="L882" s="433"/>
      <c r="M882" s="434"/>
      <c r="N882" s="435"/>
      <c r="O882" s="434"/>
      <c r="P882" s="434"/>
      <c r="Q882" s="503">
        <v>50000000</v>
      </c>
      <c r="R882" s="435"/>
      <c r="S882" s="434"/>
      <c r="T882" s="435"/>
      <c r="U882" s="434"/>
      <c r="V882" s="359">
        <f t="shared" si="72"/>
        <v>50000000</v>
      </c>
      <c r="W882" s="433"/>
      <c r="X882" s="374" t="s">
        <v>142</v>
      </c>
      <c r="Y882" s="360"/>
      <c r="Z882" s="433"/>
      <c r="AA882" s="432"/>
      <c r="AB882" s="1" t="s">
        <v>867</v>
      </c>
    </row>
    <row r="883" spans="1:28" ht="15" x14ac:dyDescent="0.35">
      <c r="A883" s="395"/>
      <c r="B883" s="363"/>
      <c r="C883" s="431"/>
      <c r="D883" s="499">
        <v>44834</v>
      </c>
      <c r="E883" s="500" t="s">
        <v>1201</v>
      </c>
      <c r="F883" s="500" t="s">
        <v>1201</v>
      </c>
      <c r="G883" s="432"/>
      <c r="I883" s="432"/>
      <c r="J883" s="433"/>
      <c r="K883" s="432"/>
      <c r="L883" s="433"/>
      <c r="M883" s="434"/>
      <c r="N883" s="435"/>
      <c r="O883" s="434"/>
      <c r="P883" s="434"/>
      <c r="Q883" s="503">
        <v>32429054</v>
      </c>
      <c r="R883" s="435"/>
      <c r="S883" s="434"/>
      <c r="T883" s="435"/>
      <c r="U883" s="434"/>
      <c r="V883" s="359">
        <f t="shared" si="72"/>
        <v>32429054</v>
      </c>
      <c r="W883" s="433"/>
      <c r="X883" s="374" t="s">
        <v>142</v>
      </c>
      <c r="Y883" s="360"/>
      <c r="Z883" s="433"/>
      <c r="AA883" s="432"/>
      <c r="AB883" s="1" t="s">
        <v>867</v>
      </c>
    </row>
    <row r="884" spans="1:28" ht="15" x14ac:dyDescent="0.35">
      <c r="A884" s="184"/>
      <c r="B884" s="427"/>
      <c r="C884" s="427"/>
      <c r="D884" s="427"/>
      <c r="E884" s="427"/>
      <c r="F884" s="427"/>
      <c r="G884" s="6"/>
      <c r="I884" s="6"/>
      <c r="J884" s="428"/>
      <c r="K884" s="6"/>
      <c r="L884" s="428"/>
      <c r="M884" s="429"/>
      <c r="N884" s="430"/>
      <c r="O884" s="429"/>
      <c r="P884" s="429"/>
      <c r="Q884" s="429"/>
      <c r="R884" s="430"/>
      <c r="S884" s="429"/>
      <c r="T884" s="430"/>
      <c r="U884" s="429"/>
      <c r="V884" s="429"/>
      <c r="W884" s="428"/>
      <c r="X884" s="428"/>
      <c r="Y884" s="428"/>
      <c r="Z884" s="428"/>
      <c r="AA884" s="6"/>
    </row>
    <row r="886" spans="1:28" x14ac:dyDescent="0.2">
      <c r="U886" s="1" t="s">
        <v>816</v>
      </c>
      <c r="V886" s="206">
        <v>260148567.84999999</v>
      </c>
      <c r="W886" s="202">
        <f>67500+171717+1573530+85325+97755+104922</f>
        <v>2100749</v>
      </c>
      <c r="X886" s="207">
        <f>V886+W886</f>
        <v>262249316.84999999</v>
      </c>
    </row>
    <row r="887" spans="1:28" x14ac:dyDescent="0.2">
      <c r="U887" s="1" t="s">
        <v>817</v>
      </c>
      <c r="V887" s="206">
        <v>4604258.63</v>
      </c>
      <c r="W887" s="202">
        <v>27246</v>
      </c>
      <c r="X887" s="207">
        <f>V887+W887</f>
        <v>4631504.63</v>
      </c>
    </row>
    <row r="888" spans="1:28" x14ac:dyDescent="0.2">
      <c r="M888" s="208"/>
      <c r="U888" s="1" t="s">
        <v>818</v>
      </c>
      <c r="V888" s="206">
        <v>12899915.210000001</v>
      </c>
      <c r="W888" s="202">
        <f>29550+103140</f>
        <v>132690</v>
      </c>
      <c r="X888" s="207">
        <f t="shared" ref="X888:X890" si="73">V888+W888</f>
        <v>13032605.210000001</v>
      </c>
    </row>
    <row r="889" spans="1:28" x14ac:dyDescent="0.2">
      <c r="U889" s="1" t="s">
        <v>819</v>
      </c>
      <c r="V889" s="206">
        <v>190163321</v>
      </c>
      <c r="X889" s="207">
        <f t="shared" si="73"/>
        <v>190163321</v>
      </c>
    </row>
    <row r="890" spans="1:28" x14ac:dyDescent="0.2">
      <c r="U890" s="1" t="s">
        <v>820</v>
      </c>
      <c r="V890" s="206">
        <v>65839528.810000002</v>
      </c>
      <c r="W890" s="202">
        <f>1482734</f>
        <v>1482734</v>
      </c>
      <c r="X890" s="207">
        <f t="shared" si="73"/>
        <v>67322262.810000002</v>
      </c>
    </row>
    <row r="891" spans="1:28" x14ac:dyDescent="0.2">
      <c r="V891" s="206">
        <v>3743420.43</v>
      </c>
    </row>
    <row r="892" spans="1:28" x14ac:dyDescent="0.2">
      <c r="V892" s="206">
        <f>SUM(V886:V891)</f>
        <v>537399011.92999995</v>
      </c>
      <c r="W892" s="206">
        <f>SUM(W886:W891)</f>
        <v>3743419</v>
      </c>
      <c r="X892" s="206">
        <f>SUM(X886:X891)</f>
        <v>537399010.5</v>
      </c>
    </row>
  </sheetData>
  <autoFilter ref="A7:AA875" xr:uid="{00000000-0009-0000-0000-000000000000}">
    <filterColumn colId="23">
      <filters>
        <filter val="NBP"/>
      </filters>
    </filterColumn>
    <sortState xmlns:xlrd2="http://schemas.microsoft.com/office/spreadsheetml/2017/richdata2" ref="A8:AA578">
      <sortCondition ref="D7"/>
    </sortState>
  </autoFilter>
  <mergeCells count="3">
    <mergeCell ref="A1:AA1"/>
    <mergeCell ref="AB1:AC1"/>
    <mergeCell ref="A2:AA2"/>
  </mergeCells>
  <conditionalFormatting sqref="L225:L226 L149 L217:L222">
    <cfRule type="duplicateValues" dxfId="31" priority="22"/>
  </conditionalFormatting>
  <conditionalFormatting sqref="L146:L147 L142:L143">
    <cfRule type="duplicateValues" dxfId="30" priority="21"/>
  </conditionalFormatting>
  <conditionalFormatting sqref="L144">
    <cfRule type="duplicateValues" dxfId="29" priority="20"/>
  </conditionalFormatting>
  <conditionalFormatting sqref="L365:L370 L323:L324">
    <cfRule type="duplicateValues" dxfId="28" priority="18"/>
  </conditionalFormatting>
  <conditionalFormatting sqref="L326">
    <cfRule type="duplicateValues" dxfId="27" priority="17"/>
  </conditionalFormatting>
  <conditionalFormatting sqref="L399:L402">
    <cfRule type="duplicateValues" dxfId="26" priority="19"/>
  </conditionalFormatting>
  <conditionalFormatting sqref="L139:L141">
    <cfRule type="duplicateValues" dxfId="25" priority="23"/>
  </conditionalFormatting>
  <conditionalFormatting sqref="L166:L173 L150:L164">
    <cfRule type="duplicateValues" dxfId="24" priority="24"/>
  </conditionalFormatting>
  <conditionalFormatting sqref="L526">
    <cfRule type="duplicateValues" dxfId="23" priority="14"/>
  </conditionalFormatting>
  <conditionalFormatting sqref="K527:K529">
    <cfRule type="duplicateValues" dxfId="22" priority="15"/>
  </conditionalFormatting>
  <conditionalFormatting sqref="L596">
    <cfRule type="duplicateValues" dxfId="21" priority="9"/>
  </conditionalFormatting>
  <conditionalFormatting sqref="L602:L603 L597:L598">
    <cfRule type="duplicateValues" dxfId="20" priority="10"/>
  </conditionalFormatting>
  <conditionalFormatting sqref="L600">
    <cfRule type="duplicateValues" dxfId="19" priority="8"/>
  </conditionalFormatting>
  <conditionalFormatting sqref="L604:L609">
    <cfRule type="duplicateValues" dxfId="18" priority="11"/>
  </conditionalFormatting>
  <conditionalFormatting sqref="L592:L595">
    <cfRule type="duplicateValues" dxfId="17" priority="12"/>
  </conditionalFormatting>
  <conditionalFormatting sqref="L610:L613 L616">
    <cfRule type="duplicateValues" dxfId="16" priority="13"/>
  </conditionalFormatting>
  <conditionalFormatting sqref="L577">
    <cfRule type="duplicateValues" dxfId="15" priority="7"/>
  </conditionalFormatting>
  <conditionalFormatting sqref="L572:L576">
    <cfRule type="duplicateValues" dxfId="14" priority="6"/>
  </conditionalFormatting>
  <conditionalFormatting sqref="L586">
    <cfRule type="duplicateValues" dxfId="13" priority="5"/>
  </conditionalFormatting>
  <conditionalFormatting sqref="L578">
    <cfRule type="duplicateValues" dxfId="12" priority="16"/>
  </conditionalFormatting>
  <conditionalFormatting sqref="L783:L784">
    <cfRule type="duplicateValues" dxfId="11" priority="2"/>
  </conditionalFormatting>
  <conditionalFormatting sqref="L699">
    <cfRule type="duplicateValues" dxfId="10" priority="1"/>
  </conditionalFormatting>
  <conditionalFormatting sqref="L776:L778">
    <cfRule type="duplicateValues" dxfId="9" priority="3"/>
  </conditionalFormatting>
  <conditionalFormatting sqref="L700:L703">
    <cfRule type="duplicateValues" dxfId="8" priority="4"/>
  </conditionalFormatting>
  <conditionalFormatting sqref="L533:L534">
    <cfRule type="duplicateValues" dxfId="7" priority="25"/>
  </conditionalFormatting>
  <conditionalFormatting sqref="K530:K534">
    <cfRule type="duplicateValues" dxfId="6" priority="26"/>
  </conditionalFormatting>
  <conditionalFormatting sqref="L775 L704:L772">
    <cfRule type="duplicateValues" dxfId="5" priority="27"/>
  </conditionalFormatting>
  <conditionalFormatting sqref="L411:L456 L403:L408">
    <cfRule type="duplicateValues" dxfId="4" priority="28"/>
  </conditionalFormatting>
  <conditionalFormatting sqref="L241:L322">
    <cfRule type="duplicateValues" dxfId="3" priority="29"/>
  </conditionalFormatting>
  <conditionalFormatting sqref="K666:K698">
    <cfRule type="duplicateValues" dxfId="2" priority="30"/>
  </conditionalFormatting>
  <conditionalFormatting sqref="L148">
    <cfRule type="duplicateValues" dxfId="1" priority="31"/>
  </conditionalFormatting>
  <conditionalFormatting sqref="L174:L216">
    <cfRule type="duplicateValues" dxfId="0" priority="32"/>
  </conditionalFormatting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Jan-2022 to Dec-2022</vt:lpstr>
      <vt:lpstr>Jan-22 To Dec-22 (RF)</vt:lpstr>
      <vt:lpstr>Jan-2022 to Dec-2022 (Saving)</vt:lpstr>
      <vt:lpstr>Jan-22 To Dec-22 (Alfalah Bank)</vt:lpstr>
      <vt:lpstr>Jan-2022 to Dec-2022 (NBP)</vt:lpstr>
      <vt:lpstr>'Jan-2022 to Dec-2022'!Print_Area</vt:lpstr>
      <vt:lpstr>'Jan-2022 to Dec-2022 (NBP)'!Print_Area</vt:lpstr>
      <vt:lpstr>'Jan-2022 to Dec-2022 (Saving)'!Print_Area</vt:lpstr>
      <vt:lpstr>'Jan-22 To Dec-22 (Alfalah Bank)'!Print_Area</vt:lpstr>
      <vt:lpstr>'Jan-22 To Dec-22 (RF)'!Print_Area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Sahira</dc:creator>
  <cp:lastModifiedBy>HP</cp:lastModifiedBy>
  <dcterms:created xsi:type="dcterms:W3CDTF">2023-06-07T06:07:58Z</dcterms:created>
  <dcterms:modified xsi:type="dcterms:W3CDTF">2023-06-12T13:14:40Z</dcterms:modified>
</cp:coreProperties>
</file>