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155"/>
  </bookViews>
  <sheets>
    <sheet name="Interest during Grace" sheetId="2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/>
  <c r="C17" l="1"/>
  <c r="C15"/>
  <c r="C23"/>
  <c r="F23" s="1"/>
  <c r="D141" l="1"/>
  <c r="D139"/>
  <c r="D137"/>
  <c r="D135"/>
  <c r="D133"/>
  <c r="D131"/>
  <c r="D129"/>
  <c r="D127"/>
  <c r="D125"/>
  <c r="D123"/>
  <c r="D121"/>
  <c r="D119"/>
  <c r="D138"/>
  <c r="D134"/>
  <c r="D130"/>
  <c r="D126"/>
  <c r="D124"/>
  <c r="D142"/>
  <c r="D140"/>
  <c r="D136"/>
  <c r="D132"/>
  <c r="D128"/>
  <c r="D122"/>
  <c r="D120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23"/>
  <c r="E23" l="1"/>
  <c r="G23" l="1"/>
  <c r="C24" s="1"/>
  <c r="F24" s="1"/>
  <c r="D24" l="1"/>
  <c r="E24" l="1"/>
  <c r="G24" l="1"/>
  <c r="C25" s="1"/>
  <c r="F25" s="1"/>
  <c r="D25" l="1"/>
  <c r="E25" l="1"/>
  <c r="G25" l="1"/>
  <c r="C26" s="1"/>
  <c r="F26" s="1"/>
  <c r="D26" l="1"/>
  <c r="E26" l="1"/>
  <c r="G26" l="1"/>
  <c r="C27" s="1"/>
  <c r="F27" s="1"/>
  <c r="D27" s="1"/>
  <c r="E27" l="1"/>
  <c r="G27" l="1"/>
  <c r="C28" s="1"/>
  <c r="F28" s="1"/>
  <c r="D28" s="1"/>
  <c r="E28" s="1"/>
  <c r="G28" s="1"/>
  <c r="C29" s="1"/>
  <c r="F29" s="1"/>
  <c r="D29" s="1"/>
  <c r="E29" s="1"/>
  <c r="G29" s="1"/>
  <c r="C30" s="1"/>
  <c r="F30" s="1"/>
  <c r="D30" s="1"/>
  <c r="E30" s="1"/>
  <c r="G30" s="1"/>
  <c r="C31" s="1"/>
  <c r="F31" s="1"/>
  <c r="D31" s="1"/>
  <c r="E31" s="1"/>
  <c r="G31" s="1"/>
  <c r="C32" s="1"/>
  <c r="F32" s="1"/>
  <c r="D32" s="1"/>
  <c r="E32" s="1"/>
  <c r="G32" s="1"/>
  <c r="C33" s="1"/>
  <c r="F33" s="1"/>
  <c r="D33" s="1"/>
  <c r="E33" s="1"/>
  <c r="G33" s="1"/>
  <c r="C34" s="1"/>
  <c r="F34" s="1"/>
  <c r="D34" s="1"/>
  <c r="D143" s="1"/>
  <c r="C19" s="1"/>
  <c r="E34" l="1"/>
  <c r="G34" s="1"/>
  <c r="C35" s="1"/>
  <c r="F35" s="1"/>
  <c r="E35" l="1"/>
  <c r="G35" s="1"/>
  <c r="C36" s="1"/>
  <c r="F36" s="1"/>
  <c r="E36" l="1"/>
  <c r="G36" s="1"/>
  <c r="C37" l="1"/>
  <c r="F37" s="1"/>
  <c r="E37" l="1"/>
  <c r="G37" s="1"/>
  <c r="C38" l="1"/>
  <c r="F38" s="1"/>
  <c r="E38" l="1"/>
  <c r="G38" s="1"/>
  <c r="C39" l="1"/>
  <c r="F39" s="1"/>
  <c r="E39" l="1"/>
  <c r="G39" s="1"/>
  <c r="C40" l="1"/>
  <c r="F40" s="1"/>
  <c r="E40" l="1"/>
  <c r="G40" s="1"/>
  <c r="C41" l="1"/>
  <c r="F41" s="1"/>
  <c r="E41" l="1"/>
  <c r="G41" s="1"/>
  <c r="C42" l="1"/>
  <c r="F42" s="1"/>
  <c r="E42" l="1"/>
  <c r="G42" s="1"/>
  <c r="C43" l="1"/>
  <c r="F43" s="1"/>
  <c r="E43" l="1"/>
  <c r="G43" s="1"/>
  <c r="C44" l="1"/>
  <c r="F44" s="1"/>
  <c r="E44" l="1"/>
  <c r="G44" s="1"/>
  <c r="C45" l="1"/>
  <c r="F45" s="1"/>
  <c r="E45" l="1"/>
  <c r="G45" s="1"/>
  <c r="C46" l="1"/>
  <c r="F46" s="1"/>
  <c r="E46" l="1"/>
  <c r="G46" s="1"/>
  <c r="C47" s="1"/>
  <c r="F47" l="1"/>
  <c r="E47" s="1"/>
  <c r="G47" s="1"/>
  <c r="C48" s="1"/>
  <c r="F48" l="1"/>
  <c r="E48" s="1"/>
  <c r="G48" s="1"/>
  <c r="C49" s="1"/>
  <c r="F49" l="1"/>
  <c r="E49" l="1"/>
  <c r="G49" l="1"/>
  <c r="C50" s="1"/>
  <c r="F50" l="1"/>
  <c r="E50" l="1"/>
  <c r="G50" l="1"/>
  <c r="C51" s="1"/>
  <c r="F51" l="1"/>
  <c r="E51" l="1"/>
  <c r="G51" l="1"/>
  <c r="C52" s="1"/>
  <c r="F52" l="1"/>
  <c r="E52" l="1"/>
  <c r="G52" l="1"/>
  <c r="C53" s="1"/>
  <c r="F53" l="1"/>
  <c r="E53" s="1"/>
  <c r="G53" l="1"/>
  <c r="C54" s="1"/>
  <c r="F54" l="1"/>
  <c r="E54" s="1"/>
  <c r="G54" s="1"/>
  <c r="C55" s="1"/>
  <c r="F55" l="1"/>
  <c r="E55" s="1"/>
  <c r="G55" s="1"/>
  <c r="C56" s="1"/>
  <c r="F56" l="1"/>
  <c r="E56" s="1"/>
  <c r="G56" s="1"/>
  <c r="C57" s="1"/>
  <c r="F57" l="1"/>
  <c r="E57" s="1"/>
  <c r="G57" s="1"/>
  <c r="C58" s="1"/>
  <c r="F58" l="1"/>
  <c r="E58" s="1"/>
  <c r="G58" s="1"/>
  <c r="C59" s="1"/>
  <c r="F59" l="1"/>
  <c r="E59" s="1"/>
  <c r="G59" s="1"/>
  <c r="C60" s="1"/>
  <c r="F60" l="1"/>
  <c r="E60" s="1"/>
  <c r="G60" s="1"/>
  <c r="C61" s="1"/>
  <c r="F61" l="1"/>
  <c r="E61" s="1"/>
  <c r="G61" s="1"/>
  <c r="C62" s="1"/>
  <c r="F62" l="1"/>
  <c r="E62" s="1"/>
  <c r="G62" s="1"/>
  <c r="C63" s="1"/>
  <c r="F63" l="1"/>
  <c r="E63" s="1"/>
  <c r="G63" s="1"/>
  <c r="C64" s="1"/>
  <c r="F64" l="1"/>
  <c r="E64" s="1"/>
  <c r="G64" s="1"/>
  <c r="C65" s="1"/>
  <c r="F65" l="1"/>
  <c r="E65" s="1"/>
  <c r="G65" s="1"/>
  <c r="C66" s="1"/>
  <c r="F66" l="1"/>
  <c r="E66" s="1"/>
  <c r="G66" s="1"/>
  <c r="C67" s="1"/>
  <c r="F67" l="1"/>
  <c r="E67" s="1"/>
  <c r="G67" s="1"/>
  <c r="C68" s="1"/>
  <c r="F68" l="1"/>
  <c r="E68" s="1"/>
  <c r="G68" s="1"/>
  <c r="C69" s="1"/>
  <c r="F69" l="1"/>
  <c r="E69" s="1"/>
  <c r="G69" s="1"/>
  <c r="C70" s="1"/>
  <c r="F70" l="1"/>
  <c r="E70" s="1"/>
  <c r="G70" s="1"/>
  <c r="C71" s="1"/>
  <c r="F71" l="1"/>
  <c r="E71" s="1"/>
  <c r="G71" s="1"/>
  <c r="C72" s="1"/>
  <c r="F72" l="1"/>
  <c r="E72" s="1"/>
  <c r="G72" s="1"/>
  <c r="C73" s="1"/>
  <c r="F73" l="1"/>
  <c r="E73" s="1"/>
  <c r="G73" s="1"/>
  <c r="C74" s="1"/>
  <c r="F74" l="1"/>
  <c r="E74" s="1"/>
  <c r="G74" s="1"/>
  <c r="C75" s="1"/>
  <c r="F75" l="1"/>
  <c r="E75" s="1"/>
  <c r="G75" s="1"/>
  <c r="C76" s="1"/>
  <c r="F76" l="1"/>
  <c r="E76" s="1"/>
  <c r="G76" s="1"/>
  <c r="C77" s="1"/>
  <c r="F77" l="1"/>
  <c r="E77" s="1"/>
  <c r="G77" s="1"/>
  <c r="C78" s="1"/>
  <c r="F78" l="1"/>
  <c r="E78" s="1"/>
  <c r="G78" s="1"/>
  <c r="C79" s="1"/>
  <c r="F79" l="1"/>
  <c r="E79" s="1"/>
  <c r="G79" s="1"/>
  <c r="C80" s="1"/>
  <c r="F80" l="1"/>
  <c r="E80" s="1"/>
  <c r="G80" s="1"/>
  <c r="C81" s="1"/>
  <c r="F81" l="1"/>
  <c r="E81" s="1"/>
  <c r="G81" s="1"/>
  <c r="C82" s="1"/>
  <c r="F82" l="1"/>
  <c r="E82" s="1"/>
  <c r="G82" s="1"/>
  <c r="C83" s="1"/>
  <c r="F83" l="1"/>
  <c r="E83" s="1"/>
  <c r="G83" s="1"/>
  <c r="C84" s="1"/>
  <c r="F84" l="1"/>
  <c r="E84" s="1"/>
  <c r="G84" s="1"/>
  <c r="C85" s="1"/>
  <c r="F85" l="1"/>
  <c r="E85" s="1"/>
  <c r="G85" s="1"/>
  <c r="C86" s="1"/>
  <c r="F86" l="1"/>
  <c r="E86" s="1"/>
  <c r="G86" s="1"/>
  <c r="C87" s="1"/>
  <c r="F87" l="1"/>
  <c r="E87" s="1"/>
  <c r="G87" s="1"/>
  <c r="C88" s="1"/>
  <c r="F88" l="1"/>
  <c r="E88" s="1"/>
  <c r="G88" s="1"/>
  <c r="C89" s="1"/>
  <c r="F89" l="1"/>
  <c r="E89" s="1"/>
  <c r="G89" s="1"/>
  <c r="C90" s="1"/>
  <c r="F90" l="1"/>
  <c r="E90" s="1"/>
  <c r="G90" s="1"/>
  <c r="C91" s="1"/>
  <c r="F91" l="1"/>
  <c r="E91" s="1"/>
  <c r="G91" s="1"/>
  <c r="C92" s="1"/>
  <c r="F92" l="1"/>
  <c r="E92" s="1"/>
  <c r="G92" s="1"/>
  <c r="C93" s="1"/>
  <c r="F93" l="1"/>
  <c r="E93" s="1"/>
  <c r="G93" s="1"/>
  <c r="C94" s="1"/>
  <c r="F94" l="1"/>
  <c r="E94" s="1"/>
  <c r="G94" s="1"/>
  <c r="C95" s="1"/>
  <c r="F95" l="1"/>
  <c r="E95" s="1"/>
  <c r="G95" s="1"/>
  <c r="C96" s="1"/>
  <c r="F96" l="1"/>
  <c r="E96" s="1"/>
  <c r="G96" s="1"/>
  <c r="C97" s="1"/>
  <c r="F97" l="1"/>
  <c r="E97" s="1"/>
  <c r="G97" s="1"/>
  <c r="C98" s="1"/>
  <c r="F98" l="1"/>
  <c r="E98" s="1"/>
  <c r="G98" s="1"/>
  <c r="C99" s="1"/>
  <c r="F99" l="1"/>
  <c r="E99" s="1"/>
  <c r="G99" s="1"/>
  <c r="C100" s="1"/>
  <c r="F100" l="1"/>
  <c r="E100" s="1"/>
  <c r="G100" s="1"/>
  <c r="C101" s="1"/>
  <c r="F101" l="1"/>
  <c r="E101" s="1"/>
  <c r="G101" s="1"/>
  <c r="C102" s="1"/>
  <c r="F102" l="1"/>
  <c r="E102" s="1"/>
  <c r="G102" s="1"/>
  <c r="C103" s="1"/>
  <c r="F103" l="1"/>
  <c r="E103" s="1"/>
  <c r="G103" s="1"/>
  <c r="C104" s="1"/>
  <c r="F104" l="1"/>
  <c r="E104" s="1"/>
  <c r="G104" s="1"/>
  <c r="C105" s="1"/>
  <c r="F105" l="1"/>
  <c r="E105" s="1"/>
  <c r="G105" s="1"/>
  <c r="C106" s="1"/>
  <c r="F106" l="1"/>
  <c r="E106" s="1"/>
  <c r="G106" s="1"/>
  <c r="C107" s="1"/>
  <c r="F107" l="1"/>
  <c r="E107" s="1"/>
  <c r="G107" s="1"/>
  <c r="C108" s="1"/>
  <c r="F108" l="1"/>
  <c r="E108" s="1"/>
  <c r="G108" s="1"/>
  <c r="C109" s="1"/>
  <c r="F109" l="1"/>
  <c r="E109" s="1"/>
  <c r="G109" s="1"/>
  <c r="C110" s="1"/>
  <c r="F110" l="1"/>
  <c r="E110" s="1"/>
  <c r="G110" s="1"/>
  <c r="C111" s="1"/>
  <c r="F111" l="1"/>
  <c r="E111" s="1"/>
  <c r="G111" s="1"/>
  <c r="C112" s="1"/>
  <c r="F112" l="1"/>
  <c r="E112" s="1"/>
  <c r="G112" s="1"/>
  <c r="C113" s="1"/>
  <c r="F113" l="1"/>
  <c r="E113" s="1"/>
  <c r="G113" s="1"/>
  <c r="C114" s="1"/>
  <c r="F114" l="1"/>
  <c r="E114" s="1"/>
  <c r="G114" s="1"/>
  <c r="C115" s="1"/>
  <c r="F115" l="1"/>
  <c r="E115" s="1"/>
  <c r="G115" s="1"/>
  <c r="C116" s="1"/>
  <c r="F116" l="1"/>
  <c r="E116" s="1"/>
  <c r="G116" s="1"/>
  <c r="C117" s="1"/>
  <c r="F117" l="1"/>
  <c r="E117" s="1"/>
  <c r="G117" s="1"/>
  <c r="C118" s="1"/>
  <c r="F118" l="1"/>
  <c r="E118" l="1"/>
  <c r="G118" l="1"/>
  <c r="C119" s="1"/>
  <c r="F119" l="1"/>
  <c r="E119" s="1"/>
  <c r="G119" s="1"/>
  <c r="C120" s="1"/>
  <c r="F120" l="1"/>
  <c r="E120" s="1"/>
  <c r="G120" s="1"/>
  <c r="C121" s="1"/>
  <c r="F121" l="1"/>
  <c r="E121" s="1"/>
  <c r="G121" s="1"/>
  <c r="C122" s="1"/>
  <c r="F122" l="1"/>
  <c r="E122" s="1"/>
  <c r="G122" s="1"/>
  <c r="C123" s="1"/>
  <c r="F123" l="1"/>
  <c r="E123" s="1"/>
  <c r="G123" s="1"/>
  <c r="C124" s="1"/>
  <c r="F124" l="1"/>
  <c r="E124" s="1"/>
  <c r="G124" s="1"/>
  <c r="C125" s="1"/>
  <c r="F125" l="1"/>
  <c r="E125" s="1"/>
  <c r="G125" s="1"/>
  <c r="C126" s="1"/>
  <c r="F126" l="1"/>
  <c r="E126" s="1"/>
  <c r="G126" s="1"/>
  <c r="C127" s="1"/>
  <c r="F127" l="1"/>
  <c r="E127" s="1"/>
  <c r="G127" s="1"/>
  <c r="C128" s="1"/>
  <c r="F128" l="1"/>
  <c r="E128" s="1"/>
  <c r="G128" s="1"/>
  <c r="C129" s="1"/>
  <c r="F129" l="1"/>
  <c r="E129" s="1"/>
  <c r="G129" s="1"/>
  <c r="C130" s="1"/>
  <c r="F130" l="1"/>
  <c r="E130" s="1"/>
  <c r="G130" s="1"/>
  <c r="C131" s="1"/>
  <c r="F131" l="1"/>
  <c r="E131" s="1"/>
  <c r="G131" s="1"/>
  <c r="C132" s="1"/>
  <c r="F132" l="1"/>
  <c r="E132" s="1"/>
  <c r="G132" s="1"/>
  <c r="C133" s="1"/>
  <c r="F133" l="1"/>
  <c r="E133" s="1"/>
  <c r="G133" s="1"/>
  <c r="C134" s="1"/>
  <c r="F134" l="1"/>
  <c r="E134" s="1"/>
  <c r="G134" s="1"/>
  <c r="C135" s="1"/>
  <c r="F135" l="1"/>
  <c r="E135" s="1"/>
  <c r="G135" s="1"/>
  <c r="C136" s="1"/>
  <c r="F136" l="1"/>
  <c r="E136" s="1"/>
  <c r="G136" s="1"/>
  <c r="C137" s="1"/>
  <c r="F137" l="1"/>
  <c r="E137" s="1"/>
  <c r="G137" s="1"/>
  <c r="C138" s="1"/>
  <c r="F138" l="1"/>
  <c r="E138" s="1"/>
  <c r="G138" s="1"/>
  <c r="C139" s="1"/>
  <c r="F139" l="1"/>
  <c r="E139" s="1"/>
  <c r="G139" s="1"/>
  <c r="C140" s="1"/>
  <c r="F140" l="1"/>
  <c r="E140" s="1"/>
  <c r="G140" s="1"/>
  <c r="C141" s="1"/>
  <c r="F141" l="1"/>
  <c r="E141" s="1"/>
  <c r="G141" s="1"/>
  <c r="C142" s="1"/>
  <c r="F142" l="1"/>
  <c r="E142" l="1"/>
  <c r="F143"/>
  <c r="C18" s="1"/>
  <c r="E143" l="1"/>
  <c r="G142"/>
</calcChain>
</file>

<file path=xl/sharedStrings.xml><?xml version="1.0" encoding="utf-8"?>
<sst xmlns="http://schemas.openxmlformats.org/spreadsheetml/2006/main" count="31" uniqueCount="29">
  <si>
    <t>Principal</t>
  </si>
  <si>
    <t>Interest</t>
  </si>
  <si>
    <t xml:space="preserve">Yes </t>
  </si>
  <si>
    <t>No</t>
  </si>
  <si>
    <t>Note:</t>
  </si>
  <si>
    <t>Entries in this template that are marked in red, indicate manual entries, i.e. are changeable. The user may change these numbers as per requirement.</t>
  </si>
  <si>
    <t>Entries in this template that are marked in black indicate use of formulae. Please avoid tempering with formulae based entries.</t>
  </si>
  <si>
    <t>Monthly</t>
  </si>
  <si>
    <t>Loan Amount</t>
  </si>
  <si>
    <t>Number of Payments</t>
  </si>
  <si>
    <t>Total Interest Paid</t>
  </si>
  <si>
    <t>Mark-up per Year</t>
  </si>
  <si>
    <t>Total Loan Amount Repaid</t>
  </si>
  <si>
    <t>Opening Balance</t>
  </si>
  <si>
    <t>Closing Balance</t>
  </si>
  <si>
    <t>Loan Schedule</t>
  </si>
  <si>
    <t>Total</t>
  </si>
  <si>
    <t>This section will provide you with indicative figures of a possible loan repayment schedule. It is, however, strongly advised, that the user receives an official repayment schedule from the loan sanctioning bank.</t>
  </si>
  <si>
    <t>Payments per year</t>
  </si>
  <si>
    <t>Quarterly</t>
  </si>
  <si>
    <t>Bi-annually</t>
  </si>
  <si>
    <t>Annually</t>
  </si>
  <si>
    <t>Payment Type (Select one)</t>
  </si>
  <si>
    <t>Loan Tenure (Years)</t>
  </si>
  <si>
    <t>Grace Period (Instalments)</t>
  </si>
  <si>
    <t>Instalment</t>
  </si>
  <si>
    <t>Your Requirements</t>
  </si>
  <si>
    <t>Loan Overview</t>
  </si>
  <si>
    <t>Grace Period 1 Year
(Select one)</t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</si>
</sst>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[$Rs.-4009]\ #,##0;[$Rs.-4009]\ \-#,##0"/>
    <numFmt numFmtId="167" formatCode="[$Rs.-4009]\ 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indexed="9"/>
      <name val="Garamond"/>
      <family val="1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4" borderId="0" xfId="0" applyFill="1" applyProtection="1">
      <protection locked="0"/>
    </xf>
    <xf numFmtId="0" fontId="3" fillId="3" borderId="2" xfId="3" applyFont="1" applyFill="1" applyBorder="1" applyAlignment="1" applyProtection="1">
      <alignment horizontal="left" vertical="center"/>
      <protection hidden="1"/>
    </xf>
    <xf numFmtId="0" fontId="3" fillId="3" borderId="3" xfId="3" applyFont="1" applyFill="1" applyBorder="1" applyAlignment="1" applyProtection="1">
      <alignment horizontal="left" vertical="center"/>
      <protection hidden="1"/>
    </xf>
    <xf numFmtId="0" fontId="3" fillId="3" borderId="4" xfId="3" applyFont="1" applyFill="1" applyBorder="1" applyAlignment="1" applyProtection="1">
      <alignment horizontal="left" vertical="center"/>
      <protection hidden="1"/>
    </xf>
    <xf numFmtId="0" fontId="0" fillId="2" borderId="0" xfId="0" applyFill="1" applyProtection="1">
      <protection hidden="1"/>
    </xf>
    <xf numFmtId="0" fontId="4" fillId="2" borderId="1" xfId="3" applyFont="1" applyFill="1" applyBorder="1" applyAlignment="1" applyProtection="1">
      <alignment horizontal="left" vertical="center" wrapText="1"/>
      <protection hidden="1"/>
    </xf>
    <xf numFmtId="0" fontId="2" fillId="2" borderId="9" xfId="0" applyFont="1" applyFill="1" applyBorder="1" applyProtection="1">
      <protection hidden="1"/>
    </xf>
    <xf numFmtId="164" fontId="6" fillId="2" borderId="10" xfId="1" applyNumberFormat="1" applyFont="1" applyFill="1" applyBorder="1" applyAlignment="1" applyProtection="1">
      <alignment horizontal="right"/>
      <protection hidden="1"/>
    </xf>
    <xf numFmtId="164" fontId="2" fillId="2" borderId="10" xfId="0" applyNumberFormat="1" applyFont="1" applyFill="1" applyBorder="1" applyProtection="1">
      <protection hidden="1"/>
    </xf>
    <xf numFmtId="165" fontId="2" fillId="2" borderId="10" xfId="0" applyNumberFormat="1" applyFont="1" applyFill="1" applyBorder="1" applyAlignment="1" applyProtection="1">
      <alignment horizontal="right"/>
      <protection hidden="1"/>
    </xf>
    <xf numFmtId="164" fontId="0" fillId="2" borderId="0" xfId="0" applyNumberFormat="1" applyFill="1" applyProtection="1">
      <protection hidden="1"/>
    </xf>
    <xf numFmtId="0" fontId="2" fillId="2" borderId="11" xfId="0" applyFont="1" applyFill="1" applyBorder="1" applyProtection="1">
      <protection hidden="1"/>
    </xf>
    <xf numFmtId="165" fontId="2" fillId="2" borderId="12" xfId="0" applyNumberFormat="1" applyFont="1" applyFill="1" applyBorder="1" applyAlignment="1" applyProtection="1">
      <alignment horizontal="right"/>
      <protection hidden="1"/>
    </xf>
    <xf numFmtId="167" fontId="0" fillId="2" borderId="0" xfId="0" applyNumberFormat="1" applyFill="1" applyProtection="1">
      <protection hidden="1"/>
    </xf>
    <xf numFmtId="0" fontId="2" fillId="5" borderId="5" xfId="0" applyFont="1" applyFill="1" applyBorder="1" applyAlignment="1" applyProtection="1">
      <alignment horizontal="center"/>
      <protection hidden="1"/>
    </xf>
    <xf numFmtId="0" fontId="2" fillId="5" borderId="13" xfId="0" applyFont="1" applyFill="1" applyBorder="1" applyAlignment="1" applyProtection="1">
      <alignment horizontal="center"/>
      <protection hidden="1"/>
    </xf>
    <xf numFmtId="0" fontId="2" fillId="5" borderId="6" xfId="0" applyFont="1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165" fontId="0" fillId="2" borderId="14" xfId="1" applyNumberFormat="1" applyFont="1" applyFill="1" applyBorder="1" applyProtection="1">
      <protection hidden="1"/>
    </xf>
    <xf numFmtId="165" fontId="0" fillId="2" borderId="8" xfId="1" applyNumberFormat="1" applyFont="1" applyFill="1" applyBorder="1" applyProtection="1">
      <protection hidden="1"/>
    </xf>
    <xf numFmtId="164" fontId="0" fillId="2" borderId="0" xfId="1" applyNumberFormat="1" applyFont="1" applyFill="1" applyProtection="1">
      <protection hidden="1"/>
    </xf>
    <xf numFmtId="43" fontId="0" fillId="2" borderId="0" xfId="0" applyNumberFormat="1" applyFill="1" applyProtection="1">
      <protection hidden="1"/>
    </xf>
    <xf numFmtId="0" fontId="0" fillId="2" borderId="9" xfId="0" applyFill="1" applyBorder="1" applyAlignment="1" applyProtection="1">
      <alignment horizontal="center"/>
      <protection hidden="1"/>
    </xf>
    <xf numFmtId="165" fontId="0" fillId="2" borderId="1" xfId="1" applyNumberFormat="1" applyFont="1" applyFill="1" applyBorder="1" applyProtection="1">
      <protection hidden="1"/>
    </xf>
    <xf numFmtId="165" fontId="0" fillId="2" borderId="10" xfId="1" applyNumberFormat="1" applyFont="1" applyFill="1" applyBorder="1" applyProtection="1">
      <protection hidden="1"/>
    </xf>
    <xf numFmtId="8" fontId="0" fillId="2" borderId="0" xfId="0" applyNumberFormat="1" applyFill="1" applyProtection="1">
      <protection hidden="1"/>
    </xf>
    <xf numFmtId="0" fontId="0" fillId="2" borderId="15" xfId="0" applyFill="1" applyBorder="1" applyAlignment="1" applyProtection="1">
      <alignment horizontal="center"/>
      <protection hidden="1"/>
    </xf>
    <xf numFmtId="165" fontId="0" fillId="2" borderId="16" xfId="1" applyNumberFormat="1" applyFont="1" applyFill="1" applyBorder="1" applyProtection="1">
      <protection hidden="1"/>
    </xf>
    <xf numFmtId="165" fontId="0" fillId="2" borderId="17" xfId="1" applyNumberFormat="1" applyFont="1" applyFill="1" applyBorder="1" applyProtection="1">
      <protection hidden="1"/>
    </xf>
    <xf numFmtId="0" fontId="2" fillId="5" borderId="19" xfId="0" applyFont="1" applyFill="1" applyBorder="1" applyAlignment="1" applyProtection="1">
      <alignment horizontal="center"/>
      <protection hidden="1"/>
    </xf>
    <xf numFmtId="165" fontId="2" fillId="5" borderId="20" xfId="0" applyNumberFormat="1" applyFont="1" applyFill="1" applyBorder="1" applyProtection="1">
      <protection hidden="1"/>
    </xf>
    <xf numFmtId="165" fontId="2" fillId="5" borderId="20" xfId="1" applyNumberFormat="1" applyFont="1" applyFill="1" applyBorder="1" applyProtection="1">
      <protection hidden="1"/>
    </xf>
    <xf numFmtId="165" fontId="2" fillId="5" borderId="21" xfId="0" applyNumberFormat="1" applyFont="1" applyFill="1" applyBorder="1" applyProtection="1">
      <protection hidden="1"/>
    </xf>
    <xf numFmtId="0" fontId="2" fillId="5" borderId="20" xfId="0" applyFont="1" applyFill="1" applyBorder="1" applyAlignment="1" applyProtection="1">
      <alignment horizontal="center"/>
      <protection hidden="1"/>
    </xf>
    <xf numFmtId="0" fontId="2" fillId="5" borderId="21" xfId="0" applyFon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2" fillId="5" borderId="22" xfId="0" applyFont="1" applyFill="1" applyBorder="1" applyAlignment="1" applyProtection="1">
      <alignment horizontal="left"/>
      <protection hidden="1"/>
    </xf>
    <xf numFmtId="0" fontId="2" fillId="5" borderId="23" xfId="0" applyFont="1" applyFill="1" applyBorder="1" applyAlignment="1" applyProtection="1">
      <alignment horizontal="left"/>
      <protection hidden="1"/>
    </xf>
    <xf numFmtId="0" fontId="2" fillId="2" borderId="18" xfId="0" applyFont="1" applyFill="1" applyBorder="1" applyProtection="1">
      <protection hidden="1"/>
    </xf>
    <xf numFmtId="164" fontId="6" fillId="2" borderId="24" xfId="0" applyNumberFormat="1" applyFont="1" applyFill="1" applyBorder="1" applyAlignment="1" applyProtection="1">
      <alignment horizontal="right"/>
      <protection hidden="1"/>
    </xf>
    <xf numFmtId="0" fontId="0" fillId="2" borderId="0" xfId="0" applyFill="1" applyBorder="1" applyProtection="1">
      <protection hidden="1"/>
    </xf>
    <xf numFmtId="0" fontId="2" fillId="2" borderId="0" xfId="0" applyFont="1" applyFill="1" applyBorder="1" applyProtection="1">
      <protection hidden="1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5" fillId="2" borderId="12" xfId="1" applyNumberFormat="1" applyFont="1" applyFill="1" applyBorder="1" applyAlignment="1" applyProtection="1">
      <alignment horizontal="right"/>
      <protection locked="0"/>
    </xf>
    <xf numFmtId="0" fontId="2" fillId="2" borderId="7" xfId="0" applyFont="1" applyFill="1" applyBorder="1" applyAlignment="1" applyProtection="1">
      <alignment vertical="center"/>
      <protection hidden="1"/>
    </xf>
    <xf numFmtId="0" fontId="2" fillId="2" borderId="9" xfId="0" applyFont="1" applyFill="1" applyBorder="1" applyAlignment="1" applyProtection="1">
      <alignment vertical="center"/>
      <protection hidden="1"/>
    </xf>
    <xf numFmtId="165" fontId="5" fillId="2" borderId="8" xfId="1" applyNumberFormat="1" applyFont="1" applyFill="1" applyBorder="1" applyAlignment="1" applyProtection="1">
      <alignment horizontal="right" vertical="center"/>
      <protection locked="0"/>
    </xf>
    <xf numFmtId="9" fontId="5" fillId="2" borderId="10" xfId="2" applyFont="1" applyFill="1" applyBorder="1" applyAlignment="1" applyProtection="1">
      <alignment horizontal="right" vertical="center"/>
      <protection locked="0"/>
    </xf>
    <xf numFmtId="164" fontId="5" fillId="2" borderId="10" xfId="1" applyNumberFormat="1" applyFont="1" applyFill="1" applyBorder="1" applyAlignment="1" applyProtection="1">
      <alignment horizontal="right" vertical="center"/>
      <protection locked="0"/>
    </xf>
    <xf numFmtId="0" fontId="2" fillId="2" borderId="11" xfId="0" applyFont="1" applyFill="1" applyBorder="1" applyAlignment="1" applyProtection="1">
      <alignment vertical="center" wrapText="1"/>
      <protection hidden="1"/>
    </xf>
  </cellXfs>
  <cellStyles count="5">
    <cellStyle name="Comma" xfId="1" builtinId="3"/>
    <cellStyle name="Comma 2" xfId="4"/>
    <cellStyle name="Normal" xfId="0" builtinId="0"/>
    <cellStyle name="Normal 3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16" fmlaLink="$K$3" fmlaRange="$J$3:$J$4" noThreeD="1" val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43"/>
  <sheetViews>
    <sheetView tabSelected="1" zoomScaleNormal="100" workbookViewId="0">
      <selection activeCell="E14" sqref="E14"/>
    </sheetView>
  </sheetViews>
  <sheetFormatPr defaultRowHeight="15"/>
  <cols>
    <col min="1" max="1" width="9.140625" style="5"/>
    <col min="2" max="2" width="25.85546875" style="5" bestFit="1" customWidth="1"/>
    <col min="3" max="3" width="16.140625" style="5" bestFit="1" customWidth="1"/>
    <col min="4" max="4" width="12.140625" style="5" bestFit="1" customWidth="1"/>
    <col min="5" max="5" width="14.7109375" style="5" bestFit="1" customWidth="1"/>
    <col min="6" max="6" width="12.42578125" style="5" bestFit="1" customWidth="1"/>
    <col min="7" max="7" width="16.5703125" style="5" bestFit="1" customWidth="1"/>
    <col min="8" max="8" width="9.140625" style="5"/>
    <col min="9" max="9" width="14" style="5" bestFit="1" customWidth="1"/>
    <col min="10" max="11" width="9.140625" style="5" customWidth="1"/>
    <col min="12" max="12" width="9.140625" style="5"/>
    <col min="13" max="13" width="11" style="5" hidden="1" customWidth="1"/>
    <col min="14" max="14" width="4.42578125" style="5" hidden="1" customWidth="1"/>
    <col min="15" max="16384" width="9.140625" style="5"/>
  </cols>
  <sheetData>
    <row r="2" spans="1:14" ht="27.75" customHeight="1">
      <c r="B2" s="2" t="s">
        <v>4</v>
      </c>
      <c r="C2" s="3"/>
      <c r="D2" s="3"/>
      <c r="E2" s="3"/>
      <c r="F2" s="3"/>
      <c r="G2" s="3"/>
      <c r="H2" s="3"/>
      <c r="I2" s="3"/>
      <c r="J2" s="3"/>
      <c r="K2" s="4"/>
    </row>
    <row r="3" spans="1:14" ht="27.75" customHeight="1">
      <c r="B3" s="6" t="s">
        <v>17</v>
      </c>
      <c r="C3" s="6"/>
      <c r="D3" s="6"/>
      <c r="E3" s="6"/>
      <c r="F3" s="6"/>
      <c r="G3" s="6"/>
      <c r="H3" s="6"/>
      <c r="I3" s="6"/>
      <c r="J3" s="6"/>
      <c r="K3" s="6"/>
    </row>
    <row r="4" spans="1:14" ht="27.75" customHeight="1">
      <c r="B4" s="6" t="s">
        <v>5</v>
      </c>
      <c r="C4" s="6"/>
      <c r="D4" s="6"/>
      <c r="E4" s="6"/>
      <c r="F4" s="6"/>
      <c r="G4" s="6"/>
      <c r="H4" s="6"/>
      <c r="I4" s="6"/>
      <c r="J4" s="6"/>
      <c r="K4" s="6"/>
    </row>
    <row r="5" spans="1:14" ht="27.75" customHeight="1">
      <c r="B5" s="6" t="s">
        <v>6</v>
      </c>
      <c r="C5" s="6"/>
      <c r="D5" s="6"/>
      <c r="E5" s="6"/>
      <c r="F5" s="6"/>
      <c r="G5" s="6"/>
      <c r="H5" s="6"/>
      <c r="I5" s="6"/>
      <c r="J5" s="6"/>
      <c r="K5" s="6"/>
    </row>
    <row r="6" spans="1:14" ht="15.75" thickBot="1"/>
    <row r="7" spans="1:14" ht="15.75" thickBot="1">
      <c r="B7" s="37" t="s">
        <v>26</v>
      </c>
      <c r="C7" s="38"/>
    </row>
    <row r="8" spans="1:14" ht="27" customHeight="1">
      <c r="B8" s="45" t="s">
        <v>8</v>
      </c>
      <c r="C8" s="47">
        <v>2000000</v>
      </c>
    </row>
    <row r="9" spans="1:14" ht="27" customHeight="1">
      <c r="B9" s="46" t="s">
        <v>11</v>
      </c>
      <c r="C9" s="48">
        <v>0.08</v>
      </c>
      <c r="M9" s="1" t="s">
        <v>2</v>
      </c>
      <c r="N9" s="1">
        <v>1</v>
      </c>
    </row>
    <row r="10" spans="1:14" ht="27" customHeight="1">
      <c r="B10" s="46" t="s">
        <v>23</v>
      </c>
      <c r="C10" s="49">
        <v>8</v>
      </c>
      <c r="M10" s="1" t="s">
        <v>3</v>
      </c>
      <c r="N10" s="1"/>
    </row>
    <row r="11" spans="1:14" ht="27" customHeight="1">
      <c r="B11" s="46" t="s">
        <v>22</v>
      </c>
      <c r="C11" s="49" t="s">
        <v>7</v>
      </c>
      <c r="M11" s="1" t="s">
        <v>7</v>
      </c>
      <c r="N11" s="1">
        <v>12</v>
      </c>
    </row>
    <row r="12" spans="1:14" ht="32.25" customHeight="1" thickBot="1">
      <c r="B12" s="50" t="s">
        <v>28</v>
      </c>
      <c r="C12" s="44"/>
      <c r="M12" s="1" t="s">
        <v>19</v>
      </c>
      <c r="N12" s="1">
        <v>4</v>
      </c>
    </row>
    <row r="13" spans="1:14" ht="15.75" customHeight="1" thickBot="1">
      <c r="B13" s="42"/>
      <c r="C13" s="43"/>
      <c r="M13" s="1" t="s">
        <v>20</v>
      </c>
      <c r="N13" s="1">
        <v>2</v>
      </c>
    </row>
    <row r="14" spans="1:14" ht="15.75" thickBot="1">
      <c r="A14" s="41"/>
      <c r="B14" s="37" t="s">
        <v>27</v>
      </c>
      <c r="C14" s="38"/>
      <c r="D14" s="41"/>
      <c r="M14" s="1" t="s">
        <v>21</v>
      </c>
      <c r="N14" s="1">
        <v>1</v>
      </c>
    </row>
    <row r="15" spans="1:14">
      <c r="B15" s="39" t="s">
        <v>24</v>
      </c>
      <c r="C15" s="40">
        <f>CHOOSE($N$9,$C$16,0)</f>
        <v>12</v>
      </c>
    </row>
    <row r="16" spans="1:14">
      <c r="B16" s="7" t="s">
        <v>18</v>
      </c>
      <c r="C16" s="8">
        <f>VLOOKUP($C$11,$M$11:$N$14,2,0)</f>
        <v>12</v>
      </c>
    </row>
    <row r="17" spans="2:14">
      <c r="B17" s="7" t="s">
        <v>9</v>
      </c>
      <c r="C17" s="9">
        <f>$C$10*$C$16</f>
        <v>96</v>
      </c>
    </row>
    <row r="18" spans="2:14">
      <c r="B18" s="7" t="s">
        <v>10</v>
      </c>
      <c r="C18" s="10">
        <f>$F$143</f>
        <v>778484.01964847464</v>
      </c>
      <c r="E18" s="11"/>
    </row>
    <row r="19" spans="2:14" ht="15.75" thickBot="1">
      <c r="B19" s="12" t="s">
        <v>12</v>
      </c>
      <c r="C19" s="13">
        <f>$D$143</f>
        <v>2778484.0196484998</v>
      </c>
    </row>
    <row r="20" spans="2:14" ht="15.75" thickBot="1">
      <c r="N20" s="14"/>
    </row>
    <row r="21" spans="2:14" ht="15.75" thickBot="1">
      <c r="B21" s="15" t="s">
        <v>15</v>
      </c>
      <c r="C21" s="16"/>
      <c r="D21" s="16"/>
      <c r="E21" s="16"/>
      <c r="F21" s="16"/>
      <c r="G21" s="17"/>
    </row>
    <row r="22" spans="2:14" s="36" customFormat="1" ht="15.75" thickBot="1">
      <c r="B22" s="30" t="s">
        <v>25</v>
      </c>
      <c r="C22" s="34" t="s">
        <v>13</v>
      </c>
      <c r="D22" s="34" t="s">
        <v>25</v>
      </c>
      <c r="E22" s="34" t="s">
        <v>0</v>
      </c>
      <c r="F22" s="34" t="s">
        <v>1</v>
      </c>
      <c r="G22" s="35" t="s">
        <v>14</v>
      </c>
    </row>
    <row r="23" spans="2:14">
      <c r="B23" s="18">
        <v>1</v>
      </c>
      <c r="C23" s="19">
        <f>C8</f>
        <v>2000000</v>
      </c>
      <c r="D23" s="19">
        <f>IF($B23&lt;=$C$17,(CHOOSE($N$9,IF(B23&lt;=$C$15,F23,-PMT($C$9/$C$16,$C$17-$C$15,$C$8)),-PMT($C$9/$C$16,$C$17,$C$8))),0)</f>
        <v>13333.333333333334</v>
      </c>
      <c r="E23" s="19">
        <f>D23-F23</f>
        <v>0</v>
      </c>
      <c r="F23" s="19">
        <f>C23*$C$9/$C$16</f>
        <v>13333.333333333334</v>
      </c>
      <c r="G23" s="20">
        <f>C23-E23</f>
        <v>2000000</v>
      </c>
      <c r="H23" s="21"/>
      <c r="I23" s="22"/>
    </row>
    <row r="24" spans="2:14">
      <c r="B24" s="23">
        <v>2</v>
      </c>
      <c r="C24" s="24">
        <f>G23</f>
        <v>2000000</v>
      </c>
      <c r="D24" s="24">
        <f>IF($B24&lt;=$C$17,(CHOOSE($N$9,IF(B24&lt;=$C$15,F24,-PMT($C$9/$C$16,$C$17-$C$15,$C$8)),-PMT($C$9/$C$16,$C$17,$C$8))),0)</f>
        <v>13333.333333333334</v>
      </c>
      <c r="E24" s="24">
        <f t="shared" ref="E24:E46" si="0">D24-F24</f>
        <v>0</v>
      </c>
      <c r="F24" s="24">
        <f>C24*$C$9/$C$16</f>
        <v>13333.333333333334</v>
      </c>
      <c r="G24" s="25">
        <f t="shared" ref="G24:G46" si="1">C24-E24</f>
        <v>2000000</v>
      </c>
      <c r="H24" s="21"/>
    </row>
    <row r="25" spans="2:14">
      <c r="B25" s="23">
        <v>3</v>
      </c>
      <c r="C25" s="24">
        <f t="shared" ref="C25:C46" si="2">G24</f>
        <v>2000000</v>
      </c>
      <c r="D25" s="24">
        <f>IF($B25&lt;=$C$17,(CHOOSE($N$9,IF(B25&lt;=$C$15,F25,-PMT($C$9/$C$16,$C$17-$C$15,$C$8)),-PMT($C$9/$C$16,$C$17,$C$8))),0)</f>
        <v>13333.333333333334</v>
      </c>
      <c r="E25" s="24">
        <f t="shared" si="0"/>
        <v>0</v>
      </c>
      <c r="F25" s="24">
        <f>C25*$C$9/$C$16</f>
        <v>13333.333333333334</v>
      </c>
      <c r="G25" s="25">
        <f t="shared" si="1"/>
        <v>2000000</v>
      </c>
      <c r="H25" s="21"/>
    </row>
    <row r="26" spans="2:14">
      <c r="B26" s="23">
        <v>4</v>
      </c>
      <c r="C26" s="24">
        <f t="shared" si="2"/>
        <v>2000000</v>
      </c>
      <c r="D26" s="24">
        <f>IF($B26&lt;=$C$17,(CHOOSE($N$9,IF(B26&lt;=$C$15,F26,-PMT($C$9/$C$16,$C$17-$C$15,$C$8)),-PMT($C$9/$C$16,$C$17,$C$8))),0)</f>
        <v>13333.333333333334</v>
      </c>
      <c r="E26" s="24">
        <f t="shared" si="0"/>
        <v>0</v>
      </c>
      <c r="F26" s="24">
        <f>C26*$C$9/$C$16</f>
        <v>13333.333333333334</v>
      </c>
      <c r="G26" s="25">
        <f t="shared" si="1"/>
        <v>2000000</v>
      </c>
      <c r="H26" s="21"/>
    </row>
    <row r="27" spans="2:14">
      <c r="B27" s="23">
        <v>5</v>
      </c>
      <c r="C27" s="24">
        <f t="shared" si="2"/>
        <v>2000000</v>
      </c>
      <c r="D27" s="24">
        <f>IF($B27&lt;=$C$17,(CHOOSE($N$9,IF(B27&lt;=$C$15,F27,-PMT($C$9/$C$16,$C$17-$C$15,$C$8)),-PMT($C$9/$C$16,$C$17,$C$8))),0)</f>
        <v>13333.333333333334</v>
      </c>
      <c r="E27" s="24">
        <f t="shared" si="0"/>
        <v>0</v>
      </c>
      <c r="F27" s="24">
        <f>C27*$C$9/$C$16</f>
        <v>13333.333333333334</v>
      </c>
      <c r="G27" s="25">
        <f t="shared" si="1"/>
        <v>2000000</v>
      </c>
      <c r="H27" s="21"/>
    </row>
    <row r="28" spans="2:14">
      <c r="B28" s="23">
        <v>6</v>
      </c>
      <c r="C28" s="24">
        <f t="shared" si="2"/>
        <v>2000000</v>
      </c>
      <c r="D28" s="24">
        <f>IF($B28&lt;=$C$17,(CHOOSE($N$9,IF(B28&lt;=$C$15,F28,-PMT($C$9/$C$16,$C$17-$C$15,$C$8)),-PMT($C$9/$C$16,$C$17,$C$8))),0)</f>
        <v>13333.333333333334</v>
      </c>
      <c r="E28" s="24">
        <f t="shared" si="0"/>
        <v>0</v>
      </c>
      <c r="F28" s="24">
        <f>C28*$C$9/$C$16</f>
        <v>13333.333333333334</v>
      </c>
      <c r="G28" s="25">
        <f t="shared" si="1"/>
        <v>2000000</v>
      </c>
      <c r="H28" s="21"/>
    </row>
    <row r="29" spans="2:14">
      <c r="B29" s="23">
        <v>7</v>
      </c>
      <c r="C29" s="24">
        <f t="shared" si="2"/>
        <v>2000000</v>
      </c>
      <c r="D29" s="24">
        <f>IF($B29&lt;=$C$17,(CHOOSE($N$9,IF(B29&lt;=$C$15,F29,-PMT($C$9/$C$16,$C$17-$C$15,$C$8)),-PMT($C$9/$C$16,$C$17,$C$8))),0)</f>
        <v>13333.333333333334</v>
      </c>
      <c r="E29" s="24">
        <f t="shared" si="0"/>
        <v>0</v>
      </c>
      <c r="F29" s="24">
        <f>C29*$C$9/$C$16</f>
        <v>13333.333333333334</v>
      </c>
      <c r="G29" s="25">
        <f t="shared" si="1"/>
        <v>2000000</v>
      </c>
      <c r="H29" s="21"/>
    </row>
    <row r="30" spans="2:14">
      <c r="B30" s="23">
        <v>8</v>
      </c>
      <c r="C30" s="24">
        <f t="shared" si="2"/>
        <v>2000000</v>
      </c>
      <c r="D30" s="24">
        <f>IF($B30&lt;=$C$17,(CHOOSE($N$9,IF(B30&lt;=$C$15,F30,-PMT($C$9/$C$16,$C$17-$C$15,$C$8)),-PMT($C$9/$C$16,$C$17,$C$8))),0)</f>
        <v>13333.333333333334</v>
      </c>
      <c r="E30" s="24">
        <f t="shared" si="0"/>
        <v>0</v>
      </c>
      <c r="F30" s="24">
        <f>C30*$C$9/$C$16</f>
        <v>13333.333333333334</v>
      </c>
      <c r="G30" s="25">
        <f t="shared" si="1"/>
        <v>2000000</v>
      </c>
      <c r="H30" s="21"/>
    </row>
    <row r="31" spans="2:14">
      <c r="B31" s="23">
        <v>9</v>
      </c>
      <c r="C31" s="24">
        <f t="shared" si="2"/>
        <v>2000000</v>
      </c>
      <c r="D31" s="24">
        <f>IF($B31&lt;=$C$17,(CHOOSE($N$9,IF(B31&lt;=$C$15,F31,-PMT($C$9/$C$16,$C$17-$C$15,$C$8)),-PMT($C$9/$C$16,$C$17,$C$8))),0)</f>
        <v>13333.333333333334</v>
      </c>
      <c r="E31" s="24">
        <f t="shared" si="0"/>
        <v>0</v>
      </c>
      <c r="F31" s="24">
        <f>C31*$C$9/$C$16</f>
        <v>13333.333333333334</v>
      </c>
      <c r="G31" s="25">
        <f t="shared" si="1"/>
        <v>2000000</v>
      </c>
      <c r="H31" s="21"/>
    </row>
    <row r="32" spans="2:14">
      <c r="B32" s="23">
        <v>10</v>
      </c>
      <c r="C32" s="24">
        <f t="shared" si="2"/>
        <v>2000000</v>
      </c>
      <c r="D32" s="24">
        <f>IF($B32&lt;=$C$17,(CHOOSE($N$9,IF(B32&lt;=$C$15,F32,-PMT($C$9/$C$16,$C$17-$C$15,$C$8)),-PMT($C$9/$C$16,$C$17,$C$8))),0)</f>
        <v>13333.333333333334</v>
      </c>
      <c r="E32" s="24">
        <f t="shared" si="0"/>
        <v>0</v>
      </c>
      <c r="F32" s="24">
        <f>C32*$C$9/$C$16</f>
        <v>13333.333333333334</v>
      </c>
      <c r="G32" s="25">
        <f t="shared" si="1"/>
        <v>2000000</v>
      </c>
      <c r="H32" s="21"/>
    </row>
    <row r="33" spans="2:9">
      <c r="B33" s="23">
        <v>11</v>
      </c>
      <c r="C33" s="24">
        <f t="shared" si="2"/>
        <v>2000000</v>
      </c>
      <c r="D33" s="24">
        <f>IF($B33&lt;=$C$17,(CHOOSE($N$9,IF(B33&lt;=$C$15,F33,-PMT($C$9/$C$16,$C$17-$C$15,$C$8)),-PMT($C$9/$C$16,$C$17,$C$8))),0)</f>
        <v>13333.333333333334</v>
      </c>
      <c r="E33" s="24">
        <f t="shared" si="0"/>
        <v>0</v>
      </c>
      <c r="F33" s="24">
        <f>C33*$C$9/$C$16</f>
        <v>13333.333333333334</v>
      </c>
      <c r="G33" s="25">
        <f t="shared" si="1"/>
        <v>2000000</v>
      </c>
      <c r="H33" s="21"/>
    </row>
    <row r="34" spans="2:9">
      <c r="B34" s="23">
        <v>12</v>
      </c>
      <c r="C34" s="24">
        <f t="shared" si="2"/>
        <v>2000000</v>
      </c>
      <c r="D34" s="24">
        <f>IF($B34&lt;=$C$17,(CHOOSE($N$9,IF(B34&lt;=$C$15,F34,-PMT($C$9/$C$16,$C$17-$C$15,$C$8)),-PMT($C$9/$C$16,$C$17,$C$8))),0)</f>
        <v>13333.333333333334</v>
      </c>
      <c r="E34" s="24">
        <f t="shared" si="0"/>
        <v>0</v>
      </c>
      <c r="F34" s="24">
        <f>C34*$C$9/$C$16</f>
        <v>13333.333333333334</v>
      </c>
      <c r="G34" s="25">
        <f t="shared" si="1"/>
        <v>2000000</v>
      </c>
      <c r="H34" s="21"/>
    </row>
    <row r="35" spans="2:9">
      <c r="B35" s="23">
        <v>13</v>
      </c>
      <c r="C35" s="24">
        <f t="shared" si="2"/>
        <v>2000000</v>
      </c>
      <c r="D35" s="24">
        <f>IF($B35&lt;=$C$17,(CHOOSE($N$9,IF(B35&lt;=$C$15,F35,-PMT($C$9/$C$16,$C$17-$C$15,$C$8)),-PMT($C$9/$C$16,$C$17,$C$8))),0)</f>
        <v>31172.428805339274</v>
      </c>
      <c r="E35" s="24">
        <f t="shared" si="0"/>
        <v>17839.095472005938</v>
      </c>
      <c r="F35" s="24">
        <f>C35*$C$9/$C$16</f>
        <v>13333.333333333334</v>
      </c>
      <c r="G35" s="25">
        <f t="shared" si="1"/>
        <v>1982160.9045279941</v>
      </c>
      <c r="H35" s="21"/>
      <c r="I35" s="26"/>
    </row>
    <row r="36" spans="2:9">
      <c r="B36" s="23">
        <v>14</v>
      </c>
      <c r="C36" s="24">
        <f t="shared" si="2"/>
        <v>1982160.9045279941</v>
      </c>
      <c r="D36" s="24">
        <f>IF($B36&lt;=$C$17,(CHOOSE($N$9,IF(B36&lt;=$C$15,F36,-PMT($C$9/$C$16,$C$17-$C$15,$C$8)),-PMT($C$9/$C$16,$C$17,$C$8))),0)</f>
        <v>31172.428805339274</v>
      </c>
      <c r="E36" s="24">
        <f t="shared" si="0"/>
        <v>17958.022775152647</v>
      </c>
      <c r="F36" s="24">
        <f>C36*$C$9/$C$16</f>
        <v>13214.406030186627</v>
      </c>
      <c r="G36" s="25">
        <f t="shared" si="1"/>
        <v>1964202.8817528414</v>
      </c>
      <c r="H36" s="21"/>
    </row>
    <row r="37" spans="2:9">
      <c r="B37" s="23">
        <v>15</v>
      </c>
      <c r="C37" s="24">
        <f t="shared" si="2"/>
        <v>1964202.8817528414</v>
      </c>
      <c r="D37" s="24">
        <f>IF($B37&lt;=$C$17,(CHOOSE($N$9,IF(B37&lt;=$C$15,F37,-PMT($C$9/$C$16,$C$17-$C$15,$C$8)),-PMT($C$9/$C$16,$C$17,$C$8))),0)</f>
        <v>31172.428805339274</v>
      </c>
      <c r="E37" s="24">
        <f t="shared" si="0"/>
        <v>18077.742926986997</v>
      </c>
      <c r="F37" s="24">
        <f>C37*$C$9/$C$16</f>
        <v>13094.685878352277</v>
      </c>
      <c r="G37" s="25">
        <f t="shared" si="1"/>
        <v>1946125.1388258545</v>
      </c>
      <c r="H37" s="21"/>
    </row>
    <row r="38" spans="2:9">
      <c r="B38" s="23">
        <v>16</v>
      </c>
      <c r="C38" s="24">
        <f t="shared" si="2"/>
        <v>1946125.1388258545</v>
      </c>
      <c r="D38" s="24">
        <f>IF($B38&lt;=$C$17,(CHOOSE($N$9,IF(B38&lt;=$C$15,F38,-PMT($C$9/$C$16,$C$17-$C$15,$C$8)),-PMT($C$9/$C$16,$C$17,$C$8))),0)</f>
        <v>31172.428805339274</v>
      </c>
      <c r="E38" s="24">
        <f t="shared" si="0"/>
        <v>18198.261213166908</v>
      </c>
      <c r="F38" s="24">
        <f>C38*$C$9/$C$16</f>
        <v>12974.167592172364</v>
      </c>
      <c r="G38" s="25">
        <f t="shared" si="1"/>
        <v>1927926.8776126876</v>
      </c>
      <c r="H38" s="21"/>
    </row>
    <row r="39" spans="2:9">
      <c r="B39" s="23">
        <v>17</v>
      </c>
      <c r="C39" s="24">
        <f t="shared" si="2"/>
        <v>1927926.8776126876</v>
      </c>
      <c r="D39" s="24">
        <f>IF($B39&lt;=$C$17,(CHOOSE($N$9,IF(B39&lt;=$C$15,F39,-PMT($C$9/$C$16,$C$17-$C$15,$C$8)),-PMT($C$9/$C$16,$C$17,$C$8))),0)</f>
        <v>31172.428805339274</v>
      </c>
      <c r="E39" s="24">
        <f t="shared" si="0"/>
        <v>18319.582954588026</v>
      </c>
      <c r="F39" s="24">
        <f>C39*$C$9/$C$16</f>
        <v>12852.84585075125</v>
      </c>
      <c r="G39" s="25">
        <f t="shared" si="1"/>
        <v>1909607.2946580995</v>
      </c>
      <c r="H39" s="21"/>
    </row>
    <row r="40" spans="2:9">
      <c r="B40" s="23">
        <v>18</v>
      </c>
      <c r="C40" s="24">
        <f t="shared" si="2"/>
        <v>1909607.2946580995</v>
      </c>
      <c r="D40" s="24">
        <f>IF($B40&lt;=$C$17,(CHOOSE($N$9,IF(B40&lt;=$C$15,F40,-PMT($C$9/$C$16,$C$17-$C$15,$C$8)),-PMT($C$9/$C$16,$C$17,$C$8))),0)</f>
        <v>31172.428805339274</v>
      </c>
      <c r="E40" s="24">
        <f t="shared" si="0"/>
        <v>18441.71350761861</v>
      </c>
      <c r="F40" s="24">
        <f>C40*$C$9/$C$16</f>
        <v>12730.715297720664</v>
      </c>
      <c r="G40" s="25">
        <f t="shared" si="1"/>
        <v>1891165.581150481</v>
      </c>
      <c r="H40" s="21"/>
    </row>
    <row r="41" spans="2:9">
      <c r="B41" s="23">
        <v>19</v>
      </c>
      <c r="C41" s="24">
        <f t="shared" si="2"/>
        <v>1891165.581150481</v>
      </c>
      <c r="D41" s="24">
        <f>IF($B41&lt;=$C$17,(CHOOSE($N$9,IF(B41&lt;=$C$15,F41,-PMT($C$9/$C$16,$C$17-$C$15,$C$8)),-PMT($C$9/$C$16,$C$17,$C$8))),0)</f>
        <v>31172.428805339274</v>
      </c>
      <c r="E41" s="24">
        <f t="shared" si="0"/>
        <v>18564.658264336067</v>
      </c>
      <c r="F41" s="24">
        <f>C41*$C$9/$C$16</f>
        <v>12607.770541003207</v>
      </c>
      <c r="G41" s="25">
        <f t="shared" si="1"/>
        <v>1872600.9228861448</v>
      </c>
      <c r="H41" s="21"/>
    </row>
    <row r="42" spans="2:9">
      <c r="B42" s="23">
        <v>20</v>
      </c>
      <c r="C42" s="24">
        <f t="shared" si="2"/>
        <v>1872600.9228861448</v>
      </c>
      <c r="D42" s="24">
        <f>IF($B42&lt;=$C$17,(CHOOSE($N$9,IF(B42&lt;=$C$15,F42,-PMT($C$9/$C$16,$C$17-$C$15,$C$8)),-PMT($C$9/$C$16,$C$17,$C$8))),0)</f>
        <v>31172.428805339274</v>
      </c>
      <c r="E42" s="24">
        <f t="shared" si="0"/>
        <v>18688.422652764973</v>
      </c>
      <c r="F42" s="24">
        <f>C42*$C$9/$C$16</f>
        <v>12484.0061525743</v>
      </c>
      <c r="G42" s="25">
        <f t="shared" si="1"/>
        <v>1853912.5002333799</v>
      </c>
      <c r="H42" s="21"/>
    </row>
    <row r="43" spans="2:9">
      <c r="B43" s="23">
        <v>21</v>
      </c>
      <c r="C43" s="24">
        <f t="shared" si="2"/>
        <v>1853912.5002333799</v>
      </c>
      <c r="D43" s="24">
        <f>IF($B43&lt;=$C$17,(CHOOSE($N$9,IF(B43&lt;=$C$15,F43,-PMT($C$9/$C$16,$C$17-$C$15,$C$8)),-PMT($C$9/$C$16,$C$17,$C$8))),0)</f>
        <v>31172.428805339274</v>
      </c>
      <c r="E43" s="24">
        <f t="shared" si="0"/>
        <v>18813.012137116741</v>
      </c>
      <c r="F43" s="24">
        <f>C43*$C$9/$C$16</f>
        <v>12359.416668222533</v>
      </c>
      <c r="G43" s="25">
        <f t="shared" si="1"/>
        <v>1835099.4880962633</v>
      </c>
      <c r="H43" s="21"/>
    </row>
    <row r="44" spans="2:9">
      <c r="B44" s="23">
        <v>22</v>
      </c>
      <c r="C44" s="24">
        <f t="shared" si="2"/>
        <v>1835099.4880962633</v>
      </c>
      <c r="D44" s="24">
        <f>IF($B44&lt;=$C$17,(CHOOSE($N$9,IF(B44&lt;=$C$15,F44,-PMT($C$9/$C$16,$C$17-$C$15,$C$8)),-PMT($C$9/$C$16,$C$17,$C$8))),0)</f>
        <v>31172.428805339274</v>
      </c>
      <c r="E44" s="24">
        <f t="shared" si="0"/>
        <v>18938.432218030852</v>
      </c>
      <c r="F44" s="24">
        <f>C44*$C$9/$C$16</f>
        <v>12233.996587308422</v>
      </c>
      <c r="G44" s="25">
        <f t="shared" si="1"/>
        <v>1816161.0558782325</v>
      </c>
      <c r="H44" s="21"/>
    </row>
    <row r="45" spans="2:9">
      <c r="B45" s="23">
        <v>23</v>
      </c>
      <c r="C45" s="24">
        <f t="shared" si="2"/>
        <v>1816161.0558782325</v>
      </c>
      <c r="D45" s="24">
        <f>IF($B45&lt;=$C$17,(CHOOSE($N$9,IF(B45&lt;=$C$15,F45,-PMT($C$9/$C$16,$C$17-$C$15,$C$8)),-PMT($C$9/$C$16,$C$17,$C$8))),0)</f>
        <v>31172.428805339274</v>
      </c>
      <c r="E45" s="24">
        <f t="shared" si="0"/>
        <v>19064.688432817726</v>
      </c>
      <c r="F45" s="24">
        <f>C45*$C$9/$C$16</f>
        <v>12107.74037252155</v>
      </c>
      <c r="G45" s="25">
        <f t="shared" si="1"/>
        <v>1797096.3674454147</v>
      </c>
      <c r="H45" s="21"/>
    </row>
    <row r="46" spans="2:9">
      <c r="B46" s="23">
        <v>24</v>
      </c>
      <c r="C46" s="24">
        <f t="shared" si="2"/>
        <v>1797096.3674454147</v>
      </c>
      <c r="D46" s="24">
        <f>IF($B46&lt;=$C$17,(CHOOSE($N$9,IF(B46&lt;=$C$15,F46,-PMT($C$9/$C$16,$C$17-$C$15,$C$8)),-PMT($C$9/$C$16,$C$17,$C$8))),0)</f>
        <v>31172.428805339274</v>
      </c>
      <c r="E46" s="24">
        <f t="shared" si="0"/>
        <v>19191.786355703174</v>
      </c>
      <c r="F46" s="24">
        <f>C46*$C$9/$C$16</f>
        <v>11980.642449636098</v>
      </c>
      <c r="G46" s="25">
        <f t="shared" si="1"/>
        <v>1777904.5810897115</v>
      </c>
      <c r="H46" s="21"/>
    </row>
    <row r="47" spans="2:9">
      <c r="B47" s="23">
        <v>25</v>
      </c>
      <c r="C47" s="24">
        <f t="shared" ref="C47:C110" si="3">G46</f>
        <v>1777904.5810897115</v>
      </c>
      <c r="D47" s="24">
        <f>IF($B47&lt;=$C$17,(CHOOSE($N$9,IF(B47&lt;=$C$15,F47,-PMT($C$9/$C$16,$C$17-$C$15,$C$8)),-PMT($C$9/$C$16,$C$17,$C$8))),0)</f>
        <v>31172.428805339274</v>
      </c>
      <c r="E47" s="24">
        <f t="shared" ref="E47:E110" si="4">D47-F47</f>
        <v>19319.731598074533</v>
      </c>
      <c r="F47" s="24">
        <f>C47*$C$9/$C$16</f>
        <v>11852.697207264742</v>
      </c>
      <c r="G47" s="25">
        <f t="shared" ref="G47:G110" si="5">C47-E47</f>
        <v>1758584.849491637</v>
      </c>
      <c r="H47" s="21"/>
    </row>
    <row r="48" spans="2:9">
      <c r="B48" s="23">
        <v>26</v>
      </c>
      <c r="C48" s="24">
        <f t="shared" si="3"/>
        <v>1758584.849491637</v>
      </c>
      <c r="D48" s="24">
        <f>IF($B48&lt;=$C$17,(CHOOSE($N$9,IF(B48&lt;=$C$15,F48,-PMT($C$9/$C$16,$C$17-$C$15,$C$8)),-PMT($C$9/$C$16,$C$17,$C$8))),0)</f>
        <v>31172.428805339274</v>
      </c>
      <c r="E48" s="24">
        <f t="shared" si="4"/>
        <v>19448.529808728359</v>
      </c>
      <c r="F48" s="24">
        <f>C48*$C$9/$C$16</f>
        <v>11723.898996610913</v>
      </c>
      <c r="G48" s="25">
        <f t="shared" si="5"/>
        <v>1739136.3196829087</v>
      </c>
      <c r="H48" s="21"/>
    </row>
    <row r="49" spans="2:8">
      <c r="B49" s="23">
        <v>27</v>
      </c>
      <c r="C49" s="24">
        <f t="shared" si="3"/>
        <v>1739136.3196829087</v>
      </c>
      <c r="D49" s="24">
        <f>IF($B49&lt;=$C$17,(CHOOSE($N$9,IF(B49&lt;=$C$15,F49,-PMT($C$9/$C$16,$C$17-$C$15,$C$8)),-PMT($C$9/$C$16,$C$17,$C$8))),0)</f>
        <v>31172.428805339274</v>
      </c>
      <c r="E49" s="24">
        <f t="shared" si="4"/>
        <v>19578.186674119883</v>
      </c>
      <c r="F49" s="24">
        <f>C49*$C$9/$C$16</f>
        <v>11594.242131219391</v>
      </c>
      <c r="G49" s="25">
        <f t="shared" si="5"/>
        <v>1719558.1330087888</v>
      </c>
      <c r="H49" s="21"/>
    </row>
    <row r="50" spans="2:8">
      <c r="B50" s="23">
        <v>28</v>
      </c>
      <c r="C50" s="24">
        <f t="shared" si="3"/>
        <v>1719558.1330087888</v>
      </c>
      <c r="D50" s="24">
        <f>IF($B50&lt;=$C$17,(CHOOSE($N$9,IF(B50&lt;=$C$15,F50,-PMT($C$9/$C$16,$C$17-$C$15,$C$8)),-PMT($C$9/$C$16,$C$17,$C$8))),0)</f>
        <v>31172.428805339274</v>
      </c>
      <c r="E50" s="24">
        <f t="shared" si="4"/>
        <v>19708.707918614018</v>
      </c>
      <c r="F50" s="24">
        <f>C50*$C$9/$C$16</f>
        <v>11463.720886725258</v>
      </c>
      <c r="G50" s="25">
        <f t="shared" si="5"/>
        <v>1699849.4250901749</v>
      </c>
      <c r="H50" s="21"/>
    </row>
    <row r="51" spans="2:8">
      <c r="B51" s="23">
        <v>29</v>
      </c>
      <c r="C51" s="24">
        <f t="shared" si="3"/>
        <v>1699849.4250901749</v>
      </c>
      <c r="D51" s="24">
        <f>IF($B51&lt;=$C$17,(CHOOSE($N$9,IF(B51&lt;=$C$15,F51,-PMT($C$9/$C$16,$C$17-$C$15,$C$8)),-PMT($C$9/$C$16,$C$17,$C$8))),0)</f>
        <v>31172.428805339274</v>
      </c>
      <c r="E51" s="24">
        <f t="shared" si="4"/>
        <v>19840.099304738105</v>
      </c>
      <c r="F51" s="24">
        <f>C51*$C$9/$C$16</f>
        <v>11332.329500601167</v>
      </c>
      <c r="G51" s="25">
        <f t="shared" si="5"/>
        <v>1680009.3257854367</v>
      </c>
      <c r="H51" s="21"/>
    </row>
    <row r="52" spans="2:8">
      <c r="B52" s="23">
        <v>30</v>
      </c>
      <c r="C52" s="24">
        <f t="shared" si="3"/>
        <v>1680009.3257854367</v>
      </c>
      <c r="D52" s="24">
        <f>IF($B52&lt;=$C$17,(CHOOSE($N$9,IF(B52&lt;=$C$15,F52,-PMT($C$9/$C$16,$C$17-$C$15,$C$8)),-PMT($C$9/$C$16,$C$17,$C$8))),0)</f>
        <v>31172.428805339274</v>
      </c>
      <c r="E52" s="24">
        <f t="shared" si="4"/>
        <v>19972.366633436366</v>
      </c>
      <c r="F52" s="24">
        <f>C52*$C$9/$C$16</f>
        <v>11200.06217190291</v>
      </c>
      <c r="G52" s="25">
        <f t="shared" si="5"/>
        <v>1660036.9591520003</v>
      </c>
      <c r="H52" s="21"/>
    </row>
    <row r="53" spans="2:8">
      <c r="B53" s="23">
        <v>31</v>
      </c>
      <c r="C53" s="24">
        <f t="shared" si="3"/>
        <v>1660036.9591520003</v>
      </c>
      <c r="D53" s="24">
        <f>IF($B53&lt;=$C$17,(CHOOSE($N$9,IF(B53&lt;=$C$15,F53,-PMT($C$9/$C$16,$C$17-$C$15,$C$8)),-PMT($C$9/$C$16,$C$17,$C$8))),0)</f>
        <v>31172.428805339274</v>
      </c>
      <c r="E53" s="24">
        <f t="shared" si="4"/>
        <v>20105.515744325938</v>
      </c>
      <c r="F53" s="24">
        <f>C53*$C$9/$C$16</f>
        <v>11066.913061013336</v>
      </c>
      <c r="G53" s="25">
        <f t="shared" si="5"/>
        <v>1639931.4434076743</v>
      </c>
      <c r="H53" s="21"/>
    </row>
    <row r="54" spans="2:8">
      <c r="B54" s="23">
        <v>32</v>
      </c>
      <c r="C54" s="24">
        <f t="shared" si="3"/>
        <v>1639931.4434076743</v>
      </c>
      <c r="D54" s="24">
        <f>IF($B54&lt;=$C$17,(CHOOSE($N$9,IF(B54&lt;=$C$15,F54,-PMT($C$9/$C$16,$C$17-$C$15,$C$8)),-PMT($C$9/$C$16,$C$17,$C$8))),0)</f>
        <v>31172.428805339274</v>
      </c>
      <c r="E54" s="24">
        <f t="shared" si="4"/>
        <v>20239.552515954776</v>
      </c>
      <c r="F54" s="24">
        <f>C54*$C$9/$C$16</f>
        <v>10932.876289384496</v>
      </c>
      <c r="G54" s="25">
        <f t="shared" si="5"/>
        <v>1619691.8908917196</v>
      </c>
      <c r="H54" s="21"/>
    </row>
    <row r="55" spans="2:8">
      <c r="B55" s="23">
        <v>33</v>
      </c>
      <c r="C55" s="24">
        <f t="shared" si="3"/>
        <v>1619691.8908917196</v>
      </c>
      <c r="D55" s="24">
        <f>IF($B55&lt;=$C$17,(CHOOSE($N$9,IF(B55&lt;=$C$15,F55,-PMT($C$9/$C$16,$C$17-$C$15,$C$8)),-PMT($C$9/$C$16,$C$17,$C$8))),0)</f>
        <v>31172.428805339274</v>
      </c>
      <c r="E55" s="24">
        <f t="shared" si="4"/>
        <v>20374.482866061146</v>
      </c>
      <c r="F55" s="24">
        <f>C55*$C$9/$C$16</f>
        <v>10797.94593927813</v>
      </c>
      <c r="G55" s="25">
        <f t="shared" si="5"/>
        <v>1599317.4080256585</v>
      </c>
      <c r="H55" s="21"/>
    </row>
    <row r="56" spans="2:8">
      <c r="B56" s="23">
        <v>34</v>
      </c>
      <c r="C56" s="24">
        <f t="shared" si="3"/>
        <v>1599317.4080256585</v>
      </c>
      <c r="D56" s="24">
        <f>IF($B56&lt;=$C$17,(CHOOSE($N$9,IF(B56&lt;=$C$15,F56,-PMT($C$9/$C$16,$C$17-$C$15,$C$8)),-PMT($C$9/$C$16,$C$17,$C$8))),0)</f>
        <v>31172.428805339274</v>
      </c>
      <c r="E56" s="24">
        <f t="shared" si="4"/>
        <v>20510.312751834885</v>
      </c>
      <c r="F56" s="24">
        <f>C56*$C$9/$C$16</f>
        <v>10662.116053504391</v>
      </c>
      <c r="G56" s="25">
        <f t="shared" si="5"/>
        <v>1578807.0952738235</v>
      </c>
      <c r="H56" s="21"/>
    </row>
    <row r="57" spans="2:8">
      <c r="B57" s="23">
        <v>35</v>
      </c>
      <c r="C57" s="24">
        <f t="shared" si="3"/>
        <v>1578807.0952738235</v>
      </c>
      <c r="D57" s="24">
        <f>IF($B57&lt;=$C$17,(CHOOSE($N$9,IF(B57&lt;=$C$15,F57,-PMT($C$9/$C$16,$C$17-$C$15,$C$8)),-PMT($C$9/$C$16,$C$17,$C$8))),0)</f>
        <v>31172.428805339274</v>
      </c>
      <c r="E57" s="24">
        <f t="shared" si="4"/>
        <v>20647.048170180453</v>
      </c>
      <c r="F57" s="24">
        <f>C57*$C$9/$C$16</f>
        <v>10525.380635158823</v>
      </c>
      <c r="G57" s="25">
        <f t="shared" si="5"/>
        <v>1558160.047103643</v>
      </c>
      <c r="H57" s="21"/>
    </row>
    <row r="58" spans="2:8">
      <c r="B58" s="23">
        <v>36</v>
      </c>
      <c r="C58" s="24">
        <f t="shared" si="3"/>
        <v>1558160.047103643</v>
      </c>
      <c r="D58" s="24">
        <f>IF($B58&lt;=$C$17,(CHOOSE($N$9,IF(B58&lt;=$C$15,F58,-PMT($C$9/$C$16,$C$17-$C$15,$C$8)),-PMT($C$9/$C$16,$C$17,$C$8))),0)</f>
        <v>31172.428805339274</v>
      </c>
      <c r="E58" s="24">
        <f t="shared" si="4"/>
        <v>20784.695157981652</v>
      </c>
      <c r="F58" s="24">
        <f>C58*$C$9/$C$16</f>
        <v>10387.73364735762</v>
      </c>
      <c r="G58" s="25">
        <f t="shared" si="5"/>
        <v>1537375.3519456612</v>
      </c>
      <c r="H58" s="21"/>
    </row>
    <row r="59" spans="2:8">
      <c r="B59" s="23">
        <v>37</v>
      </c>
      <c r="C59" s="24">
        <f t="shared" si="3"/>
        <v>1537375.3519456612</v>
      </c>
      <c r="D59" s="24">
        <f>IF($B59&lt;=$C$17,(CHOOSE($N$9,IF(B59&lt;=$C$15,F59,-PMT($C$9/$C$16,$C$17-$C$15,$C$8)),-PMT($C$9/$C$16,$C$17,$C$8))),0)</f>
        <v>31172.428805339274</v>
      </c>
      <c r="E59" s="24">
        <f t="shared" si="4"/>
        <v>20923.259792368197</v>
      </c>
      <c r="F59" s="24">
        <f>C59*$C$9/$C$16</f>
        <v>10249.169012971075</v>
      </c>
      <c r="G59" s="25">
        <f t="shared" si="5"/>
        <v>1516452.0921532931</v>
      </c>
      <c r="H59" s="21"/>
    </row>
    <row r="60" spans="2:8">
      <c r="B60" s="23">
        <v>38</v>
      </c>
      <c r="C60" s="24">
        <f t="shared" si="3"/>
        <v>1516452.0921532931</v>
      </c>
      <c r="D60" s="24">
        <f>IF($B60&lt;=$C$17,(CHOOSE($N$9,IF(B60&lt;=$C$15,F60,-PMT($C$9/$C$16,$C$17-$C$15,$C$8)),-PMT($C$9/$C$16,$C$17,$C$8))),0)</f>
        <v>31172.428805339274</v>
      </c>
      <c r="E60" s="24">
        <f t="shared" si="4"/>
        <v>21062.748190983984</v>
      </c>
      <c r="F60" s="24">
        <f>C60*$C$9/$C$16</f>
        <v>10109.680614355288</v>
      </c>
      <c r="G60" s="25">
        <f t="shared" si="5"/>
        <v>1495389.3439623092</v>
      </c>
      <c r="H60" s="21"/>
    </row>
    <row r="61" spans="2:8">
      <c r="B61" s="23">
        <v>39</v>
      </c>
      <c r="C61" s="24">
        <f t="shared" si="3"/>
        <v>1495389.3439623092</v>
      </c>
      <c r="D61" s="24">
        <f>IF($B61&lt;=$C$17,(CHOOSE($N$9,IF(B61&lt;=$C$15,F61,-PMT($C$9/$C$16,$C$17-$C$15,$C$8)),-PMT($C$9/$C$16,$C$17,$C$8))),0)</f>
        <v>31172.428805339274</v>
      </c>
      <c r="E61" s="24">
        <f t="shared" si="4"/>
        <v>21203.166512257212</v>
      </c>
      <c r="F61" s="24">
        <f>C61*$C$9/$C$16</f>
        <v>9969.2622930820617</v>
      </c>
      <c r="G61" s="25">
        <f t="shared" si="5"/>
        <v>1474186.177450052</v>
      </c>
      <c r="H61" s="21"/>
    </row>
    <row r="62" spans="2:8">
      <c r="B62" s="23">
        <v>40</v>
      </c>
      <c r="C62" s="24">
        <f t="shared" si="3"/>
        <v>1474186.177450052</v>
      </c>
      <c r="D62" s="24">
        <f>IF($B62&lt;=$C$17,(CHOOSE($N$9,IF(B62&lt;=$C$15,F62,-PMT($C$9/$C$16,$C$17-$C$15,$C$8)),-PMT($C$9/$C$16,$C$17,$C$8))),0)</f>
        <v>31172.428805339274</v>
      </c>
      <c r="E62" s="24">
        <f t="shared" si="4"/>
        <v>21344.520955672262</v>
      </c>
      <c r="F62" s="24">
        <f>C62*$C$9/$C$16</f>
        <v>9827.9078496670136</v>
      </c>
      <c r="G62" s="25">
        <f t="shared" si="5"/>
        <v>1452841.6564943797</v>
      </c>
      <c r="H62" s="21"/>
    </row>
    <row r="63" spans="2:8">
      <c r="B63" s="23">
        <v>41</v>
      </c>
      <c r="C63" s="24">
        <f t="shared" si="3"/>
        <v>1452841.6564943797</v>
      </c>
      <c r="D63" s="24">
        <f>IF($B63&lt;=$C$17,(CHOOSE($N$9,IF(B63&lt;=$C$15,F63,-PMT($C$9/$C$16,$C$17-$C$15,$C$8)),-PMT($C$9/$C$16,$C$17,$C$8))),0)</f>
        <v>31172.428805339274</v>
      </c>
      <c r="E63" s="24">
        <f t="shared" si="4"/>
        <v>21486.817762043407</v>
      </c>
      <c r="F63" s="24">
        <f>C63*$C$9/$C$16</f>
        <v>9685.6110432958649</v>
      </c>
      <c r="G63" s="25">
        <f t="shared" si="5"/>
        <v>1431354.8387323364</v>
      </c>
      <c r="H63" s="21"/>
    </row>
    <row r="64" spans="2:8">
      <c r="B64" s="23">
        <v>42</v>
      </c>
      <c r="C64" s="24">
        <f t="shared" si="3"/>
        <v>1431354.8387323364</v>
      </c>
      <c r="D64" s="24">
        <f>IF($B64&lt;=$C$17,(CHOOSE($N$9,IF(B64&lt;=$C$15,F64,-PMT($C$9/$C$16,$C$17-$C$15,$C$8)),-PMT($C$9/$C$16,$C$17,$C$8))),0)</f>
        <v>31172.428805339274</v>
      </c>
      <c r="E64" s="24">
        <f t="shared" si="4"/>
        <v>21630.063213790367</v>
      </c>
      <c r="F64" s="24">
        <f>C64*$C$9/$C$16</f>
        <v>9542.3655915489089</v>
      </c>
      <c r="G64" s="25">
        <f t="shared" si="5"/>
        <v>1409724.7755185461</v>
      </c>
      <c r="H64" s="21"/>
    </row>
    <row r="65" spans="2:8">
      <c r="B65" s="23">
        <v>43</v>
      </c>
      <c r="C65" s="24">
        <f t="shared" si="3"/>
        <v>1409724.7755185461</v>
      </c>
      <c r="D65" s="24">
        <f>IF($B65&lt;=$C$17,(CHOOSE($N$9,IF(B65&lt;=$C$15,F65,-PMT($C$9/$C$16,$C$17-$C$15,$C$8)),-PMT($C$9/$C$16,$C$17,$C$8))),0)</f>
        <v>31172.428805339274</v>
      </c>
      <c r="E65" s="24">
        <f t="shared" si="4"/>
        <v>21774.263635215633</v>
      </c>
      <c r="F65" s="24">
        <f>C65*$C$9/$C$16</f>
        <v>9398.1651701236406</v>
      </c>
      <c r="G65" s="25">
        <f t="shared" si="5"/>
        <v>1387950.5118833305</v>
      </c>
      <c r="H65" s="21"/>
    </row>
    <row r="66" spans="2:8">
      <c r="B66" s="23">
        <v>44</v>
      </c>
      <c r="C66" s="24">
        <f t="shared" si="3"/>
        <v>1387950.5118833305</v>
      </c>
      <c r="D66" s="24">
        <f>IF($B66&lt;=$C$17,(CHOOSE($N$9,IF(B66&lt;=$C$15,F66,-PMT($C$9/$C$16,$C$17-$C$15,$C$8)),-PMT($C$9/$C$16,$C$17,$C$8))),0)</f>
        <v>31172.428805339274</v>
      </c>
      <c r="E66" s="24">
        <f t="shared" si="4"/>
        <v>21919.425392783734</v>
      </c>
      <c r="F66" s="24">
        <f>C66*$C$9/$C$16</f>
        <v>9253.0034125555376</v>
      </c>
      <c r="G66" s="25">
        <f t="shared" si="5"/>
        <v>1366031.0864905468</v>
      </c>
      <c r="H66" s="21"/>
    </row>
    <row r="67" spans="2:8">
      <c r="B67" s="23">
        <v>45</v>
      </c>
      <c r="C67" s="24">
        <f t="shared" si="3"/>
        <v>1366031.0864905468</v>
      </c>
      <c r="D67" s="24">
        <f>IF($B67&lt;=$C$17,(CHOOSE($N$9,IF(B67&lt;=$C$15,F67,-PMT($C$9/$C$16,$C$17-$C$15,$C$8)),-PMT($C$9/$C$16,$C$17,$C$8))),0)</f>
        <v>31172.428805339274</v>
      </c>
      <c r="E67" s="24">
        <f t="shared" si="4"/>
        <v>22065.554895402296</v>
      </c>
      <c r="F67" s="24">
        <f>C67*$C$9/$C$16</f>
        <v>9106.8739099369795</v>
      </c>
      <c r="G67" s="25">
        <f t="shared" si="5"/>
        <v>1343965.5315951444</v>
      </c>
      <c r="H67" s="21"/>
    </row>
    <row r="68" spans="2:8">
      <c r="B68" s="23">
        <v>46</v>
      </c>
      <c r="C68" s="24">
        <f t="shared" si="3"/>
        <v>1343965.5315951444</v>
      </c>
      <c r="D68" s="24">
        <f>IF($B68&lt;=$C$17,(CHOOSE($N$9,IF(B68&lt;=$C$15,F68,-PMT($C$9/$C$16,$C$17-$C$15,$C$8)),-PMT($C$9/$C$16,$C$17,$C$8))),0)</f>
        <v>31172.428805339274</v>
      </c>
      <c r="E68" s="24">
        <f t="shared" si="4"/>
        <v>22212.658594704975</v>
      </c>
      <c r="F68" s="24">
        <f>C68*$C$9/$C$16</f>
        <v>8959.7702106342967</v>
      </c>
      <c r="G68" s="25">
        <f t="shared" si="5"/>
        <v>1321752.8730004395</v>
      </c>
      <c r="H68" s="21"/>
    </row>
    <row r="69" spans="2:8">
      <c r="B69" s="23">
        <v>47</v>
      </c>
      <c r="C69" s="24">
        <f t="shared" si="3"/>
        <v>1321752.8730004395</v>
      </c>
      <c r="D69" s="24">
        <f>IF($B69&lt;=$C$17,(CHOOSE($N$9,IF(B69&lt;=$C$15,F69,-PMT($C$9/$C$16,$C$17-$C$15,$C$8)),-PMT($C$9/$C$16,$C$17,$C$8))),0)</f>
        <v>31172.428805339274</v>
      </c>
      <c r="E69" s="24">
        <f t="shared" si="4"/>
        <v>22360.742985336343</v>
      </c>
      <c r="F69" s="24">
        <f>C69*$C$9/$C$16</f>
        <v>8811.6858200029292</v>
      </c>
      <c r="G69" s="25">
        <f t="shared" si="5"/>
        <v>1299392.1300151031</v>
      </c>
      <c r="H69" s="21"/>
    </row>
    <row r="70" spans="2:8">
      <c r="B70" s="23">
        <v>48</v>
      </c>
      <c r="C70" s="24">
        <f t="shared" si="3"/>
        <v>1299392.1300151031</v>
      </c>
      <c r="D70" s="24">
        <f>IF($B70&lt;=$C$17,(CHOOSE($N$9,IF(B70&lt;=$C$15,F70,-PMT($C$9/$C$16,$C$17-$C$15,$C$8)),-PMT($C$9/$C$16,$C$17,$C$8))),0)</f>
        <v>31172.428805339274</v>
      </c>
      <c r="E70" s="24">
        <f t="shared" si="4"/>
        <v>22509.814605238586</v>
      </c>
      <c r="F70" s="24">
        <f>C70*$C$9/$C$16</f>
        <v>8662.6142001006883</v>
      </c>
      <c r="G70" s="25">
        <f t="shared" si="5"/>
        <v>1276882.3154098645</v>
      </c>
      <c r="H70" s="21"/>
    </row>
    <row r="71" spans="2:8">
      <c r="B71" s="23">
        <v>49</v>
      </c>
      <c r="C71" s="24">
        <f t="shared" si="3"/>
        <v>1276882.3154098645</v>
      </c>
      <c r="D71" s="24">
        <f>IF($B71&lt;=$C$17,(CHOOSE($N$9,IF(B71&lt;=$C$15,F71,-PMT($C$9/$C$16,$C$17-$C$15,$C$8)),-PMT($C$9/$C$16,$C$17,$C$8))),0)</f>
        <v>31172.428805339274</v>
      </c>
      <c r="E71" s="24">
        <f t="shared" si="4"/>
        <v>22659.880035940179</v>
      </c>
      <c r="F71" s="24">
        <f>C71*$C$9/$C$16</f>
        <v>8512.5487693990963</v>
      </c>
      <c r="G71" s="25">
        <f t="shared" si="5"/>
        <v>1254222.4353739244</v>
      </c>
      <c r="H71" s="21"/>
    </row>
    <row r="72" spans="2:8">
      <c r="B72" s="23">
        <v>50</v>
      </c>
      <c r="C72" s="24">
        <f t="shared" si="3"/>
        <v>1254222.4353739244</v>
      </c>
      <c r="D72" s="24">
        <f>IF($B72&lt;=$C$17,(CHOOSE($N$9,IF(B72&lt;=$C$15,F72,-PMT($C$9/$C$16,$C$17-$C$15,$C$8)),-PMT($C$9/$C$16,$C$17,$C$8))),0)</f>
        <v>31172.428805339274</v>
      </c>
      <c r="E72" s="24">
        <f t="shared" si="4"/>
        <v>22810.945902846444</v>
      </c>
      <c r="F72" s="24">
        <f>C72*$C$9/$C$16</f>
        <v>8361.4829024928295</v>
      </c>
      <c r="G72" s="25">
        <f t="shared" si="5"/>
        <v>1231411.4894710779</v>
      </c>
      <c r="H72" s="21"/>
    </row>
    <row r="73" spans="2:8">
      <c r="B73" s="23">
        <v>51</v>
      </c>
      <c r="C73" s="24">
        <f t="shared" si="3"/>
        <v>1231411.4894710779</v>
      </c>
      <c r="D73" s="24">
        <f>IF($B73&lt;=$C$17,(CHOOSE($N$9,IF(B73&lt;=$C$15,F73,-PMT($C$9/$C$16,$C$17-$C$15,$C$8)),-PMT($C$9/$C$16,$C$17,$C$8))),0)</f>
        <v>31172.428805339274</v>
      </c>
      <c r="E73" s="24">
        <f t="shared" si="4"/>
        <v>22963.018875532085</v>
      </c>
      <c r="F73" s="24">
        <f>C73*$C$9/$C$16</f>
        <v>8209.4099298071869</v>
      </c>
      <c r="G73" s="25">
        <f t="shared" si="5"/>
        <v>1208448.4705955458</v>
      </c>
      <c r="H73" s="21"/>
    </row>
    <row r="74" spans="2:8">
      <c r="B74" s="23">
        <v>52</v>
      </c>
      <c r="C74" s="24">
        <f t="shared" si="3"/>
        <v>1208448.4705955458</v>
      </c>
      <c r="D74" s="24">
        <f>IF($B74&lt;=$C$17,(CHOOSE($N$9,IF(B74&lt;=$C$15,F74,-PMT($C$9/$C$16,$C$17-$C$15,$C$8)),-PMT($C$9/$C$16,$C$17,$C$8))),0)</f>
        <v>31172.428805339274</v>
      </c>
      <c r="E74" s="24">
        <f t="shared" si="4"/>
        <v>23116.105668035634</v>
      </c>
      <c r="F74" s="24">
        <f>C74*$C$9/$C$16</f>
        <v>8056.3231373036388</v>
      </c>
      <c r="G74" s="25">
        <f t="shared" si="5"/>
        <v>1185332.3649275103</v>
      </c>
      <c r="H74" s="21"/>
    </row>
    <row r="75" spans="2:8">
      <c r="B75" s="23">
        <v>53</v>
      </c>
      <c r="C75" s="24">
        <f t="shared" si="3"/>
        <v>1185332.3649275103</v>
      </c>
      <c r="D75" s="24">
        <f>IF($B75&lt;=$C$17,(CHOOSE($N$9,IF(B75&lt;=$C$15,F75,-PMT($C$9/$C$16,$C$17-$C$15,$C$8)),-PMT($C$9/$C$16,$C$17,$C$8))),0)</f>
        <v>31172.428805339274</v>
      </c>
      <c r="E75" s="24">
        <f t="shared" si="4"/>
        <v>23270.213039155871</v>
      </c>
      <c r="F75" s="24">
        <f>C75*$C$9/$C$16</f>
        <v>7902.2157661834017</v>
      </c>
      <c r="G75" s="25">
        <f t="shared" si="5"/>
        <v>1162062.1518883544</v>
      </c>
      <c r="H75" s="21"/>
    </row>
    <row r="76" spans="2:8">
      <c r="B76" s="23">
        <v>54</v>
      </c>
      <c r="C76" s="24">
        <f t="shared" si="3"/>
        <v>1162062.1518883544</v>
      </c>
      <c r="D76" s="24">
        <f>IF($B76&lt;=$C$17,(CHOOSE($N$9,IF(B76&lt;=$C$15,F76,-PMT($C$9/$C$16,$C$17-$C$15,$C$8)),-PMT($C$9/$C$16,$C$17,$C$8))),0)</f>
        <v>31172.428805339274</v>
      </c>
      <c r="E76" s="24">
        <f t="shared" si="4"/>
        <v>23425.347792750243</v>
      </c>
      <c r="F76" s="24">
        <f>C76*$C$9/$C$16</f>
        <v>7747.0810125890303</v>
      </c>
      <c r="G76" s="25">
        <f t="shared" si="5"/>
        <v>1138636.8040956042</v>
      </c>
      <c r="H76" s="21"/>
    </row>
    <row r="77" spans="2:8">
      <c r="B77" s="23">
        <v>55</v>
      </c>
      <c r="C77" s="24">
        <f t="shared" si="3"/>
        <v>1138636.8040956042</v>
      </c>
      <c r="D77" s="24">
        <f>IF($B77&lt;=$C$17,(CHOOSE($N$9,IF(B77&lt;=$C$15,F77,-PMT($C$9/$C$16,$C$17-$C$15,$C$8)),-PMT($C$9/$C$16,$C$17,$C$8))),0)</f>
        <v>31172.428805339274</v>
      </c>
      <c r="E77" s="24">
        <f t="shared" si="4"/>
        <v>23581.516778035246</v>
      </c>
      <c r="F77" s="24">
        <f>C77*$C$9/$C$16</f>
        <v>7590.912027304028</v>
      </c>
      <c r="G77" s="25">
        <f t="shared" si="5"/>
        <v>1115055.2873175689</v>
      </c>
      <c r="H77" s="21"/>
    </row>
    <row r="78" spans="2:8">
      <c r="B78" s="23">
        <v>56</v>
      </c>
      <c r="C78" s="24">
        <f t="shared" si="3"/>
        <v>1115055.2873175689</v>
      </c>
      <c r="D78" s="24">
        <f>IF($B78&lt;=$C$17,(CHOOSE($N$9,IF(B78&lt;=$C$15,F78,-PMT($C$9/$C$16,$C$17-$C$15,$C$8)),-PMT($C$9/$C$16,$C$17,$C$8))),0)</f>
        <v>31172.428805339274</v>
      </c>
      <c r="E78" s="24">
        <f t="shared" si="4"/>
        <v>23738.726889888814</v>
      </c>
      <c r="F78" s="24">
        <f>C78*$C$9/$C$16</f>
        <v>7433.7019154504596</v>
      </c>
      <c r="G78" s="25">
        <f t="shared" si="5"/>
        <v>1091316.5604276801</v>
      </c>
      <c r="H78" s="21"/>
    </row>
    <row r="79" spans="2:8">
      <c r="B79" s="23">
        <v>57</v>
      </c>
      <c r="C79" s="24">
        <f t="shared" si="3"/>
        <v>1091316.5604276801</v>
      </c>
      <c r="D79" s="24">
        <f>IF($B79&lt;=$C$17,(CHOOSE($N$9,IF(B79&lt;=$C$15,F79,-PMT($C$9/$C$16,$C$17-$C$15,$C$8)),-PMT($C$9/$C$16,$C$17,$C$8))),0)</f>
        <v>31172.428805339274</v>
      </c>
      <c r="E79" s="24">
        <f t="shared" si="4"/>
        <v>23896.98506915474</v>
      </c>
      <c r="F79" s="24">
        <f>C79*$C$9/$C$16</f>
        <v>7275.4437361845339</v>
      </c>
      <c r="G79" s="25">
        <f t="shared" si="5"/>
        <v>1067419.5753585254</v>
      </c>
      <c r="H79" s="21"/>
    </row>
    <row r="80" spans="2:8">
      <c r="B80" s="23">
        <v>58</v>
      </c>
      <c r="C80" s="24">
        <f t="shared" si="3"/>
        <v>1067419.5753585254</v>
      </c>
      <c r="D80" s="24">
        <f>IF($B80&lt;=$C$17,(CHOOSE($N$9,IF(B80&lt;=$C$15,F80,-PMT($C$9/$C$16,$C$17-$C$15,$C$8)),-PMT($C$9/$C$16,$C$17,$C$8))),0)</f>
        <v>31172.428805339274</v>
      </c>
      <c r="E80" s="24">
        <f t="shared" si="4"/>
        <v>24056.298302949104</v>
      </c>
      <c r="F80" s="24">
        <f>C80*$C$9/$C$16</f>
        <v>7116.1305023901696</v>
      </c>
      <c r="G80" s="25">
        <f t="shared" si="5"/>
        <v>1043363.2770555763</v>
      </c>
      <c r="H80" s="21"/>
    </row>
    <row r="81" spans="2:8">
      <c r="B81" s="23">
        <v>59</v>
      </c>
      <c r="C81" s="24">
        <f t="shared" si="3"/>
        <v>1043363.2770555763</v>
      </c>
      <c r="D81" s="24">
        <f>IF($B81&lt;=$C$17,(CHOOSE($N$9,IF(B81&lt;=$C$15,F81,-PMT($C$9/$C$16,$C$17-$C$15,$C$8)),-PMT($C$9/$C$16,$C$17,$C$8))),0)</f>
        <v>31172.428805339274</v>
      </c>
      <c r="E81" s="24">
        <f t="shared" si="4"/>
        <v>24216.673624968764</v>
      </c>
      <c r="F81" s="24">
        <f>C81*$C$9/$C$16</f>
        <v>6955.7551803705092</v>
      </c>
      <c r="G81" s="25">
        <f t="shared" si="5"/>
        <v>1019146.6034306076</v>
      </c>
      <c r="H81" s="21"/>
    </row>
    <row r="82" spans="2:8">
      <c r="B82" s="23">
        <v>60</v>
      </c>
      <c r="C82" s="24">
        <f t="shared" si="3"/>
        <v>1019146.6034306076</v>
      </c>
      <c r="D82" s="24">
        <f>IF($B82&lt;=$C$17,(CHOOSE($N$9,IF(B82&lt;=$C$15,F82,-PMT($C$9/$C$16,$C$17-$C$15,$C$8)),-PMT($C$9/$C$16,$C$17,$C$8))),0)</f>
        <v>31172.428805339274</v>
      </c>
      <c r="E82" s="24">
        <f t="shared" si="4"/>
        <v>24378.118115801888</v>
      </c>
      <c r="F82" s="24">
        <f>C82*$C$9/$C$16</f>
        <v>6794.3106895373849</v>
      </c>
      <c r="G82" s="25">
        <f t="shared" si="5"/>
        <v>994768.48531480576</v>
      </c>
      <c r="H82" s="21"/>
    </row>
    <row r="83" spans="2:8">
      <c r="B83" s="23">
        <v>61</v>
      </c>
      <c r="C83" s="24">
        <f t="shared" si="3"/>
        <v>994768.48531480576</v>
      </c>
      <c r="D83" s="24">
        <f>IF($B83&lt;=$C$17,(CHOOSE($N$9,IF(B83&lt;=$C$15,F83,-PMT($C$9/$C$16,$C$17-$C$15,$C$8)),-PMT($C$9/$C$16,$C$17,$C$8))),0)</f>
        <v>31172.428805339274</v>
      </c>
      <c r="E83" s="24">
        <f t="shared" si="4"/>
        <v>24540.638903240568</v>
      </c>
      <c r="F83" s="24">
        <f>C83*$C$9/$C$16</f>
        <v>6631.7899020987052</v>
      </c>
      <c r="G83" s="25">
        <f t="shared" si="5"/>
        <v>970227.8464115652</v>
      </c>
      <c r="H83" s="21"/>
    </row>
    <row r="84" spans="2:8">
      <c r="B84" s="23">
        <v>62</v>
      </c>
      <c r="C84" s="24">
        <f t="shared" si="3"/>
        <v>970227.8464115652</v>
      </c>
      <c r="D84" s="24">
        <f>IF($B84&lt;=$C$17,(CHOOSE($N$9,IF(B84&lt;=$C$15,F84,-PMT($C$9/$C$16,$C$17-$C$15,$C$8)),-PMT($C$9/$C$16,$C$17,$C$8))),0)</f>
        <v>31172.428805339274</v>
      </c>
      <c r="E84" s="24">
        <f t="shared" si="4"/>
        <v>24704.243162595507</v>
      </c>
      <c r="F84" s="24">
        <f>C84*$C$9/$C$16</f>
        <v>6468.1856427437679</v>
      </c>
      <c r="G84" s="25">
        <f t="shared" si="5"/>
        <v>945523.60324896965</v>
      </c>
      <c r="H84" s="21"/>
    </row>
    <row r="85" spans="2:8">
      <c r="B85" s="23">
        <v>63</v>
      </c>
      <c r="C85" s="24">
        <f t="shared" si="3"/>
        <v>945523.60324896965</v>
      </c>
      <c r="D85" s="24">
        <f>IF($B85&lt;=$C$17,(CHOOSE($N$9,IF(B85&lt;=$C$15,F85,-PMT($C$9/$C$16,$C$17-$C$15,$C$8)),-PMT($C$9/$C$16,$C$17,$C$8))),0)</f>
        <v>31172.428805339274</v>
      </c>
      <c r="E85" s="24">
        <f t="shared" si="4"/>
        <v>24868.938117012811</v>
      </c>
      <c r="F85" s="24">
        <f>C85*$C$9/$C$16</f>
        <v>6303.4906883264639</v>
      </c>
      <c r="G85" s="25">
        <f t="shared" si="5"/>
        <v>920654.6651319568</v>
      </c>
      <c r="H85" s="21"/>
    </row>
    <row r="86" spans="2:8">
      <c r="B86" s="23">
        <v>64</v>
      </c>
      <c r="C86" s="24">
        <f t="shared" si="3"/>
        <v>920654.6651319568</v>
      </c>
      <c r="D86" s="24">
        <f>IF($B86&lt;=$C$17,(CHOOSE($N$9,IF(B86&lt;=$C$15,F86,-PMT($C$9/$C$16,$C$17-$C$15,$C$8)),-PMT($C$9/$C$16,$C$17,$C$8))),0)</f>
        <v>31172.428805339274</v>
      </c>
      <c r="E86" s="24">
        <f t="shared" si="4"/>
        <v>25034.731037792895</v>
      </c>
      <c r="F86" s="24">
        <f>C86*$C$9/$C$16</f>
        <v>6137.6977675463786</v>
      </c>
      <c r="G86" s="25">
        <f t="shared" si="5"/>
        <v>895619.93409416394</v>
      </c>
      <c r="H86" s="21"/>
    </row>
    <row r="87" spans="2:8">
      <c r="B87" s="23">
        <v>65</v>
      </c>
      <c r="C87" s="24">
        <f t="shared" si="3"/>
        <v>895619.93409416394</v>
      </c>
      <c r="D87" s="24">
        <f>IF($B87&lt;=$C$17,(CHOOSE($N$9,IF(B87&lt;=$C$15,F87,-PMT($C$9/$C$16,$C$17-$C$15,$C$8)),-PMT($C$9/$C$16,$C$17,$C$8))),0)</f>
        <v>31172.428805339274</v>
      </c>
      <c r="E87" s="24">
        <f t="shared" si="4"/>
        <v>25201.629244711516</v>
      </c>
      <c r="F87" s="24">
        <f>C87*$C$9/$C$16</f>
        <v>5970.7995606277591</v>
      </c>
      <c r="G87" s="25">
        <f t="shared" si="5"/>
        <v>870418.30484945246</v>
      </c>
      <c r="H87" s="21"/>
    </row>
    <row r="88" spans="2:8">
      <c r="B88" s="23">
        <v>66</v>
      </c>
      <c r="C88" s="24">
        <f t="shared" si="3"/>
        <v>870418.30484945246</v>
      </c>
      <c r="D88" s="24">
        <f>IF($B88&lt;=$C$17,(CHOOSE($N$9,IF(B88&lt;=$C$15,F88,-PMT($C$9/$C$16,$C$17-$C$15,$C$8)),-PMT($C$9/$C$16,$C$17,$C$8))),0)</f>
        <v>31172.428805339274</v>
      </c>
      <c r="E88" s="24">
        <f t="shared" si="4"/>
        <v>25369.640106342926</v>
      </c>
      <c r="F88" s="24">
        <f>C88*$C$9/$C$16</f>
        <v>5802.788698996349</v>
      </c>
      <c r="G88" s="25">
        <f t="shared" si="5"/>
        <v>845048.66474310949</v>
      </c>
      <c r="H88" s="21"/>
    </row>
    <row r="89" spans="2:8">
      <c r="B89" s="23">
        <v>67</v>
      </c>
      <c r="C89" s="24">
        <f t="shared" si="3"/>
        <v>845048.66474310949</v>
      </c>
      <c r="D89" s="24">
        <f>IF($B89&lt;=$C$17,(CHOOSE($N$9,IF(B89&lt;=$C$15,F89,-PMT($C$9/$C$16,$C$17-$C$15,$C$8)),-PMT($C$9/$C$16,$C$17,$C$8))),0)</f>
        <v>31172.428805339274</v>
      </c>
      <c r="E89" s="24">
        <f t="shared" si="4"/>
        <v>25538.771040385211</v>
      </c>
      <c r="F89" s="24">
        <f>C89*$C$9/$C$16</f>
        <v>5633.6577649540632</v>
      </c>
      <c r="G89" s="25">
        <f t="shared" si="5"/>
        <v>819509.89370272425</v>
      </c>
      <c r="H89" s="21"/>
    </row>
    <row r="90" spans="2:8">
      <c r="B90" s="23">
        <v>68</v>
      </c>
      <c r="C90" s="24">
        <f t="shared" si="3"/>
        <v>819509.89370272425</v>
      </c>
      <c r="D90" s="24">
        <f>IF($B90&lt;=$C$17,(CHOOSE($N$9,IF(B90&lt;=$C$15,F90,-PMT($C$9/$C$16,$C$17-$C$15,$C$8)),-PMT($C$9/$C$16,$C$17,$C$8))),0)</f>
        <v>31172.428805339274</v>
      </c>
      <c r="E90" s="24">
        <f t="shared" si="4"/>
        <v>25709.029513987778</v>
      </c>
      <c r="F90" s="24">
        <f>C90*$C$9/$C$16</f>
        <v>5463.3992913514949</v>
      </c>
      <c r="G90" s="25">
        <f t="shared" si="5"/>
        <v>793800.86418873642</v>
      </c>
      <c r="H90" s="21"/>
    </row>
    <row r="91" spans="2:8">
      <c r="B91" s="23">
        <v>69</v>
      </c>
      <c r="C91" s="24">
        <f t="shared" si="3"/>
        <v>793800.86418873642</v>
      </c>
      <c r="D91" s="24">
        <f>IF($B91&lt;=$C$17,(CHOOSE($N$9,IF(B91&lt;=$C$15,F91,-PMT($C$9/$C$16,$C$17-$C$15,$C$8)),-PMT($C$9/$C$16,$C$17,$C$8))),0)</f>
        <v>31172.428805339274</v>
      </c>
      <c r="E91" s="24">
        <f t="shared" si="4"/>
        <v>25880.423044081032</v>
      </c>
      <c r="F91" s="24">
        <f>C91*$C$9/$C$16</f>
        <v>5292.0057612582432</v>
      </c>
      <c r="G91" s="25">
        <f t="shared" si="5"/>
        <v>767920.44114465534</v>
      </c>
      <c r="H91" s="21"/>
    </row>
    <row r="92" spans="2:8">
      <c r="B92" s="23">
        <v>70</v>
      </c>
      <c r="C92" s="24">
        <f t="shared" si="3"/>
        <v>767920.44114465534</v>
      </c>
      <c r="D92" s="24">
        <f>IF($B92&lt;=$C$17,(CHOOSE($N$9,IF(B92&lt;=$C$15,F92,-PMT($C$9/$C$16,$C$17-$C$15,$C$8)),-PMT($C$9/$C$16,$C$17,$C$8))),0)</f>
        <v>31172.428805339274</v>
      </c>
      <c r="E92" s="24">
        <f t="shared" si="4"/>
        <v>26052.959197708238</v>
      </c>
      <c r="F92" s="24">
        <f>C92*$C$9/$C$16</f>
        <v>5119.4696076310356</v>
      </c>
      <c r="G92" s="25">
        <f t="shared" si="5"/>
        <v>741867.48194694705</v>
      </c>
      <c r="H92" s="21"/>
    </row>
    <row r="93" spans="2:8">
      <c r="B93" s="23">
        <v>71</v>
      </c>
      <c r="C93" s="24">
        <f t="shared" si="3"/>
        <v>741867.48194694705</v>
      </c>
      <c r="D93" s="24">
        <f>IF($B93&lt;=$C$17,(CHOOSE($N$9,IF(B93&lt;=$C$15,F93,-PMT($C$9/$C$16,$C$17-$C$15,$C$8)),-PMT($C$9/$C$16,$C$17,$C$8))),0)</f>
        <v>31172.428805339274</v>
      </c>
      <c r="E93" s="24">
        <f t="shared" si="4"/>
        <v>26226.645592359626</v>
      </c>
      <c r="F93" s="24">
        <f>C93*$C$9/$C$16</f>
        <v>4945.783212979647</v>
      </c>
      <c r="G93" s="25">
        <f t="shared" si="5"/>
        <v>715640.83635458746</v>
      </c>
      <c r="H93" s="21"/>
    </row>
    <row r="94" spans="2:8">
      <c r="B94" s="23">
        <v>72</v>
      </c>
      <c r="C94" s="24">
        <f t="shared" si="3"/>
        <v>715640.83635458746</v>
      </c>
      <c r="D94" s="24">
        <f>IF($B94&lt;=$C$17,(CHOOSE($N$9,IF(B94&lt;=$C$15,F94,-PMT($C$9/$C$16,$C$17-$C$15,$C$8)),-PMT($C$9/$C$16,$C$17,$C$8))),0)</f>
        <v>31172.428805339274</v>
      </c>
      <c r="E94" s="24">
        <f t="shared" si="4"/>
        <v>26401.489896308689</v>
      </c>
      <c r="F94" s="24">
        <f>C94*$C$9/$C$16</f>
        <v>4770.9389090305831</v>
      </c>
      <c r="G94" s="25">
        <f t="shared" si="5"/>
        <v>689239.34645827883</v>
      </c>
      <c r="H94" s="21"/>
    </row>
    <row r="95" spans="2:8">
      <c r="B95" s="23">
        <v>73</v>
      </c>
      <c r="C95" s="24">
        <f t="shared" si="3"/>
        <v>689239.34645827883</v>
      </c>
      <c r="D95" s="24">
        <f>IF($B95&lt;=$C$17,(CHOOSE($N$9,IF(B95&lt;=$C$15,F95,-PMT($C$9/$C$16,$C$17-$C$15,$C$8)),-PMT($C$9/$C$16,$C$17,$C$8))),0)</f>
        <v>31172.428805339274</v>
      </c>
      <c r="E95" s="24">
        <f t="shared" si="4"/>
        <v>26577.499828950749</v>
      </c>
      <c r="F95" s="24">
        <f>C95*$C$9/$C$16</f>
        <v>4594.9289763885254</v>
      </c>
      <c r="G95" s="25">
        <f t="shared" si="5"/>
        <v>662661.84662932809</v>
      </c>
      <c r="H95" s="21"/>
    </row>
    <row r="96" spans="2:8">
      <c r="B96" s="23">
        <v>74</v>
      </c>
      <c r="C96" s="24">
        <f t="shared" si="3"/>
        <v>662661.84662932809</v>
      </c>
      <c r="D96" s="24">
        <f>IF($B96&lt;=$C$17,(CHOOSE($N$9,IF(B96&lt;=$C$15,F96,-PMT($C$9/$C$16,$C$17-$C$15,$C$8)),-PMT($C$9/$C$16,$C$17,$C$8))),0)</f>
        <v>31172.428805339274</v>
      </c>
      <c r="E96" s="24">
        <f t="shared" si="4"/>
        <v>26754.683161143752</v>
      </c>
      <c r="F96" s="24">
        <f>C96*$C$9/$C$16</f>
        <v>4417.745644195521</v>
      </c>
      <c r="G96" s="25">
        <f t="shared" si="5"/>
        <v>635907.1634681843</v>
      </c>
      <c r="H96" s="21"/>
    </row>
    <row r="97" spans="2:8">
      <c r="B97" s="23">
        <v>75</v>
      </c>
      <c r="C97" s="24">
        <f t="shared" si="3"/>
        <v>635907.1634681843</v>
      </c>
      <c r="D97" s="24">
        <f>IF($B97&lt;=$C$17,(CHOOSE($N$9,IF(B97&lt;=$C$15,F97,-PMT($C$9/$C$16,$C$17-$C$15,$C$8)),-PMT($C$9/$C$16,$C$17,$C$8))),0)</f>
        <v>31172.428805339274</v>
      </c>
      <c r="E97" s="24">
        <f t="shared" si="4"/>
        <v>26933.04771555138</v>
      </c>
      <c r="F97" s="24">
        <f>C97*$C$9/$C$16</f>
        <v>4239.3810897878957</v>
      </c>
      <c r="G97" s="25">
        <f t="shared" si="5"/>
        <v>608974.11575263296</v>
      </c>
      <c r="H97" s="21"/>
    </row>
    <row r="98" spans="2:8">
      <c r="B98" s="23">
        <v>76</v>
      </c>
      <c r="C98" s="24">
        <f t="shared" si="3"/>
        <v>608974.11575263296</v>
      </c>
      <c r="D98" s="24">
        <f>IF($B98&lt;=$C$17,(CHOOSE($N$9,IF(B98&lt;=$C$15,F98,-PMT($C$9/$C$16,$C$17-$C$15,$C$8)),-PMT($C$9/$C$16,$C$17,$C$8))),0)</f>
        <v>31172.428805339274</v>
      </c>
      <c r="E98" s="24">
        <f t="shared" si="4"/>
        <v>27112.601366988387</v>
      </c>
      <c r="F98" s="24">
        <f>C98*$C$9/$C$16</f>
        <v>4059.8274383508865</v>
      </c>
      <c r="G98" s="25">
        <f t="shared" si="5"/>
        <v>581861.51438564458</v>
      </c>
      <c r="H98" s="21"/>
    </row>
    <row r="99" spans="2:8">
      <c r="B99" s="23">
        <v>77</v>
      </c>
      <c r="C99" s="24">
        <f t="shared" si="3"/>
        <v>581861.51438564458</v>
      </c>
      <c r="D99" s="24">
        <f>IF($B99&lt;=$C$17,(CHOOSE($N$9,IF(B99&lt;=$C$15,F99,-PMT($C$9/$C$16,$C$17-$C$15,$C$8)),-PMT($C$9/$C$16,$C$17,$C$8))),0)</f>
        <v>31172.428805339274</v>
      </c>
      <c r="E99" s="24">
        <f t="shared" si="4"/>
        <v>27293.352042768311</v>
      </c>
      <c r="F99" s="24">
        <f>C99*$C$9/$C$16</f>
        <v>3879.0767625709636</v>
      </c>
      <c r="G99" s="25">
        <f t="shared" si="5"/>
        <v>554568.16234287631</v>
      </c>
      <c r="H99" s="21"/>
    </row>
    <row r="100" spans="2:8">
      <c r="B100" s="23">
        <v>78</v>
      </c>
      <c r="C100" s="24">
        <f t="shared" si="3"/>
        <v>554568.16234287631</v>
      </c>
      <c r="D100" s="24">
        <f>IF($B100&lt;=$C$17,(CHOOSE($N$9,IF(B100&lt;=$C$15,F100,-PMT($C$9/$C$16,$C$17-$C$15,$C$8)),-PMT($C$9/$C$16,$C$17,$C$8))),0)</f>
        <v>31172.428805339274</v>
      </c>
      <c r="E100" s="24">
        <f t="shared" si="4"/>
        <v>27475.307723053433</v>
      </c>
      <c r="F100" s="24">
        <f>C100*$C$9/$C$16</f>
        <v>3697.1210822858425</v>
      </c>
      <c r="G100" s="25">
        <f t="shared" si="5"/>
        <v>527092.85461982293</v>
      </c>
      <c r="H100" s="21"/>
    </row>
    <row r="101" spans="2:8">
      <c r="B101" s="23">
        <v>79</v>
      </c>
      <c r="C101" s="24">
        <f t="shared" si="3"/>
        <v>527092.85461982293</v>
      </c>
      <c r="D101" s="24">
        <f>IF($B101&lt;=$C$17,(CHOOSE($N$9,IF(B101&lt;=$C$15,F101,-PMT($C$9/$C$16,$C$17-$C$15,$C$8)),-PMT($C$9/$C$16,$C$17,$C$8))),0)</f>
        <v>31172.428805339274</v>
      </c>
      <c r="E101" s="24">
        <f t="shared" si="4"/>
        <v>27658.47644120712</v>
      </c>
      <c r="F101" s="24">
        <f>C101*$C$9/$C$16</f>
        <v>3513.9523641321525</v>
      </c>
      <c r="G101" s="25">
        <f t="shared" si="5"/>
        <v>499434.37817861582</v>
      </c>
      <c r="H101" s="21"/>
    </row>
    <row r="102" spans="2:8">
      <c r="B102" s="23">
        <v>80</v>
      </c>
      <c r="C102" s="24">
        <f t="shared" si="3"/>
        <v>499434.37817861582</v>
      </c>
      <c r="D102" s="24">
        <f>IF($B102&lt;=$C$17,(CHOOSE($N$9,IF(B102&lt;=$C$15,F102,-PMT($C$9/$C$16,$C$17-$C$15,$C$8)),-PMT($C$9/$C$16,$C$17,$C$8))),0)</f>
        <v>31172.428805339274</v>
      </c>
      <c r="E102" s="24">
        <f t="shared" si="4"/>
        <v>27842.866284148502</v>
      </c>
      <c r="F102" s="24">
        <f>C102*$C$9/$C$16</f>
        <v>3329.5625211907723</v>
      </c>
      <c r="G102" s="25">
        <f t="shared" si="5"/>
        <v>471591.51189446734</v>
      </c>
      <c r="H102" s="21"/>
    </row>
    <row r="103" spans="2:8">
      <c r="B103" s="23">
        <v>81</v>
      </c>
      <c r="C103" s="24">
        <f t="shared" si="3"/>
        <v>471591.51189446734</v>
      </c>
      <c r="D103" s="24">
        <f>IF($B103&lt;=$C$17,(CHOOSE($N$9,IF(B103&lt;=$C$15,F103,-PMT($C$9/$C$16,$C$17-$C$15,$C$8)),-PMT($C$9/$C$16,$C$17,$C$8))),0)</f>
        <v>31172.428805339274</v>
      </c>
      <c r="E103" s="24">
        <f t="shared" si="4"/>
        <v>28028.485392709492</v>
      </c>
      <c r="F103" s="24">
        <f>C103*$C$9/$C$16</f>
        <v>3143.9434126297824</v>
      </c>
      <c r="G103" s="25">
        <f t="shared" si="5"/>
        <v>443563.02650175785</v>
      </c>
      <c r="H103" s="21"/>
    </row>
    <row r="104" spans="2:8">
      <c r="B104" s="23">
        <v>82</v>
      </c>
      <c r="C104" s="24">
        <f t="shared" si="3"/>
        <v>443563.02650175785</v>
      </c>
      <c r="D104" s="24">
        <f>IF($B104&lt;=$C$17,(CHOOSE($N$9,IF(B104&lt;=$C$15,F104,-PMT($C$9/$C$16,$C$17-$C$15,$C$8)),-PMT($C$9/$C$16,$C$17,$C$8))),0)</f>
        <v>31172.428805339274</v>
      </c>
      <c r="E104" s="24">
        <f t="shared" si="4"/>
        <v>28215.341961994221</v>
      </c>
      <c r="F104" s="24">
        <f>C104*$C$9/$C$16</f>
        <v>2957.0868433450523</v>
      </c>
      <c r="G104" s="25">
        <f t="shared" si="5"/>
        <v>415347.68453976361</v>
      </c>
      <c r="H104" s="21"/>
    </row>
    <row r="105" spans="2:8">
      <c r="B105" s="23">
        <v>83</v>
      </c>
      <c r="C105" s="24">
        <f t="shared" si="3"/>
        <v>415347.68453976361</v>
      </c>
      <c r="D105" s="24">
        <f>IF($B105&lt;=$C$17,(CHOOSE($N$9,IF(B105&lt;=$C$15,F105,-PMT($C$9/$C$16,$C$17-$C$15,$C$8)),-PMT($C$9/$C$16,$C$17,$C$8))),0)</f>
        <v>31172.428805339274</v>
      </c>
      <c r="E105" s="24">
        <f t="shared" si="4"/>
        <v>28403.44424174085</v>
      </c>
      <c r="F105" s="24">
        <f>C105*$C$9/$C$16</f>
        <v>2768.9845635984238</v>
      </c>
      <c r="G105" s="25">
        <f t="shared" si="5"/>
        <v>386944.24029802275</v>
      </c>
      <c r="H105" s="21"/>
    </row>
    <row r="106" spans="2:8">
      <c r="B106" s="23">
        <v>84</v>
      </c>
      <c r="C106" s="24">
        <f t="shared" si="3"/>
        <v>386944.24029802275</v>
      </c>
      <c r="D106" s="24">
        <f>IF($B106&lt;=$C$17,(CHOOSE($N$9,IF(B106&lt;=$C$15,F106,-PMT($C$9/$C$16,$C$17-$C$15,$C$8)),-PMT($C$9/$C$16,$C$17,$C$8))),0)</f>
        <v>31172.428805339274</v>
      </c>
      <c r="E106" s="24">
        <f t="shared" si="4"/>
        <v>28592.800536685791</v>
      </c>
      <c r="F106" s="24">
        <f>C106*$C$9/$C$16</f>
        <v>2579.6282686534851</v>
      </c>
      <c r="G106" s="25">
        <f t="shared" si="5"/>
        <v>358351.43976133695</v>
      </c>
      <c r="H106" s="21"/>
    </row>
    <row r="107" spans="2:8">
      <c r="B107" s="23">
        <v>85</v>
      </c>
      <c r="C107" s="24">
        <f t="shared" si="3"/>
        <v>358351.43976133695</v>
      </c>
      <c r="D107" s="24">
        <f>IF($B107&lt;=$C$17,(CHOOSE($N$9,IF(B107&lt;=$C$15,F107,-PMT($C$9/$C$16,$C$17-$C$15,$C$8)),-PMT($C$9/$C$16,$C$17,$C$8))),0)</f>
        <v>31172.428805339274</v>
      </c>
      <c r="E107" s="24">
        <f t="shared" si="4"/>
        <v>28783.419206930361</v>
      </c>
      <c r="F107" s="24">
        <f>C107*$C$9/$C$16</f>
        <v>2389.009598408913</v>
      </c>
      <c r="G107" s="25">
        <f t="shared" si="5"/>
        <v>329568.02055440657</v>
      </c>
      <c r="H107" s="21"/>
    </row>
    <row r="108" spans="2:8">
      <c r="B108" s="23">
        <v>86</v>
      </c>
      <c r="C108" s="24">
        <f t="shared" si="3"/>
        <v>329568.02055440657</v>
      </c>
      <c r="D108" s="24">
        <f>IF($B108&lt;=$C$17,(CHOOSE($N$9,IF(B108&lt;=$C$15,F108,-PMT($C$9/$C$16,$C$17-$C$15,$C$8)),-PMT($C$9/$C$16,$C$17,$C$8))),0)</f>
        <v>31172.428805339274</v>
      </c>
      <c r="E108" s="24">
        <f t="shared" si="4"/>
        <v>28975.308668309895</v>
      </c>
      <c r="F108" s="24">
        <f>C108*$C$9/$C$16</f>
        <v>2197.120137029377</v>
      </c>
      <c r="G108" s="25">
        <f t="shared" si="5"/>
        <v>300592.71188609669</v>
      </c>
      <c r="H108" s="21"/>
    </row>
    <row r="109" spans="2:8">
      <c r="B109" s="23">
        <v>87</v>
      </c>
      <c r="C109" s="24">
        <f t="shared" si="3"/>
        <v>300592.71188609669</v>
      </c>
      <c r="D109" s="24">
        <f>IF($B109&lt;=$C$17,(CHOOSE($N$9,IF(B109&lt;=$C$15,F109,-PMT($C$9/$C$16,$C$17-$C$15,$C$8)),-PMT($C$9/$C$16,$C$17,$C$8))),0)</f>
        <v>31172.428805339274</v>
      </c>
      <c r="E109" s="24">
        <f t="shared" si="4"/>
        <v>29168.477392765297</v>
      </c>
      <c r="F109" s="24">
        <f>C109*$C$9/$C$16</f>
        <v>2003.9514125739779</v>
      </c>
      <c r="G109" s="25">
        <f t="shared" si="5"/>
        <v>271424.2344933314</v>
      </c>
      <c r="H109" s="21"/>
    </row>
    <row r="110" spans="2:8">
      <c r="B110" s="23">
        <v>88</v>
      </c>
      <c r="C110" s="24">
        <f t="shared" si="3"/>
        <v>271424.2344933314</v>
      </c>
      <c r="D110" s="24">
        <f>IF($B110&lt;=$C$17,(CHOOSE($N$9,IF(B110&lt;=$C$15,F110,-PMT($C$9/$C$16,$C$17-$C$15,$C$8)),-PMT($C$9/$C$16,$C$17,$C$8))),0)</f>
        <v>31172.428805339274</v>
      </c>
      <c r="E110" s="24">
        <f t="shared" si="4"/>
        <v>29362.933908717063</v>
      </c>
      <c r="F110" s="24">
        <f>C110*$C$9/$C$16</f>
        <v>1809.4948966222094</v>
      </c>
      <c r="G110" s="25">
        <f t="shared" si="5"/>
        <v>242061.30058461434</v>
      </c>
      <c r="H110" s="21"/>
    </row>
    <row r="111" spans="2:8">
      <c r="B111" s="23">
        <v>89</v>
      </c>
      <c r="C111" s="24">
        <f t="shared" ref="C111:C118" si="6">G110</f>
        <v>242061.30058461434</v>
      </c>
      <c r="D111" s="24">
        <f>IF($B111&lt;=$C$17,(CHOOSE($N$9,IF(B111&lt;=$C$15,F111,-PMT($C$9/$C$16,$C$17-$C$15,$C$8)),-PMT($C$9/$C$16,$C$17,$C$8))),0)</f>
        <v>31172.428805339274</v>
      </c>
      <c r="E111" s="24">
        <f t="shared" ref="E111:E118" si="7">D111-F111</f>
        <v>29558.686801441843</v>
      </c>
      <c r="F111" s="24">
        <f>C111*$C$9/$C$16</f>
        <v>1613.742003897429</v>
      </c>
      <c r="G111" s="25">
        <f t="shared" ref="G111:G118" si="8">C111-E111</f>
        <v>212502.61378317251</v>
      </c>
      <c r="H111" s="21"/>
    </row>
    <row r="112" spans="2:8">
      <c r="B112" s="23">
        <v>90</v>
      </c>
      <c r="C112" s="24">
        <f t="shared" si="6"/>
        <v>212502.61378317251</v>
      </c>
      <c r="D112" s="24">
        <f>IF($B112&lt;=$C$17,(CHOOSE($N$9,IF(B112&lt;=$C$15,F112,-PMT($C$9/$C$16,$C$17-$C$15,$C$8)),-PMT($C$9/$C$16,$C$17,$C$8))),0)</f>
        <v>31172.428805339274</v>
      </c>
      <c r="E112" s="24">
        <f t="shared" si="7"/>
        <v>29755.744713451459</v>
      </c>
      <c r="F112" s="24">
        <f>C112*$C$9/$C$16</f>
        <v>1416.6840918878167</v>
      </c>
      <c r="G112" s="25">
        <f t="shared" si="8"/>
        <v>182746.86906972105</v>
      </c>
      <c r="H112" s="21"/>
    </row>
    <row r="113" spans="2:8">
      <c r="B113" s="23">
        <v>91</v>
      </c>
      <c r="C113" s="24">
        <f t="shared" si="6"/>
        <v>182746.86906972105</v>
      </c>
      <c r="D113" s="24">
        <f>IF($B113&lt;=$C$17,(CHOOSE($N$9,IF(B113&lt;=$C$15,F113,-PMT($C$9/$C$16,$C$17-$C$15,$C$8)),-PMT($C$9/$C$16,$C$17,$C$8))),0)</f>
        <v>31172.428805339274</v>
      </c>
      <c r="E113" s="24">
        <f t="shared" si="7"/>
        <v>29954.116344874466</v>
      </c>
      <c r="F113" s="24">
        <f>C113*$C$9/$C$16</f>
        <v>1218.3124604648071</v>
      </c>
      <c r="G113" s="25">
        <f t="shared" si="8"/>
        <v>152792.75272484659</v>
      </c>
      <c r="H113" s="21"/>
    </row>
    <row r="114" spans="2:8">
      <c r="B114" s="23">
        <v>92</v>
      </c>
      <c r="C114" s="24">
        <f t="shared" si="6"/>
        <v>152792.75272484659</v>
      </c>
      <c r="D114" s="24">
        <f>IF($B114&lt;=$C$17,(CHOOSE($N$9,IF(B114&lt;=$C$15,F114,-PMT($C$9/$C$16,$C$17-$C$15,$C$8)),-PMT($C$9/$C$16,$C$17,$C$8))),0)</f>
        <v>31172.428805339274</v>
      </c>
      <c r="E114" s="24">
        <f t="shared" si="7"/>
        <v>30153.810453840295</v>
      </c>
      <c r="F114" s="24">
        <f>C114*$C$9/$C$16</f>
        <v>1018.6183514989774</v>
      </c>
      <c r="G114" s="25">
        <f t="shared" si="8"/>
        <v>122638.94227100629</v>
      </c>
      <c r="H114" s="21"/>
    </row>
    <row r="115" spans="2:8">
      <c r="B115" s="23">
        <v>93</v>
      </c>
      <c r="C115" s="24">
        <f t="shared" si="6"/>
        <v>122638.94227100629</v>
      </c>
      <c r="D115" s="24">
        <f>IF($B115&lt;=$C$17,(CHOOSE($N$9,IF(B115&lt;=$C$15,F115,-PMT($C$9/$C$16,$C$17-$C$15,$C$8)),-PMT($C$9/$C$16,$C$17,$C$8))),0)</f>
        <v>31172.428805339274</v>
      </c>
      <c r="E115" s="24">
        <f t="shared" si="7"/>
        <v>30354.835856865899</v>
      </c>
      <c r="F115" s="24">
        <f>C115*$C$9/$C$16</f>
        <v>817.59294847337526</v>
      </c>
      <c r="G115" s="25">
        <f t="shared" si="8"/>
        <v>92284.106414140391</v>
      </c>
      <c r="H115" s="21"/>
    </row>
    <row r="116" spans="2:8">
      <c r="B116" s="23">
        <v>94</v>
      </c>
      <c r="C116" s="24">
        <f t="shared" si="6"/>
        <v>92284.106414140391</v>
      </c>
      <c r="D116" s="24">
        <f>IF($B116&lt;=$C$17,(CHOOSE($N$9,IF(B116&lt;=$C$15,F116,-PMT($C$9/$C$16,$C$17-$C$15,$C$8)),-PMT($C$9/$C$16,$C$17,$C$8))),0)</f>
        <v>31172.428805339274</v>
      </c>
      <c r="E116" s="24">
        <f t="shared" si="7"/>
        <v>30557.201429245004</v>
      </c>
      <c r="F116" s="24">
        <f>C116*$C$9/$C$16</f>
        <v>615.22737609426929</v>
      </c>
      <c r="G116" s="25">
        <f t="shared" si="8"/>
        <v>61726.904984895387</v>
      </c>
      <c r="H116" s="21"/>
    </row>
    <row r="117" spans="2:8">
      <c r="B117" s="23">
        <v>95</v>
      </c>
      <c r="C117" s="24">
        <f t="shared" si="6"/>
        <v>61726.904984895387</v>
      </c>
      <c r="D117" s="24">
        <f>IF($B117&lt;=$C$17,(CHOOSE($N$9,IF(B117&lt;=$C$15,F117,-PMT($C$9/$C$16,$C$17-$C$15,$C$8)),-PMT($C$9/$C$16,$C$17,$C$8))),0)</f>
        <v>31172.428805339274</v>
      </c>
      <c r="E117" s="24">
        <f t="shared" si="7"/>
        <v>30760.91610543997</v>
      </c>
      <c r="F117" s="24">
        <f>C117*$C$9/$C$16</f>
        <v>411.51269989930256</v>
      </c>
      <c r="G117" s="25">
        <f t="shared" si="8"/>
        <v>30965.988879455417</v>
      </c>
      <c r="H117" s="21"/>
    </row>
    <row r="118" spans="2:8">
      <c r="B118" s="23">
        <v>96</v>
      </c>
      <c r="C118" s="24">
        <f t="shared" si="6"/>
        <v>30965.988879455417</v>
      </c>
      <c r="D118" s="24">
        <f>IF($B118&lt;=$C$17,(CHOOSE($N$9,IF(B118&lt;=$C$15,F118,-PMT($C$9/$C$16,$C$17-$C$15,$C$8)),-PMT($C$9/$C$16,$C$17,$C$8))),0)</f>
        <v>31172.428805339274</v>
      </c>
      <c r="E118" s="24">
        <f t="shared" si="7"/>
        <v>30965.988879476237</v>
      </c>
      <c r="F118" s="24">
        <f>C118*$C$9/$C$16</f>
        <v>206.43992586303614</v>
      </c>
      <c r="G118" s="25">
        <f t="shared" si="8"/>
        <v>-2.0820152712985873E-8</v>
      </c>
      <c r="H118" s="21"/>
    </row>
    <row r="119" spans="2:8">
      <c r="B119" s="23">
        <v>97</v>
      </c>
      <c r="C119" s="24">
        <f t="shared" ref="C119:C142" si="9">G118</f>
        <v>-2.0820152712985873E-8</v>
      </c>
      <c r="D119" s="24">
        <f t="shared" ref="D119:D142" si="10">IF($B119&lt;=$C$17,(CHOOSE($N$9,IF(B119&lt;=$C$15,F119,-PMT($C$9/$C$16,$C$17-$C$15,$C$8)),-PMT($C$9/$C$16,$C$17,$C$8))),0)</f>
        <v>0</v>
      </c>
      <c r="E119" s="24">
        <f t="shared" ref="E119:E142" si="11">D119-F119</f>
        <v>1.388010180865725E-10</v>
      </c>
      <c r="F119" s="24">
        <f t="shared" ref="F119:F142" si="12">C119*$C$9/$C$16</f>
        <v>-1.388010180865725E-10</v>
      </c>
      <c r="G119" s="25">
        <f t="shared" ref="G119:G142" si="13">C119-E119</f>
        <v>-2.0958953731072447E-8</v>
      </c>
      <c r="H119" s="21"/>
    </row>
    <row r="120" spans="2:8">
      <c r="B120" s="23">
        <v>98</v>
      </c>
      <c r="C120" s="24">
        <f t="shared" si="9"/>
        <v>-2.0958953731072447E-8</v>
      </c>
      <c r="D120" s="24">
        <f t="shared" si="10"/>
        <v>0</v>
      </c>
      <c r="E120" s="24">
        <f t="shared" si="11"/>
        <v>1.3972635820714965E-10</v>
      </c>
      <c r="F120" s="24">
        <f t="shared" si="12"/>
        <v>-1.3972635820714965E-10</v>
      </c>
      <c r="G120" s="25">
        <f t="shared" si="13"/>
        <v>-2.1098680089279595E-8</v>
      </c>
      <c r="H120" s="21"/>
    </row>
    <row r="121" spans="2:8">
      <c r="B121" s="23">
        <v>99</v>
      </c>
      <c r="C121" s="24">
        <f t="shared" si="9"/>
        <v>-2.1098680089279595E-8</v>
      </c>
      <c r="D121" s="24">
        <f t="shared" si="10"/>
        <v>0</v>
      </c>
      <c r="E121" s="24">
        <f t="shared" si="11"/>
        <v>1.4065786726186398E-10</v>
      </c>
      <c r="F121" s="24">
        <f t="shared" si="12"/>
        <v>-1.4065786726186398E-10</v>
      </c>
      <c r="G121" s="25">
        <f t="shared" si="13"/>
        <v>-2.123933795654146E-8</v>
      </c>
      <c r="H121" s="21"/>
    </row>
    <row r="122" spans="2:8">
      <c r="B122" s="23">
        <v>100</v>
      </c>
      <c r="C122" s="24">
        <f t="shared" si="9"/>
        <v>-2.123933795654146E-8</v>
      </c>
      <c r="D122" s="24">
        <f t="shared" si="10"/>
        <v>0</v>
      </c>
      <c r="E122" s="24">
        <f t="shared" si="11"/>
        <v>1.4159558637694306E-10</v>
      </c>
      <c r="F122" s="24">
        <f t="shared" si="12"/>
        <v>-1.4159558637694306E-10</v>
      </c>
      <c r="G122" s="25">
        <f t="shared" si="13"/>
        <v>-2.1380933542918403E-8</v>
      </c>
      <c r="H122" s="21"/>
    </row>
    <row r="123" spans="2:8">
      <c r="B123" s="23">
        <v>101</v>
      </c>
      <c r="C123" s="24">
        <f t="shared" si="9"/>
        <v>-2.1380933542918403E-8</v>
      </c>
      <c r="D123" s="24">
        <f t="shared" si="10"/>
        <v>0</v>
      </c>
      <c r="E123" s="24">
        <f t="shared" si="11"/>
        <v>1.4253955695278937E-10</v>
      </c>
      <c r="F123" s="24">
        <f t="shared" si="12"/>
        <v>-1.4253955695278937E-10</v>
      </c>
      <c r="G123" s="25">
        <f t="shared" si="13"/>
        <v>-2.1523473099871192E-8</v>
      </c>
      <c r="H123" s="21"/>
    </row>
    <row r="124" spans="2:8">
      <c r="B124" s="23">
        <v>102</v>
      </c>
      <c r="C124" s="24">
        <f t="shared" si="9"/>
        <v>-2.1523473099871192E-8</v>
      </c>
      <c r="D124" s="24">
        <f t="shared" si="10"/>
        <v>0</v>
      </c>
      <c r="E124" s="24">
        <f t="shared" si="11"/>
        <v>1.4348982066580795E-10</v>
      </c>
      <c r="F124" s="24">
        <f t="shared" si="12"/>
        <v>-1.4348982066580795E-10</v>
      </c>
      <c r="G124" s="25">
        <f t="shared" si="13"/>
        <v>-2.1666962920537E-8</v>
      </c>
      <c r="H124" s="21"/>
    </row>
    <row r="125" spans="2:8">
      <c r="B125" s="23">
        <v>103</v>
      </c>
      <c r="C125" s="24">
        <f t="shared" si="9"/>
        <v>-2.1666962920537E-8</v>
      </c>
      <c r="D125" s="24">
        <f t="shared" si="10"/>
        <v>0</v>
      </c>
      <c r="E125" s="24">
        <f t="shared" si="11"/>
        <v>1.4444641947024666E-10</v>
      </c>
      <c r="F125" s="24">
        <f t="shared" si="12"/>
        <v>-1.4444641947024666E-10</v>
      </c>
      <c r="G125" s="25">
        <f t="shared" si="13"/>
        <v>-2.1811409340007248E-8</v>
      </c>
      <c r="H125" s="21"/>
    </row>
    <row r="126" spans="2:8">
      <c r="B126" s="23">
        <v>104</v>
      </c>
      <c r="C126" s="24">
        <f t="shared" si="9"/>
        <v>-2.1811409340007248E-8</v>
      </c>
      <c r="D126" s="24">
        <f t="shared" si="10"/>
        <v>0</v>
      </c>
      <c r="E126" s="24">
        <f t="shared" si="11"/>
        <v>1.4540939560004833E-10</v>
      </c>
      <c r="F126" s="24">
        <f t="shared" si="12"/>
        <v>-1.4540939560004833E-10</v>
      </c>
      <c r="G126" s="25">
        <f t="shared" si="13"/>
        <v>-2.1956818735607296E-8</v>
      </c>
      <c r="H126" s="21"/>
    </row>
    <row r="127" spans="2:8">
      <c r="B127" s="23">
        <v>105</v>
      </c>
      <c r="C127" s="24">
        <f t="shared" si="9"/>
        <v>-2.1956818735607296E-8</v>
      </c>
      <c r="D127" s="24">
        <f t="shared" si="10"/>
        <v>0</v>
      </c>
      <c r="E127" s="24">
        <f t="shared" si="11"/>
        <v>1.463787915707153E-10</v>
      </c>
      <c r="F127" s="24">
        <f t="shared" si="12"/>
        <v>-1.463787915707153E-10</v>
      </c>
      <c r="G127" s="25">
        <f t="shared" si="13"/>
        <v>-2.210319752717801E-8</v>
      </c>
      <c r="H127" s="21"/>
    </row>
    <row r="128" spans="2:8">
      <c r="B128" s="23">
        <v>106</v>
      </c>
      <c r="C128" s="24">
        <f t="shared" si="9"/>
        <v>-2.210319752717801E-8</v>
      </c>
      <c r="D128" s="24">
        <f t="shared" si="10"/>
        <v>0</v>
      </c>
      <c r="E128" s="24">
        <f t="shared" si="11"/>
        <v>1.4735465018118675E-10</v>
      </c>
      <c r="F128" s="24">
        <f t="shared" si="12"/>
        <v>-1.4735465018118675E-10</v>
      </c>
      <c r="G128" s="25">
        <f t="shared" si="13"/>
        <v>-2.2250552177359198E-8</v>
      </c>
      <c r="H128" s="21"/>
    </row>
    <row r="129" spans="2:8">
      <c r="B129" s="23">
        <v>107</v>
      </c>
      <c r="C129" s="24">
        <f t="shared" si="9"/>
        <v>-2.2250552177359198E-8</v>
      </c>
      <c r="D129" s="24">
        <f t="shared" si="10"/>
        <v>0</v>
      </c>
      <c r="E129" s="24">
        <f t="shared" si="11"/>
        <v>1.4833701451572798E-10</v>
      </c>
      <c r="F129" s="24">
        <f t="shared" si="12"/>
        <v>-1.4833701451572798E-10</v>
      </c>
      <c r="G129" s="25">
        <f t="shared" si="13"/>
        <v>-2.2398889191874924E-8</v>
      </c>
      <c r="H129" s="21"/>
    </row>
    <row r="130" spans="2:8">
      <c r="B130" s="23">
        <v>108</v>
      </c>
      <c r="C130" s="24">
        <f t="shared" si="9"/>
        <v>-2.2398889191874924E-8</v>
      </c>
      <c r="D130" s="24">
        <f t="shared" si="10"/>
        <v>0</v>
      </c>
      <c r="E130" s="24">
        <f t="shared" si="11"/>
        <v>1.4932592794583284E-10</v>
      </c>
      <c r="F130" s="24">
        <f t="shared" si="12"/>
        <v>-1.4932592794583284E-10</v>
      </c>
      <c r="G130" s="25">
        <f t="shared" si="13"/>
        <v>-2.2548215119820758E-8</v>
      </c>
      <c r="H130" s="21"/>
    </row>
    <row r="131" spans="2:8">
      <c r="B131" s="23">
        <v>109</v>
      </c>
      <c r="C131" s="24">
        <f t="shared" si="9"/>
        <v>-2.2548215119820758E-8</v>
      </c>
      <c r="D131" s="24">
        <f t="shared" si="10"/>
        <v>0</v>
      </c>
      <c r="E131" s="24">
        <f t="shared" si="11"/>
        <v>1.503214341321384E-10</v>
      </c>
      <c r="F131" s="24">
        <f t="shared" si="12"/>
        <v>-1.503214341321384E-10</v>
      </c>
      <c r="G131" s="25">
        <f t="shared" si="13"/>
        <v>-2.2698536553952895E-8</v>
      </c>
      <c r="H131" s="21"/>
    </row>
    <row r="132" spans="2:8">
      <c r="B132" s="23">
        <v>110</v>
      </c>
      <c r="C132" s="24">
        <f t="shared" si="9"/>
        <v>-2.2698536553952895E-8</v>
      </c>
      <c r="D132" s="24">
        <f t="shared" si="10"/>
        <v>0</v>
      </c>
      <c r="E132" s="24">
        <f t="shared" si="11"/>
        <v>1.5132357702635265E-10</v>
      </c>
      <c r="F132" s="24">
        <f t="shared" si="12"/>
        <v>-1.5132357702635265E-10</v>
      </c>
      <c r="G132" s="25">
        <f t="shared" si="13"/>
        <v>-2.2849860130979247E-8</v>
      </c>
      <c r="H132" s="21"/>
    </row>
    <row r="133" spans="2:8">
      <c r="B133" s="23">
        <v>111</v>
      </c>
      <c r="C133" s="24">
        <f t="shared" si="9"/>
        <v>-2.2849860130979247E-8</v>
      </c>
      <c r="D133" s="24">
        <f t="shared" si="10"/>
        <v>0</v>
      </c>
      <c r="E133" s="24">
        <f t="shared" si="11"/>
        <v>1.5233240087319498E-10</v>
      </c>
      <c r="F133" s="24">
        <f t="shared" si="12"/>
        <v>-1.5233240087319498E-10</v>
      </c>
      <c r="G133" s="25">
        <f t="shared" si="13"/>
        <v>-2.3002192531852442E-8</v>
      </c>
      <c r="H133" s="21"/>
    </row>
    <row r="134" spans="2:8">
      <c r="B134" s="23">
        <v>112</v>
      </c>
      <c r="C134" s="24">
        <f t="shared" si="9"/>
        <v>-2.3002192531852442E-8</v>
      </c>
      <c r="D134" s="24">
        <f t="shared" si="10"/>
        <v>0</v>
      </c>
      <c r="E134" s="24">
        <f t="shared" si="11"/>
        <v>1.533479502123496E-10</v>
      </c>
      <c r="F134" s="24">
        <f t="shared" si="12"/>
        <v>-1.533479502123496E-10</v>
      </c>
      <c r="G134" s="25">
        <f t="shared" si="13"/>
        <v>-2.3155540482064792E-8</v>
      </c>
      <c r="H134" s="21"/>
    </row>
    <row r="135" spans="2:8">
      <c r="B135" s="23">
        <v>113</v>
      </c>
      <c r="C135" s="24">
        <f t="shared" si="9"/>
        <v>-2.3155540482064792E-8</v>
      </c>
      <c r="D135" s="24">
        <f t="shared" si="10"/>
        <v>0</v>
      </c>
      <c r="E135" s="24">
        <f t="shared" si="11"/>
        <v>1.5437026988043194E-10</v>
      </c>
      <c r="F135" s="24">
        <f t="shared" si="12"/>
        <v>-1.5437026988043194E-10</v>
      </c>
      <c r="G135" s="25">
        <f t="shared" si="13"/>
        <v>-2.3309910751945223E-8</v>
      </c>
      <c r="H135" s="21"/>
    </row>
    <row r="136" spans="2:8">
      <c r="B136" s="23">
        <v>114</v>
      </c>
      <c r="C136" s="24">
        <f t="shared" si="9"/>
        <v>-2.3309910751945223E-8</v>
      </c>
      <c r="D136" s="24">
        <f t="shared" si="10"/>
        <v>0</v>
      </c>
      <c r="E136" s="24">
        <f t="shared" si="11"/>
        <v>1.5539940501296816E-10</v>
      </c>
      <c r="F136" s="24">
        <f t="shared" si="12"/>
        <v>-1.5539940501296816E-10</v>
      </c>
      <c r="G136" s="25">
        <f t="shared" si="13"/>
        <v>-2.3465310156958191E-8</v>
      </c>
      <c r="H136" s="21"/>
    </row>
    <row r="137" spans="2:8">
      <c r="B137" s="23">
        <v>115</v>
      </c>
      <c r="C137" s="24">
        <f t="shared" si="9"/>
        <v>-2.3465310156958191E-8</v>
      </c>
      <c r="D137" s="24">
        <f t="shared" si="10"/>
        <v>0</v>
      </c>
      <c r="E137" s="24">
        <f t="shared" si="11"/>
        <v>1.5643540104638793E-10</v>
      </c>
      <c r="F137" s="24">
        <f t="shared" si="12"/>
        <v>-1.5643540104638793E-10</v>
      </c>
      <c r="G137" s="25">
        <f t="shared" si="13"/>
        <v>-2.3621745558004579E-8</v>
      </c>
      <c r="H137" s="21"/>
    </row>
    <row r="138" spans="2:8">
      <c r="B138" s="23">
        <v>116</v>
      </c>
      <c r="C138" s="24">
        <f t="shared" si="9"/>
        <v>-2.3621745558004579E-8</v>
      </c>
      <c r="D138" s="24">
        <f t="shared" si="10"/>
        <v>0</v>
      </c>
      <c r="E138" s="24">
        <f t="shared" si="11"/>
        <v>1.5747830372003052E-10</v>
      </c>
      <c r="F138" s="24">
        <f t="shared" si="12"/>
        <v>-1.5747830372003052E-10</v>
      </c>
      <c r="G138" s="25">
        <f t="shared" si="13"/>
        <v>-2.377922386172461E-8</v>
      </c>
      <c r="H138" s="21"/>
    </row>
    <row r="139" spans="2:8">
      <c r="B139" s="23">
        <v>117</v>
      </c>
      <c r="C139" s="24">
        <f t="shared" si="9"/>
        <v>-2.377922386172461E-8</v>
      </c>
      <c r="D139" s="24">
        <f t="shared" si="10"/>
        <v>0</v>
      </c>
      <c r="E139" s="24">
        <f t="shared" si="11"/>
        <v>1.5852815907816409E-10</v>
      </c>
      <c r="F139" s="24">
        <f t="shared" si="12"/>
        <v>-1.5852815907816409E-10</v>
      </c>
      <c r="G139" s="25">
        <f t="shared" si="13"/>
        <v>-2.3937752020802775E-8</v>
      </c>
      <c r="H139" s="21"/>
    </row>
    <row r="140" spans="2:8">
      <c r="B140" s="23">
        <v>118</v>
      </c>
      <c r="C140" s="24">
        <f t="shared" si="9"/>
        <v>-2.3937752020802775E-8</v>
      </c>
      <c r="D140" s="24">
        <f t="shared" si="10"/>
        <v>0</v>
      </c>
      <c r="E140" s="24">
        <f t="shared" si="11"/>
        <v>1.5958501347201849E-10</v>
      </c>
      <c r="F140" s="24">
        <f t="shared" si="12"/>
        <v>-1.5958501347201849E-10</v>
      </c>
      <c r="G140" s="25">
        <f t="shared" si="13"/>
        <v>-2.4097337034274793E-8</v>
      </c>
      <c r="H140" s="21"/>
    </row>
    <row r="141" spans="2:8">
      <c r="B141" s="23">
        <v>119</v>
      </c>
      <c r="C141" s="24">
        <f t="shared" si="9"/>
        <v>-2.4097337034274793E-8</v>
      </c>
      <c r="D141" s="24">
        <f t="shared" si="10"/>
        <v>0</v>
      </c>
      <c r="E141" s="24">
        <f t="shared" si="11"/>
        <v>1.6064891356183195E-10</v>
      </c>
      <c r="F141" s="24">
        <f t="shared" si="12"/>
        <v>-1.6064891356183195E-10</v>
      </c>
      <c r="G141" s="25">
        <f t="shared" si="13"/>
        <v>-2.4257985947836624E-8</v>
      </c>
      <c r="H141" s="21"/>
    </row>
    <row r="142" spans="2:8" ht="15.75" thickBot="1">
      <c r="B142" s="27">
        <v>120</v>
      </c>
      <c r="C142" s="28">
        <f t="shared" si="9"/>
        <v>-2.4257985947836624E-8</v>
      </c>
      <c r="D142" s="28">
        <f t="shared" si="10"/>
        <v>0</v>
      </c>
      <c r="E142" s="28">
        <f t="shared" si="11"/>
        <v>1.6171990631891085E-10</v>
      </c>
      <c r="F142" s="28">
        <f t="shared" si="12"/>
        <v>-1.6171990631891085E-10</v>
      </c>
      <c r="G142" s="29">
        <f t="shared" si="13"/>
        <v>-2.4419705854155536E-8</v>
      </c>
      <c r="H142" s="21"/>
    </row>
    <row r="143" spans="2:8" ht="15.75" thickBot="1">
      <c r="B143" s="30" t="s">
        <v>16</v>
      </c>
      <c r="C143" s="31"/>
      <c r="D143" s="32">
        <f>SUM(D23:D142)</f>
        <v>2778484.0196484998</v>
      </c>
      <c r="E143" s="32">
        <f t="shared" ref="E143:F143" si="14">SUM(E23:E142)</f>
        <v>2000000.0000000268</v>
      </c>
      <c r="F143" s="32">
        <f t="shared" si="14"/>
        <v>778484.01964847464</v>
      </c>
      <c r="G143" s="33"/>
    </row>
  </sheetData>
  <sheetProtection password="C654" sheet="1" objects="1" scenarios="1"/>
  <mergeCells count="7">
    <mergeCell ref="B21:G21"/>
    <mergeCell ref="B2:K2"/>
    <mergeCell ref="B3:K3"/>
    <mergeCell ref="B4:K4"/>
    <mergeCell ref="B5:K5"/>
    <mergeCell ref="B7:C7"/>
    <mergeCell ref="B14:C14"/>
  </mergeCells>
  <dataValidations count="1">
    <dataValidation type="list" allowBlank="1" showInputMessage="1" showErrorMessage="1" sqref="C11">
      <formula1>$M$11:$M$14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Interest during Grace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Waheed Iqbal Kayani</dc:creator>
  <cp:lastModifiedBy>Farah</cp:lastModifiedBy>
  <dcterms:created xsi:type="dcterms:W3CDTF">2013-12-04T12:38:13Z</dcterms:created>
  <dcterms:modified xsi:type="dcterms:W3CDTF">2013-12-06T07:32:05Z</dcterms:modified>
</cp:coreProperties>
</file>