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MCCA2\Dropbox (Personal)\Work\phD File\MKT 462\MKT 462 562 Dan materials\Fall 2023\Sessions\18 -CBCV Modeling\Other\"/>
    </mc:Choice>
  </mc:AlternateContent>
  <xr:revisionPtr revIDLastSave="0" documentId="13_ncr:1_{7F76C607-C278-41BC-B461-20E8288830A2}" xr6:coauthVersionLast="47" xr6:coauthVersionMax="47" xr10:uidLastSave="{00000000-0000-0000-0000-000000000000}"/>
  <bookViews>
    <workbookView xWindow="-120" yWindow="-120" windowWidth="29040" windowHeight="15840" firstSheet="1" activeTab="1" xr2:uid="{56B01B80-DC63-46B1-A38E-57DEDD1ED355}"/>
  </bookViews>
  <sheets>
    <sheet name="modeling customer base" sheetId="1" r:id="rId1"/>
    <sheet name="unit economics" sheetId="2" r:id="rId2"/>
  </sheets>
  <definedNames>
    <definedName name="solver_adj" localSheetId="0" hidden="1">'modeling customer base'!$C$65:$D$65</definedName>
    <definedName name="solver_adj" localSheetId="1" hidden="1">'unit economics'!$C$34:$D$34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'modeling customer base'!$C$37:$D$44</definedName>
    <definedName name="solver_lhs1" localSheetId="1" hidden="1">'unit economics'!$C$23:$D$28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'modeling customer base'!$G$82</definedName>
    <definedName name="solver_opt" localSheetId="1" hidden="1">'unit economics'!#REF!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hs1" localSheetId="0" hidden="1">0.00001</definedName>
    <definedName name="solver_rhs1" localSheetId="1" hidden="1">0.00001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" l="1"/>
  <c r="F14" i="2"/>
  <c r="F13" i="2"/>
  <c r="F12" i="2"/>
  <c r="F11" i="2"/>
  <c r="F10" i="2"/>
  <c r="G67" i="1" l="1"/>
  <c r="C57" i="1" l="1"/>
  <c r="C56" i="1"/>
  <c r="C55" i="1"/>
  <c r="C54" i="1"/>
  <c r="C53" i="1"/>
  <c r="C52" i="1"/>
  <c r="C51" i="1"/>
  <c r="C50" i="1"/>
  <c r="G37" i="1"/>
  <c r="G50" i="1" s="1"/>
  <c r="G71" i="1" s="1"/>
  <c r="G80" i="1" s="1"/>
  <c r="G59" i="1" l="1"/>
  <c r="D42" i="1"/>
  <c r="C42" i="1"/>
  <c r="D43" i="1" l="1"/>
  <c r="C43" i="1"/>
  <c r="D44" i="1" l="1"/>
  <c r="C44" i="1"/>
  <c r="F72" i="1"/>
  <c r="F73" i="1" s="1"/>
  <c r="H70" i="1"/>
  <c r="I70" i="1" s="1"/>
  <c r="J70" i="1" s="1"/>
  <c r="K70" i="1" s="1"/>
  <c r="L70" i="1" s="1"/>
  <c r="M70" i="1" s="1"/>
  <c r="N70" i="1" s="1"/>
  <c r="F74" i="1" l="1"/>
  <c r="F75" i="1" l="1"/>
  <c r="F76" i="1" l="1"/>
  <c r="F77" i="1" l="1"/>
  <c r="F78" i="1" l="1"/>
  <c r="H49" i="2" l="1"/>
  <c r="I49" i="2" s="1"/>
  <c r="J49" i="2" s="1"/>
  <c r="K49" i="2" s="1"/>
  <c r="L49" i="2" s="1"/>
  <c r="M49" i="2" s="1"/>
  <c r="N49" i="2" s="1"/>
  <c r="O49" i="2" s="1"/>
  <c r="P49" i="2" s="1"/>
  <c r="Q49" i="2" s="1"/>
  <c r="R49" i="2" s="1"/>
  <c r="S49" i="2" s="1"/>
  <c r="T49" i="2" s="1"/>
  <c r="U49" i="2" s="1"/>
  <c r="V49" i="2" s="1"/>
  <c r="W49" i="2" s="1"/>
  <c r="X49" i="2" s="1"/>
  <c r="Y49" i="2" s="1"/>
  <c r="Z49" i="2" s="1"/>
  <c r="D11" i="2" l="1"/>
  <c r="D12" i="2" s="1"/>
  <c r="D13" i="2" s="1"/>
  <c r="D14" i="2" s="1"/>
  <c r="D15" i="2" s="1"/>
  <c r="F64" i="2"/>
  <c r="F65" i="2" s="1"/>
  <c r="F66" i="2" s="1"/>
  <c r="F67" i="2" s="1"/>
  <c r="F68" i="2" s="1"/>
  <c r="F51" i="2"/>
  <c r="H34" i="2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AE34" i="2" s="1"/>
  <c r="F17" i="2"/>
  <c r="F40" i="2"/>
  <c r="D34" i="2"/>
  <c r="C34" i="2"/>
  <c r="D28" i="2"/>
  <c r="C28" i="2"/>
  <c r="D27" i="2"/>
  <c r="C27" i="2"/>
  <c r="D26" i="2"/>
  <c r="C26" i="2"/>
  <c r="D25" i="2"/>
  <c r="C25" i="2"/>
  <c r="D24" i="2"/>
  <c r="C24" i="2"/>
  <c r="D23" i="2"/>
  <c r="C23" i="2"/>
  <c r="H38" i="2"/>
  <c r="I38" i="2" s="1"/>
  <c r="F24" i="2"/>
  <c r="F25" i="2" s="1"/>
  <c r="F26" i="2" s="1"/>
  <c r="F27" i="2" s="1"/>
  <c r="F28" i="2" s="1"/>
  <c r="H22" i="2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A26" i="2" l="1"/>
  <c r="T26" i="2"/>
  <c r="AD26" i="2"/>
  <c r="W26" i="2"/>
  <c r="R26" i="2"/>
  <c r="N26" i="2"/>
  <c r="P26" i="2"/>
  <c r="J26" i="2"/>
  <c r="AC26" i="2"/>
  <c r="O26" i="2"/>
  <c r="Y26" i="2"/>
  <c r="S26" i="2"/>
  <c r="AE26" i="2"/>
  <c r="V26" i="2"/>
  <c r="L26" i="2"/>
  <c r="X26" i="2"/>
  <c r="AB26" i="2"/>
  <c r="U26" i="2"/>
  <c r="Z26" i="2"/>
  <c r="Q26" i="2"/>
  <c r="N42" i="2" s="1"/>
  <c r="N53" i="2" s="1"/>
  <c r="M26" i="2"/>
  <c r="K26" i="2"/>
  <c r="M23" i="2"/>
  <c r="K23" i="2"/>
  <c r="H23" i="2"/>
  <c r="AA23" i="2"/>
  <c r="L23" i="2"/>
  <c r="J23" i="2"/>
  <c r="AD23" i="2"/>
  <c r="AB23" i="2"/>
  <c r="I23" i="2"/>
  <c r="I39" i="2" s="1"/>
  <c r="I50" i="2" s="1"/>
  <c r="Y23" i="2"/>
  <c r="Y39" i="2" s="1"/>
  <c r="Y50" i="2" s="1"/>
  <c r="W23" i="2"/>
  <c r="U23" i="2"/>
  <c r="V23" i="2"/>
  <c r="G23" i="2"/>
  <c r="Z23" i="2"/>
  <c r="T23" i="2"/>
  <c r="R23" i="2"/>
  <c r="P23" i="2"/>
  <c r="AE23" i="2"/>
  <c r="AC23" i="2"/>
  <c r="N23" i="2"/>
  <c r="X23" i="2"/>
  <c r="S23" i="2"/>
  <c r="Q23" i="2"/>
  <c r="O23" i="2"/>
  <c r="S27" i="2"/>
  <c r="K27" i="2"/>
  <c r="U27" i="2"/>
  <c r="R27" i="2"/>
  <c r="Q27" i="2"/>
  <c r="M43" i="2" s="1"/>
  <c r="M54" i="2" s="1"/>
  <c r="L27" i="2"/>
  <c r="P27" i="2"/>
  <c r="O27" i="2"/>
  <c r="X27" i="2"/>
  <c r="T43" i="2" s="1"/>
  <c r="T54" i="2" s="1"/>
  <c r="N27" i="2"/>
  <c r="J43" i="2" s="1"/>
  <c r="J54" i="2" s="1"/>
  <c r="M27" i="2"/>
  <c r="AB27" i="2"/>
  <c r="X43" i="2" s="1"/>
  <c r="X54" i="2" s="1"/>
  <c r="Z27" i="2"/>
  <c r="V43" i="2" s="1"/>
  <c r="V54" i="2" s="1"/>
  <c r="T27" i="2"/>
  <c r="AE27" i="2"/>
  <c r="W27" i="2"/>
  <c r="S43" i="2" s="1"/>
  <c r="S54" i="2" s="1"/>
  <c r="AA27" i="2"/>
  <c r="W43" i="2" s="1"/>
  <c r="W54" i="2" s="1"/>
  <c r="AC27" i="2"/>
  <c r="V27" i="2"/>
  <c r="AD27" i="2"/>
  <c r="Y27" i="2"/>
  <c r="U24" i="2"/>
  <c r="Q24" i="2"/>
  <c r="P40" i="2" s="1"/>
  <c r="P51" i="2" s="1"/>
  <c r="O24" i="2"/>
  <c r="N24" i="2"/>
  <c r="J24" i="2"/>
  <c r="AA24" i="2"/>
  <c r="Z40" i="2" s="1"/>
  <c r="Z51" i="2" s="1"/>
  <c r="T24" i="2"/>
  <c r="S24" i="2"/>
  <c r="Y24" i="2"/>
  <c r="V24" i="2"/>
  <c r="P24" i="2"/>
  <c r="R24" i="2"/>
  <c r="M24" i="2"/>
  <c r="L24" i="2"/>
  <c r="I24" i="2"/>
  <c r="H24" i="2"/>
  <c r="AE24" i="2"/>
  <c r="AB24" i="2"/>
  <c r="X24" i="2"/>
  <c r="W40" i="2" s="1"/>
  <c r="W51" i="2" s="1"/>
  <c r="K24" i="2"/>
  <c r="AD24" i="2"/>
  <c r="W24" i="2"/>
  <c r="V40" i="2" s="1"/>
  <c r="V51" i="2" s="1"/>
  <c r="AC24" i="2"/>
  <c r="Z24" i="2"/>
  <c r="Y40" i="2" s="1"/>
  <c r="Y51" i="2" s="1"/>
  <c r="AD25" i="2"/>
  <c r="AC25" i="2"/>
  <c r="Y25" i="2"/>
  <c r="W41" i="2" s="1"/>
  <c r="W52" i="2" s="1"/>
  <c r="Q25" i="2"/>
  <c r="O41" i="2" s="1"/>
  <c r="O52" i="2" s="1"/>
  <c r="AB25" i="2"/>
  <c r="AA25" i="2"/>
  <c r="X25" i="2"/>
  <c r="V25" i="2"/>
  <c r="R25" i="2"/>
  <c r="Z25" i="2"/>
  <c r="W25" i="2"/>
  <c r="U41" i="2" s="1"/>
  <c r="U52" i="2" s="1"/>
  <c r="O25" i="2"/>
  <c r="M25" i="2"/>
  <c r="J25" i="2"/>
  <c r="U25" i="2"/>
  <c r="T25" i="2"/>
  <c r="S25" i="2"/>
  <c r="N25" i="2"/>
  <c r="L25" i="2"/>
  <c r="K25" i="2"/>
  <c r="P25" i="2"/>
  <c r="I25" i="2"/>
  <c r="AE25" i="2"/>
  <c r="T35" i="2"/>
  <c r="S35" i="2"/>
  <c r="P35" i="2"/>
  <c r="M35" i="2"/>
  <c r="R35" i="2"/>
  <c r="O35" i="2"/>
  <c r="N35" i="2"/>
  <c r="K35" i="2"/>
  <c r="J35" i="2"/>
  <c r="I35" i="2"/>
  <c r="H35" i="2"/>
  <c r="G35" i="2"/>
  <c r="L35" i="2"/>
  <c r="Q35" i="2"/>
  <c r="AC35" i="2"/>
  <c r="W35" i="2"/>
  <c r="AE35" i="2"/>
  <c r="AD35" i="2"/>
  <c r="AB35" i="2"/>
  <c r="AA35" i="2"/>
  <c r="Z35" i="2"/>
  <c r="X35" i="2"/>
  <c r="U35" i="2"/>
  <c r="Y35" i="2"/>
  <c r="V35" i="2"/>
  <c r="AE28" i="2"/>
  <c r="Z44" i="2" s="1"/>
  <c r="Z55" i="2" s="1"/>
  <c r="AD28" i="2"/>
  <c r="Y44" i="2" s="1"/>
  <c r="Y55" i="2" s="1"/>
  <c r="AC28" i="2"/>
  <c r="X44" i="2" s="1"/>
  <c r="X55" i="2" s="1"/>
  <c r="U28" i="2"/>
  <c r="P44" i="2" s="1"/>
  <c r="P55" i="2" s="1"/>
  <c r="L28" i="2"/>
  <c r="AB28" i="2"/>
  <c r="W44" i="2" s="1"/>
  <c r="W55" i="2" s="1"/>
  <c r="N28" i="2"/>
  <c r="AA28" i="2"/>
  <c r="V44" i="2" s="1"/>
  <c r="V55" i="2" s="1"/>
  <c r="Z28" i="2"/>
  <c r="U44" i="2" s="1"/>
  <c r="U55" i="2" s="1"/>
  <c r="Y28" i="2"/>
  <c r="T44" i="2" s="1"/>
  <c r="T55" i="2" s="1"/>
  <c r="O28" i="2"/>
  <c r="J44" i="2" s="1"/>
  <c r="J55" i="2" s="1"/>
  <c r="X28" i="2"/>
  <c r="S44" i="2" s="1"/>
  <c r="S55" i="2" s="1"/>
  <c r="S28" i="2"/>
  <c r="N44" i="2" s="1"/>
  <c r="N55" i="2" s="1"/>
  <c r="M28" i="2"/>
  <c r="W28" i="2"/>
  <c r="R44" i="2" s="1"/>
  <c r="R55" i="2" s="1"/>
  <c r="V28" i="2"/>
  <c r="Q44" i="2" s="1"/>
  <c r="Q55" i="2" s="1"/>
  <c r="T28" i="2"/>
  <c r="O44" i="2" s="1"/>
  <c r="O55" i="2" s="1"/>
  <c r="R28" i="2"/>
  <c r="M44" i="2" s="1"/>
  <c r="M55" i="2" s="1"/>
  <c r="Q28" i="2"/>
  <c r="L44" i="2" s="1"/>
  <c r="L55" i="2" s="1"/>
  <c r="P28" i="2"/>
  <c r="K44" i="2" s="1"/>
  <c r="K55" i="2" s="1"/>
  <c r="F41" i="2"/>
  <c r="F52" i="2"/>
  <c r="J38" i="2"/>
  <c r="G41" i="2" l="1"/>
  <c r="G52" i="2" s="1"/>
  <c r="H40" i="2"/>
  <c r="H51" i="2" s="1"/>
  <c r="L41" i="2"/>
  <c r="L52" i="2" s="1"/>
  <c r="L42" i="2"/>
  <c r="L53" i="2" s="1"/>
  <c r="M40" i="2"/>
  <c r="M51" i="2" s="1"/>
  <c r="I44" i="2"/>
  <c r="I55" i="2" s="1"/>
  <c r="P43" i="2"/>
  <c r="P54" i="2" s="1"/>
  <c r="J39" i="2"/>
  <c r="J50" i="2" s="1"/>
  <c r="L39" i="2"/>
  <c r="L50" i="2" s="1"/>
  <c r="H44" i="2"/>
  <c r="H55" i="2" s="1"/>
  <c r="I43" i="2"/>
  <c r="I54" i="2" s="1"/>
  <c r="H39" i="2"/>
  <c r="H50" i="2" s="1"/>
  <c r="K39" i="2"/>
  <c r="K50" i="2" s="1"/>
  <c r="K43" i="2"/>
  <c r="K54" i="2" s="1"/>
  <c r="M39" i="2"/>
  <c r="M50" i="2" s="1"/>
  <c r="L43" i="2"/>
  <c r="L54" i="2" s="1"/>
  <c r="H42" i="2"/>
  <c r="H53" i="2" s="1"/>
  <c r="J42" i="2"/>
  <c r="J53" i="2" s="1"/>
  <c r="N43" i="2"/>
  <c r="N54" i="2" s="1"/>
  <c r="W42" i="2"/>
  <c r="W53" i="2" s="1"/>
  <c r="K40" i="2"/>
  <c r="K51" i="2" s="1"/>
  <c r="Q43" i="2"/>
  <c r="Q54" i="2" s="1"/>
  <c r="R42" i="2"/>
  <c r="R53" i="2" s="1"/>
  <c r="G44" i="2"/>
  <c r="G55" i="2" s="1"/>
  <c r="G68" i="2" s="1"/>
  <c r="L40" i="2"/>
  <c r="L51" i="2" s="1"/>
  <c r="G43" i="2"/>
  <c r="G54" i="2" s="1"/>
  <c r="Y42" i="2"/>
  <c r="Y53" i="2" s="1"/>
  <c r="H43" i="2"/>
  <c r="H54" i="2" s="1"/>
  <c r="I41" i="2"/>
  <c r="I52" i="2" s="1"/>
  <c r="G65" i="2" s="1"/>
  <c r="Q40" i="2"/>
  <c r="Q51" i="2" s="1"/>
  <c r="O43" i="2"/>
  <c r="O54" i="2" s="1"/>
  <c r="U42" i="2"/>
  <c r="U53" i="2" s="1"/>
  <c r="J41" i="2"/>
  <c r="J52" i="2" s="1"/>
  <c r="O40" i="2"/>
  <c r="O51" i="2" s="1"/>
  <c r="O39" i="2"/>
  <c r="O50" i="2" s="1"/>
  <c r="I42" i="2"/>
  <c r="I53" i="2" s="1"/>
  <c r="J40" i="2"/>
  <c r="J51" i="2" s="1"/>
  <c r="U40" i="2"/>
  <c r="U51" i="2" s="1"/>
  <c r="Q39" i="2"/>
  <c r="Q50" i="2" s="1"/>
  <c r="S42" i="2"/>
  <c r="S53" i="2" s="1"/>
  <c r="N41" i="2"/>
  <c r="N52" i="2" s="1"/>
  <c r="Q41" i="2"/>
  <c r="Q52" i="2" s="1"/>
  <c r="X40" i="2"/>
  <c r="X51" i="2" s="1"/>
  <c r="S39" i="2"/>
  <c r="S50" i="2" s="1"/>
  <c r="G40" i="2"/>
  <c r="G51" i="2" s="1"/>
  <c r="R41" i="2"/>
  <c r="R52" i="2" s="1"/>
  <c r="R40" i="2"/>
  <c r="R51" i="2" s="1"/>
  <c r="X39" i="2"/>
  <c r="X50" i="2" s="1"/>
  <c r="P42" i="2"/>
  <c r="P53" i="2" s="1"/>
  <c r="S41" i="2"/>
  <c r="S52" i="2" s="1"/>
  <c r="S40" i="2"/>
  <c r="S51" i="2" s="1"/>
  <c r="N39" i="2"/>
  <c r="N50" i="2" s="1"/>
  <c r="V42" i="2"/>
  <c r="V53" i="2" s="1"/>
  <c r="I40" i="2"/>
  <c r="I51" i="2" s="1"/>
  <c r="Z42" i="2"/>
  <c r="Z53" i="2" s="1"/>
  <c r="P39" i="2"/>
  <c r="P50" i="2" s="1"/>
  <c r="G42" i="2"/>
  <c r="G53" i="2" s="1"/>
  <c r="M42" i="2"/>
  <c r="M53" i="2" s="1"/>
  <c r="K42" i="2"/>
  <c r="K53" i="2" s="1"/>
  <c r="K41" i="2"/>
  <c r="K52" i="2" s="1"/>
  <c r="N40" i="2"/>
  <c r="N51" i="2" s="1"/>
  <c r="P41" i="2"/>
  <c r="P52" i="2" s="1"/>
  <c r="T40" i="2"/>
  <c r="T51" i="2" s="1"/>
  <c r="Z39" i="2"/>
  <c r="Z50" i="2" s="1"/>
  <c r="O42" i="2"/>
  <c r="O53" i="2" s="1"/>
  <c r="T39" i="2"/>
  <c r="T50" i="2" s="1"/>
  <c r="T41" i="2"/>
  <c r="T52" i="2" s="1"/>
  <c r="U43" i="2"/>
  <c r="U54" i="2" s="1"/>
  <c r="G39" i="2"/>
  <c r="G50" i="2" s="1"/>
  <c r="T42" i="2"/>
  <c r="T53" i="2" s="1"/>
  <c r="H41" i="2"/>
  <c r="H52" i="2" s="1"/>
  <c r="X41" i="2"/>
  <c r="X52" i="2" s="1"/>
  <c r="V41" i="2"/>
  <c r="V52" i="2" s="1"/>
  <c r="Z43" i="2"/>
  <c r="Z54" i="2" s="1"/>
  <c r="V39" i="2"/>
  <c r="V50" i="2" s="1"/>
  <c r="M41" i="2"/>
  <c r="M52" i="2" s="1"/>
  <c r="Y41" i="2"/>
  <c r="Y52" i="2" s="1"/>
  <c r="R43" i="2"/>
  <c r="R54" i="2" s="1"/>
  <c r="U39" i="2"/>
  <c r="U50" i="2" s="1"/>
  <c r="Q42" i="2"/>
  <c r="Q53" i="2" s="1"/>
  <c r="R39" i="2"/>
  <c r="R50" i="2" s="1"/>
  <c r="Z41" i="2"/>
  <c r="Z52" i="2" s="1"/>
  <c r="Y43" i="2"/>
  <c r="Y54" i="2" s="1"/>
  <c r="W39" i="2"/>
  <c r="W50" i="2" s="1"/>
  <c r="X42" i="2"/>
  <c r="X53" i="2" s="1"/>
  <c r="F42" i="2"/>
  <c r="F53" i="2"/>
  <c r="K38" i="2"/>
  <c r="G63" i="2" l="1"/>
  <c r="G67" i="2"/>
  <c r="G64" i="2"/>
  <c r="G66" i="2"/>
  <c r="F43" i="2"/>
  <c r="F54" i="2"/>
  <c r="L38" i="2"/>
  <c r="F44" i="2" l="1"/>
  <c r="F55" i="2"/>
  <c r="M38" i="2"/>
  <c r="N38" i="2" l="1"/>
  <c r="O38" i="2" l="1"/>
  <c r="P38" i="2" l="1"/>
  <c r="Q38" i="2" l="1"/>
  <c r="R38" i="2" l="1"/>
  <c r="S38" i="2" l="1"/>
  <c r="T38" i="2" l="1"/>
  <c r="U38" i="2" l="1"/>
  <c r="V38" i="2" l="1"/>
  <c r="W38" i="2" l="1"/>
  <c r="X38" i="2" l="1"/>
  <c r="Y38" i="2" l="1"/>
  <c r="Z38" i="2" l="1"/>
  <c r="H66" i="1" l="1"/>
  <c r="F51" i="1"/>
  <c r="F52" i="1" s="1"/>
  <c r="H49" i="1"/>
  <c r="I49" i="1" s="1"/>
  <c r="J49" i="1" s="1"/>
  <c r="K49" i="1" s="1"/>
  <c r="L49" i="1" s="1"/>
  <c r="M49" i="1" s="1"/>
  <c r="N49" i="1" s="1"/>
  <c r="F38" i="1"/>
  <c r="F39" i="1" s="1"/>
  <c r="F40" i="1" s="1"/>
  <c r="F41" i="1" s="1"/>
  <c r="H36" i="1"/>
  <c r="H14" i="1"/>
  <c r="I14" i="1" s="1"/>
  <c r="J14" i="1" s="1"/>
  <c r="K14" i="1" s="1"/>
  <c r="L14" i="1" s="1"/>
  <c r="M14" i="1" s="1"/>
  <c r="N14" i="1" s="1"/>
  <c r="F16" i="1"/>
  <c r="F17" i="1" s="1"/>
  <c r="F18" i="1" s="1"/>
  <c r="F19" i="1" s="1"/>
  <c r="F20" i="1" s="1"/>
  <c r="F21" i="1" s="1"/>
  <c r="F22" i="1" s="1"/>
  <c r="I36" i="1" l="1"/>
  <c r="H37" i="1"/>
  <c r="H50" i="1" s="1"/>
  <c r="H38" i="1"/>
  <c r="H51" i="1" s="1"/>
  <c r="I66" i="1"/>
  <c r="H67" i="1"/>
  <c r="F53" i="1"/>
  <c r="F54" i="1" s="1"/>
  <c r="F55" i="1" s="1"/>
  <c r="F56" i="1" s="1"/>
  <c r="F57" i="1" s="1"/>
  <c r="F42" i="1"/>
  <c r="F43" i="1" s="1"/>
  <c r="F44" i="1" s="1"/>
  <c r="H71" i="1" l="1"/>
  <c r="J66" i="1"/>
  <c r="I67" i="1"/>
  <c r="H72" i="1"/>
  <c r="H80" i="1" s="1"/>
  <c r="H59" i="1"/>
  <c r="J36" i="1"/>
  <c r="I37" i="1"/>
  <c r="I50" i="1" s="1"/>
  <c r="I59" i="1" s="1"/>
  <c r="I39" i="1"/>
  <c r="I52" i="1" s="1"/>
  <c r="I38" i="1"/>
  <c r="I51" i="1" s="1"/>
  <c r="I72" i="1" s="1"/>
  <c r="I73" i="1" l="1"/>
  <c r="K36" i="1"/>
  <c r="J40" i="1"/>
  <c r="J53" i="1" s="1"/>
  <c r="J39" i="1"/>
  <c r="J52" i="1" s="1"/>
  <c r="J37" i="1"/>
  <c r="J50" i="1" s="1"/>
  <c r="J38" i="1"/>
  <c r="J51" i="1" s="1"/>
  <c r="I71" i="1"/>
  <c r="K66" i="1"/>
  <c r="J67" i="1"/>
  <c r="I80" i="1" l="1"/>
  <c r="J73" i="1"/>
  <c r="L66" i="1"/>
  <c r="K67" i="1"/>
  <c r="J71" i="1"/>
  <c r="J59" i="1"/>
  <c r="L36" i="1"/>
  <c r="K41" i="1"/>
  <c r="K54" i="1" s="1"/>
  <c r="K40" i="1"/>
  <c r="K53" i="1" s="1"/>
  <c r="K74" i="1" s="1"/>
  <c r="K37" i="1"/>
  <c r="K50" i="1" s="1"/>
  <c r="K39" i="1"/>
  <c r="K52" i="1" s="1"/>
  <c r="K73" i="1" s="1"/>
  <c r="K38" i="1"/>
  <c r="K51" i="1" s="1"/>
  <c r="K72" i="1" s="1"/>
  <c r="J72" i="1"/>
  <c r="J74" i="1"/>
  <c r="K71" i="1" l="1"/>
  <c r="K59" i="1"/>
  <c r="M36" i="1"/>
  <c r="L39" i="1"/>
  <c r="L52" i="1" s="1"/>
  <c r="L40" i="1"/>
  <c r="L53" i="1" s="1"/>
  <c r="L41" i="1"/>
  <c r="L54" i="1" s="1"/>
  <c r="L38" i="1"/>
  <c r="L51" i="1" s="1"/>
  <c r="L37" i="1"/>
  <c r="L50" i="1" s="1"/>
  <c r="L42" i="1"/>
  <c r="L55" i="1" s="1"/>
  <c r="J80" i="1"/>
  <c r="K75" i="1"/>
  <c r="M66" i="1"/>
  <c r="L67" i="1"/>
  <c r="L73" i="1" s="1"/>
  <c r="L76" i="1" l="1"/>
  <c r="L71" i="1"/>
  <c r="L59" i="1"/>
  <c r="N66" i="1"/>
  <c r="N67" i="1" s="1"/>
  <c r="M67" i="1"/>
  <c r="L74" i="1"/>
  <c r="L75" i="1"/>
  <c r="K80" i="1"/>
  <c r="L72" i="1"/>
  <c r="N36" i="1"/>
  <c r="M37" i="1"/>
  <c r="M50" i="1" s="1"/>
  <c r="M39" i="1"/>
  <c r="M52" i="1" s="1"/>
  <c r="M73" i="1" s="1"/>
  <c r="M38" i="1"/>
  <c r="M51" i="1" s="1"/>
  <c r="M72" i="1" s="1"/>
  <c r="M41" i="1"/>
  <c r="M54" i="1" s="1"/>
  <c r="M75" i="1" s="1"/>
  <c r="M40" i="1"/>
  <c r="M53" i="1" s="1"/>
  <c r="M74" i="1" s="1"/>
  <c r="M42" i="1"/>
  <c r="M55" i="1" s="1"/>
  <c r="M76" i="1" s="1"/>
  <c r="M43" i="1"/>
  <c r="M56" i="1" s="1"/>
  <c r="M71" i="1" l="1"/>
  <c r="M59" i="1"/>
  <c r="M77" i="1"/>
  <c r="N40" i="1"/>
  <c r="N53" i="1" s="1"/>
  <c r="N74" i="1" s="1"/>
  <c r="N41" i="1"/>
  <c r="N54" i="1" s="1"/>
  <c r="N75" i="1" s="1"/>
  <c r="N39" i="1"/>
  <c r="N52" i="1" s="1"/>
  <c r="N38" i="1"/>
  <c r="N51" i="1" s="1"/>
  <c r="N37" i="1"/>
  <c r="N50" i="1" s="1"/>
  <c r="N42" i="1"/>
  <c r="N55" i="1" s="1"/>
  <c r="N76" i="1" s="1"/>
  <c r="N43" i="1"/>
  <c r="N56" i="1" s="1"/>
  <c r="P56" i="1" s="1"/>
  <c r="N44" i="1"/>
  <c r="N57" i="1" s="1"/>
  <c r="L80" i="1"/>
  <c r="N77" i="1" l="1"/>
  <c r="P55" i="1"/>
  <c r="N73" i="1"/>
  <c r="P52" i="1"/>
  <c r="P53" i="1"/>
  <c r="N71" i="1"/>
  <c r="N59" i="1"/>
  <c r="P54" i="1"/>
  <c r="N78" i="1"/>
  <c r="P57" i="1"/>
  <c r="P59" i="1" s="1"/>
  <c r="P50" i="1"/>
  <c r="N72" i="1"/>
  <c r="P51" i="1"/>
  <c r="M80" i="1"/>
  <c r="N80" i="1" l="1"/>
  <c r="G82" i="1" s="1"/>
</calcChain>
</file>

<file path=xl/sharedStrings.xml><?xml version="1.0" encoding="utf-8"?>
<sst xmlns="http://schemas.openxmlformats.org/spreadsheetml/2006/main" count="83" uniqueCount="59">
  <si>
    <t>Color coding</t>
  </si>
  <si>
    <t>Hardcoded</t>
  </si>
  <si>
    <t>Formula</t>
  </si>
  <si>
    <t>Varied in optimization</t>
  </si>
  <si>
    <t>Minimized in optimization</t>
  </si>
  <si>
    <t>Assumption</t>
  </si>
  <si>
    <t>Disclosed customer data</t>
  </si>
  <si>
    <t>(1) Actual C3 (number of customers alive by cohort over time)</t>
  </si>
  <si>
    <t>Calendar time (quarter)</t>
  </si>
  <si>
    <t>Cohort</t>
  </si>
  <si>
    <t>(2) Total customers</t>
  </si>
  <si>
    <t>(3) Total revenue</t>
  </si>
  <si>
    <t>(4) Marketing spend</t>
  </si>
  <si>
    <t>The Model</t>
  </si>
  <si>
    <t>E(% Alive) by cohort over time</t>
  </si>
  <si>
    <t>What is minimized to estimate</t>
  </si>
  <si>
    <t>sBG Parameters</t>
  </si>
  <si>
    <t>gamma</t>
  </si>
  <si>
    <t>delta</t>
  </si>
  <si>
    <t>[ SSE(1) ]</t>
  </si>
  <si>
    <t>[ SSE(2) ]</t>
  </si>
  <si>
    <t>[ SSE(3) ]</t>
  </si>
  <si>
    <t>[ SSE(4) ]</t>
  </si>
  <si>
    <t>[ SSE(5-8) ]</t>
  </si>
  <si>
    <t>Expected C3 (i.e., total number of alive customers by cohort over time), assuming acquisitions are known</t>
  </si>
  <si>
    <t>Acquisitions</t>
  </si>
  <si>
    <t>Sum(Squared Error)</t>
  </si>
  <si>
    <t>SSE(1)</t>
  </si>
  <si>
    <t>SSE(2)</t>
  </si>
  <si>
    <t>SSE(3)</t>
  </si>
  <si>
    <t>SSE(4)</t>
  </si>
  <si>
    <t>SSE(5)</t>
  </si>
  <si>
    <t>SSE(6)</t>
  </si>
  <si>
    <t>SSE(7)</t>
  </si>
  <si>
    <t>SSE(8)</t>
  </si>
  <si>
    <t>E(Tot customers)</t>
  </si>
  <si>
    <t>SSE(5-8)</t>
  </si>
  <si>
    <t>Expected Revenue by cohort over time</t>
  </si>
  <si>
    <t>ARPU Parameters [E(ARPU) = b0 + b1*q]</t>
  </si>
  <si>
    <t>b0</t>
  </si>
  <si>
    <t>b1</t>
  </si>
  <si>
    <t>SSE(spend)</t>
  </si>
  <si>
    <t>E(ARPU)</t>
  </si>
  <si>
    <t>E(Total revenues)</t>
  </si>
  <si>
    <t>Assumptions</t>
  </si>
  <si>
    <t>Annual discount rate</t>
  </si>
  <si>
    <t>Variable margin</t>
  </si>
  <si>
    <t>CAC by cohort</t>
  </si>
  <si>
    <t>Implied qtly discount rate</t>
  </si>
  <si>
    <t>E(% Alive) by cohort over time with projections</t>
  </si>
  <si>
    <t>Expected revenue per acquired customer by cohort over time (5 year horizon)</t>
  </si>
  <si>
    <t>Customer time (quarter)</t>
  </si>
  <si>
    <t>Expected variable profit per acquired customer by cohort over time (5 year horizon)</t>
  </si>
  <si>
    <t>Customer-level profitability by cohort (5 year horizon)</t>
  </si>
  <si>
    <t xml:space="preserve">(all figures assume a 5 year forecasting horizon) </t>
  </si>
  <si>
    <t>E(PAV)</t>
  </si>
  <si>
    <t>- CAC</t>
  </si>
  <si>
    <t>= E(CLV)</t>
  </si>
  <si>
    <t>Marketing 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</si>
</sst>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0.0"/>
    <numFmt numFmtId="166" formatCode="0.0%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sz val="11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165" fontId="0" fillId="2" borderId="0" xfId="0" applyNumberFormat="1" applyFill="1"/>
    <xf numFmtId="165" fontId="0" fillId="2" borderId="0" xfId="0" applyNumberFormat="1" applyFill="1" applyAlignment="1">
      <alignment horizontal="center"/>
    </xf>
    <xf numFmtId="166" fontId="5" fillId="2" borderId="0" xfId="1" applyNumberFormat="1" applyFont="1" applyFill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165" fontId="6" fillId="2" borderId="0" xfId="0" applyNumberFormat="1" applyFont="1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65" fontId="8" fillId="2" borderId="0" xfId="0" applyNumberFormat="1" applyFont="1" applyFill="1" applyAlignment="1">
      <alignment horizontal="center"/>
    </xf>
    <xf numFmtId="165" fontId="8" fillId="2" borderId="3" xfId="0" applyNumberFormat="1" applyFont="1" applyFill="1" applyBorder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/>
    </xf>
    <xf numFmtId="0" fontId="9" fillId="2" borderId="0" xfId="0" applyFont="1" applyFill="1"/>
    <xf numFmtId="3" fontId="6" fillId="2" borderId="0" xfId="0" applyNumberFormat="1" applyFont="1" applyFill="1" applyAlignment="1">
      <alignment horizontal="center"/>
    </xf>
    <xf numFmtId="165" fontId="6" fillId="3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9" fontId="0" fillId="2" borderId="0" xfId="1" applyFont="1" applyFill="1"/>
    <xf numFmtId="166" fontId="6" fillId="2" borderId="0" xfId="1" applyNumberFormat="1" applyFont="1" applyFill="1" applyAlignment="1">
      <alignment horizontal="center"/>
    </xf>
    <xf numFmtId="9" fontId="6" fillId="2" borderId="0" xfId="1" applyFont="1" applyFill="1" applyAlignment="1">
      <alignment horizontal="center"/>
    </xf>
    <xf numFmtId="165" fontId="6" fillId="2" borderId="2" xfId="0" applyNumberFormat="1" applyFont="1" applyFill="1" applyBorder="1" applyAlignment="1">
      <alignment horizontal="center"/>
    </xf>
    <xf numFmtId="165" fontId="6" fillId="2" borderId="1" xfId="0" applyNumberFormat="1" applyFont="1" applyFill="1" applyBorder="1" applyAlignment="1">
      <alignment horizontal="center"/>
    </xf>
    <xf numFmtId="0" fontId="0" fillId="2" borderId="1" xfId="0" applyFill="1" applyBorder="1"/>
    <xf numFmtId="9" fontId="10" fillId="2" borderId="0" xfId="0" applyNumberFormat="1" applyFont="1" applyFill="1" applyAlignment="1">
      <alignment horizontal="center"/>
    </xf>
    <xf numFmtId="164" fontId="6" fillId="2" borderId="0" xfId="0" applyNumberFormat="1" applyFont="1" applyFill="1" applyAlignment="1">
      <alignment horizontal="center"/>
    </xf>
    <xf numFmtId="0" fontId="0" fillId="2" borderId="0" xfId="0" applyFill="1" applyBorder="1" applyAlignment="1">
      <alignment horizontal="center"/>
    </xf>
    <xf numFmtId="166" fontId="6" fillId="2" borderId="0" xfId="1" applyNumberFormat="1" applyFont="1" applyFill="1"/>
    <xf numFmtId="0" fontId="0" fillId="2" borderId="4" xfId="0" applyFill="1" applyBorder="1"/>
    <xf numFmtId="0" fontId="0" fillId="2" borderId="4" xfId="0" quotePrefix="1" applyFill="1" applyBorder="1"/>
    <xf numFmtId="0" fontId="11" fillId="2" borderId="0" xfId="0" applyFont="1" applyFill="1"/>
    <xf numFmtId="0" fontId="2" fillId="4" borderId="2" xfId="0" applyFont="1" applyFill="1" applyBorder="1"/>
    <xf numFmtId="0" fontId="2" fillId="4" borderId="3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6" fillId="2" borderId="1" xfId="0" applyFont="1" applyFill="1" applyBorder="1"/>
    <xf numFmtId="0" fontId="3" fillId="2" borderId="1" xfId="0" applyFont="1" applyFill="1" applyBorder="1"/>
    <xf numFmtId="0" fontId="0" fillId="3" borderId="1" xfId="0" applyFill="1" applyBorder="1"/>
    <xf numFmtId="0" fontId="0" fillId="3" borderId="0" xfId="0" applyFill="1" applyBorder="1"/>
    <xf numFmtId="0" fontId="10" fillId="2" borderId="7" xfId="0" applyFont="1" applyFill="1" applyBorder="1"/>
    <xf numFmtId="0" fontId="0" fillId="2" borderId="8" xfId="0" applyFill="1" applyBorder="1"/>
    <xf numFmtId="0" fontId="0" fillId="4" borderId="6" xfId="0" applyFill="1" applyBorder="1"/>
    <xf numFmtId="0" fontId="0" fillId="3" borderId="5" xfId="0" applyFill="1" applyBorder="1"/>
    <xf numFmtId="165" fontId="12" fillId="2" borderId="0" xfId="0" applyNumberFormat="1" applyFont="1" applyFill="1" applyAlignment="1">
      <alignment horizontal="center"/>
    </xf>
    <xf numFmtId="3" fontId="8" fillId="2" borderId="2" xfId="0" applyNumberFormat="1" applyFont="1" applyFill="1" applyBorder="1" applyAlignment="1">
      <alignment horizontal="center"/>
    </xf>
    <xf numFmtId="3" fontId="8" fillId="2" borderId="3" xfId="0" applyNumberFormat="1" applyFont="1" applyFill="1" applyBorder="1" applyAlignment="1">
      <alignment horizontal="center"/>
    </xf>
    <xf numFmtId="3" fontId="8" fillId="2" borderId="0" xfId="0" applyNumberFormat="1" applyFont="1" applyFill="1" applyAlignment="1">
      <alignment horizontal="center"/>
    </xf>
    <xf numFmtId="0" fontId="7" fillId="2" borderId="0" xfId="0" applyFont="1" applyFill="1" applyBorder="1"/>
    <xf numFmtId="0" fontId="0" fillId="2" borderId="0" xfId="0" applyFill="1" applyAlignment="1">
      <alignment horizontal="left"/>
    </xf>
    <xf numFmtId="165" fontId="6" fillId="2" borderId="0" xfId="0" applyNumberFormat="1" applyFont="1" applyFill="1" applyBorder="1" applyAlignment="1">
      <alignment horizontal="center"/>
    </xf>
    <xf numFmtId="3" fontId="0" fillId="2" borderId="0" xfId="0" applyNumberFormat="1" applyFill="1"/>
    <xf numFmtId="9" fontId="6" fillId="2" borderId="2" xfId="1" applyFont="1" applyFill="1" applyBorder="1" applyAlignment="1">
      <alignment horizontal="center"/>
    </xf>
    <xf numFmtId="9" fontId="6" fillId="2" borderId="3" xfId="1" applyFont="1" applyFill="1" applyBorder="1" applyAlignment="1">
      <alignment horizontal="center"/>
    </xf>
    <xf numFmtId="0" fontId="0" fillId="2" borderId="0" xfId="0" applyFill="1" applyBorder="1" applyAlignment="1">
      <alignment wrapText="1"/>
    </xf>
    <xf numFmtId="0" fontId="0" fillId="0" borderId="4" xfId="0" applyBorder="1" applyAlignment="1">
      <alignment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'modeling customer base'!$G$26:$N$26</c:f>
              <c:numCache>
                <c:formatCode>#,##0</c:formatCode>
                <c:ptCount val="8"/>
                <c:pt idx="0">
                  <c:v>1500</c:v>
                </c:pt>
                <c:pt idx="1">
                  <c:v>2839.48</c:v>
                </c:pt>
                <c:pt idx="2">
                  <c:v>4206.34</c:v>
                </c:pt>
                <c:pt idx="3">
                  <c:v>5626.97</c:v>
                </c:pt>
                <c:pt idx="4">
                  <c:v>7116.09</c:v>
                </c:pt>
                <c:pt idx="5">
                  <c:v>8718.43</c:v>
                </c:pt>
                <c:pt idx="6">
                  <c:v>10446.84</c:v>
                </c:pt>
                <c:pt idx="7">
                  <c:v>12329.93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7-432C-8D32-EBB9A738299D}"/>
            </c:ext>
          </c:extLst>
        </c:ser>
        <c:ser>
          <c:idx val="1"/>
          <c:order val="1"/>
          <c:tx>
            <c:v>expected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'modeling customer base'!$G$80:$N$80</c:f>
              <c:numCache>
                <c:formatCode>#,##0</c:formatCode>
                <c:ptCount val="8"/>
                <c:pt idx="0">
                  <c:v>1508.7526707090974</c:v>
                </c:pt>
                <c:pt idx="1">
                  <c:v>2876.2094369212609</c:v>
                </c:pt>
                <c:pt idx="2">
                  <c:v>4230.8343344532068</c:v>
                </c:pt>
                <c:pt idx="3">
                  <c:v>5626.981816929283</c:v>
                </c:pt>
                <c:pt idx="4">
                  <c:v>7092.9321773312386</c:v>
                </c:pt>
                <c:pt idx="5">
                  <c:v>8681.8425613893924</c:v>
                </c:pt>
                <c:pt idx="6">
                  <c:v>10430.583019295467</c:v>
                </c:pt>
                <c:pt idx="7">
                  <c:v>12364.572243978972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17-432C-8D32-EBB9A7382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8665183"/>
        <c:axId val="1188663935"/>
      </c:barChart>
      <c:catAx>
        <c:axId val="118866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663935"/>
        <c:crosses val="autoZero"/>
        <c:auto val="1"/>
        <c:lblAlgn val="ctr"/>
        <c:lblOffset val="100"/>
        <c:noMultiLvlLbl val="0"/>
      </c:catAx>
      <c:valAx>
        <c:axId val="118866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66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85</xdr:row>
      <xdr:rowOff>0</xdr:rowOff>
    </xdr:from>
    <xdr:to>
      <xdr:col>12</xdr:col>
      <xdr:colOff>579120</xdr:colOff>
      <xdr:row>100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EFDEB4-4A9B-49CB-AEF7-2AED254A5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DF42A-B67F-4DD9-9D57-0F1A1C75FACE}">
  <dimension ref="A2:Z82"/>
  <sheetViews>
    <sheetView topLeftCell="A7" workbookViewId="0">
      <selection activeCell="I32" sqref="I32"/>
    </sheetView>
  </sheetViews>
  <sheetFormatPr defaultColWidth="9.140625" defaultRowHeight="15"/>
  <cols>
    <col min="1" max="1" width="9.140625" style="1"/>
    <col min="2" max="2" width="14.140625" style="1" customWidth="1"/>
    <col min="3" max="4" width="8.7109375" style="1" customWidth="1"/>
    <col min="5" max="5" width="4.7109375" style="1" customWidth="1"/>
    <col min="6" max="6" width="15.28515625" style="1" customWidth="1"/>
    <col min="7" max="7" width="11.5703125" style="1" bestFit="1" customWidth="1"/>
    <col min="8" max="12" width="9.28515625" style="1" bestFit="1" customWidth="1"/>
    <col min="13" max="14" width="9.5703125" style="1" bestFit="1" customWidth="1"/>
    <col min="15" max="16384" width="9.140625" style="1"/>
  </cols>
  <sheetData>
    <row r="2" spans="2:19">
      <c r="K2" s="38" t="s">
        <v>0</v>
      </c>
      <c r="L2" s="39"/>
      <c r="M2" s="39"/>
      <c r="N2" s="48"/>
    </row>
    <row r="3" spans="2:19">
      <c r="K3" s="30" t="s">
        <v>1</v>
      </c>
      <c r="L3" s="40"/>
      <c r="M3" s="40"/>
      <c r="N3" s="41"/>
    </row>
    <row r="4" spans="2:19">
      <c r="K4" s="42" t="s">
        <v>2</v>
      </c>
      <c r="L4" s="40"/>
      <c r="M4" s="40"/>
      <c r="N4" s="41"/>
    </row>
    <row r="5" spans="2:19">
      <c r="K5" s="43" t="s">
        <v>3</v>
      </c>
      <c r="L5" s="40"/>
      <c r="M5" s="40"/>
      <c r="N5" s="41"/>
    </row>
    <row r="6" spans="2:19">
      <c r="K6" s="44" t="s">
        <v>4</v>
      </c>
      <c r="L6" s="45"/>
      <c r="M6" s="45"/>
      <c r="N6" s="49"/>
    </row>
    <row r="7" spans="2:19">
      <c r="K7" s="46" t="s">
        <v>5</v>
      </c>
      <c r="L7" s="35"/>
      <c r="M7" s="35"/>
      <c r="N7" s="47"/>
    </row>
    <row r="9" spans="2:19">
      <c r="C9" s="3" t="s">
        <v>6</v>
      </c>
      <c r="G9" s="25"/>
      <c r="H9" s="25"/>
      <c r="I9" s="25"/>
      <c r="J9" s="25"/>
      <c r="K9" s="25"/>
      <c r="L9" s="25"/>
      <c r="M9" s="25"/>
      <c r="N9" s="25"/>
    </row>
    <row r="10" spans="2:19">
      <c r="C10" s="3"/>
      <c r="G10" s="25"/>
      <c r="H10" s="25"/>
      <c r="I10" s="25"/>
      <c r="J10" s="25"/>
      <c r="K10" s="25"/>
      <c r="L10" s="25"/>
      <c r="M10" s="25"/>
      <c r="N10" s="25"/>
    </row>
    <row r="11" spans="2:19">
      <c r="B11" s="3"/>
      <c r="E11" s="3" t="s">
        <v>7</v>
      </c>
    </row>
    <row r="12" spans="2:19">
      <c r="B12" s="3"/>
      <c r="E12" s="3"/>
    </row>
    <row r="13" spans="2:19">
      <c r="B13" s="3"/>
      <c r="G13" s="1" t="s">
        <v>8</v>
      </c>
      <c r="S13" s="6"/>
    </row>
    <row r="14" spans="2:19">
      <c r="F14" s="1" t="s">
        <v>9</v>
      </c>
      <c r="G14" s="2">
        <v>1</v>
      </c>
      <c r="H14" s="2">
        <f>G14+1</f>
        <v>2</v>
      </c>
      <c r="I14" s="2">
        <f t="shared" ref="I14:N14" si="0">H14+1</f>
        <v>3</v>
      </c>
      <c r="J14" s="2">
        <f t="shared" si="0"/>
        <v>4</v>
      </c>
      <c r="K14" s="2">
        <f t="shared" si="0"/>
        <v>5</v>
      </c>
      <c r="L14" s="2">
        <f t="shared" si="0"/>
        <v>6</v>
      </c>
      <c r="M14" s="2">
        <f t="shared" si="0"/>
        <v>7</v>
      </c>
      <c r="N14" s="2">
        <f t="shared" si="0"/>
        <v>8</v>
      </c>
    </row>
    <row r="15" spans="2:19">
      <c r="F15" s="2">
        <v>1</v>
      </c>
      <c r="G15" s="8">
        <v>50</v>
      </c>
      <c r="H15" s="9">
        <v>40.4</v>
      </c>
      <c r="I15" s="9">
        <v>37.299999999999997</v>
      </c>
      <c r="J15" s="9">
        <v>34.81</v>
      </c>
      <c r="K15" s="9">
        <v>32.76</v>
      </c>
      <c r="L15" s="9">
        <v>31.04</v>
      </c>
      <c r="M15" s="9">
        <v>29.56</v>
      </c>
      <c r="N15" s="9">
        <v>28.27</v>
      </c>
    </row>
    <row r="16" spans="2:19">
      <c r="F16" s="2">
        <f>F15+1</f>
        <v>2</v>
      </c>
      <c r="G16" s="7"/>
      <c r="H16" s="5">
        <v>53</v>
      </c>
      <c r="I16" s="5">
        <v>42.83</v>
      </c>
      <c r="J16" s="5">
        <v>39.53</v>
      </c>
      <c r="K16" s="5">
        <v>36.9</v>
      </c>
      <c r="L16" s="5">
        <v>34.729999999999997</v>
      </c>
      <c r="M16" s="5">
        <v>32.9</v>
      </c>
      <c r="N16" s="5">
        <v>31.33</v>
      </c>
    </row>
    <row r="17" spans="1:24">
      <c r="F17" s="2">
        <f t="shared" ref="F17:F22" si="1">F16+1</f>
        <v>3</v>
      </c>
      <c r="G17" s="7"/>
      <c r="H17" s="5"/>
      <c r="I17" s="5">
        <v>56.45</v>
      </c>
      <c r="J17" s="5">
        <v>45.61</v>
      </c>
      <c r="K17" s="5">
        <v>42.1</v>
      </c>
      <c r="L17" s="5">
        <v>39.299999999999997</v>
      </c>
      <c r="M17" s="5">
        <v>36.99</v>
      </c>
      <c r="N17" s="5">
        <v>35.04</v>
      </c>
    </row>
    <row r="18" spans="1:24">
      <c r="F18" s="2">
        <f t="shared" si="1"/>
        <v>4</v>
      </c>
      <c r="G18" s="7"/>
      <c r="H18" s="5"/>
      <c r="I18" s="5"/>
      <c r="J18" s="5">
        <v>60.4</v>
      </c>
      <c r="K18" s="5">
        <v>48.8</v>
      </c>
      <c r="L18" s="5">
        <v>45.05</v>
      </c>
      <c r="M18" s="5">
        <v>42.05</v>
      </c>
      <c r="N18" s="5">
        <v>39.57</v>
      </c>
      <c r="P18" s="4"/>
    </row>
    <row r="19" spans="1:24">
      <c r="F19" s="2">
        <f t="shared" si="1"/>
        <v>5</v>
      </c>
      <c r="G19" s="7"/>
      <c r="H19" s="5"/>
      <c r="I19" s="5"/>
      <c r="J19" s="5"/>
      <c r="K19" s="5">
        <v>64.62</v>
      </c>
      <c r="L19" s="5">
        <v>52.22</v>
      </c>
      <c r="M19" s="5">
        <v>48.2</v>
      </c>
      <c r="N19" s="5">
        <v>44.99</v>
      </c>
      <c r="P19" s="4"/>
      <c r="Q19" s="4"/>
    </row>
    <row r="20" spans="1:24">
      <c r="F20" s="2">
        <f t="shared" si="1"/>
        <v>6</v>
      </c>
      <c r="G20" s="7"/>
      <c r="H20" s="5"/>
      <c r="I20" s="5"/>
      <c r="J20" s="5"/>
      <c r="K20" s="5"/>
      <c r="L20" s="5">
        <v>70.12</v>
      </c>
      <c r="M20" s="5">
        <v>56.66</v>
      </c>
      <c r="N20" s="5">
        <v>52.3</v>
      </c>
      <c r="P20" s="4"/>
      <c r="Q20" s="4"/>
      <c r="R20" s="4"/>
    </row>
    <row r="21" spans="1:24">
      <c r="F21" s="2">
        <f t="shared" si="1"/>
        <v>7</v>
      </c>
      <c r="G21" s="7"/>
      <c r="H21" s="5"/>
      <c r="I21" s="5"/>
      <c r="J21" s="5"/>
      <c r="K21" s="5"/>
      <c r="L21" s="5"/>
      <c r="M21" s="5">
        <v>76.08</v>
      </c>
      <c r="N21" s="5">
        <v>61.48</v>
      </c>
      <c r="P21" s="4"/>
      <c r="Q21" s="4"/>
      <c r="R21" s="4"/>
      <c r="S21" s="4"/>
    </row>
    <row r="22" spans="1:24">
      <c r="F22" s="2">
        <f t="shared" si="1"/>
        <v>8</v>
      </c>
      <c r="G22" s="7"/>
      <c r="H22" s="5"/>
      <c r="I22" s="5"/>
      <c r="J22" s="5"/>
      <c r="K22" s="5"/>
      <c r="L22" s="5"/>
      <c r="M22" s="5"/>
      <c r="N22" s="5">
        <v>82.92</v>
      </c>
      <c r="P22" s="4"/>
      <c r="Q22" s="4"/>
      <c r="R22" s="4"/>
      <c r="S22" s="4"/>
      <c r="T22" s="4"/>
    </row>
    <row r="23" spans="1:24">
      <c r="Q23" s="2"/>
      <c r="R23" s="2"/>
      <c r="S23" s="2"/>
      <c r="T23" s="2"/>
      <c r="U23" s="2"/>
      <c r="V23" s="2"/>
      <c r="W23" s="2"/>
      <c r="X23" s="2"/>
    </row>
    <row r="24" spans="1:24">
      <c r="E24" s="3" t="s">
        <v>10</v>
      </c>
      <c r="G24" s="50">
        <v>50</v>
      </c>
      <c r="H24" s="50">
        <v>93.4</v>
      </c>
      <c r="I24" s="50">
        <v>136.57</v>
      </c>
      <c r="J24" s="50">
        <v>180.35</v>
      </c>
      <c r="K24" s="50">
        <v>225.19</v>
      </c>
      <c r="L24" s="50">
        <v>272.45</v>
      </c>
      <c r="M24" s="50">
        <v>322.43</v>
      </c>
      <c r="N24" s="50">
        <v>375.91</v>
      </c>
      <c r="Q24" s="4"/>
      <c r="R24" s="4"/>
      <c r="S24" s="4"/>
      <c r="T24" s="4"/>
      <c r="U24" s="4"/>
      <c r="V24" s="4"/>
      <c r="W24" s="4"/>
      <c r="X24" s="4"/>
    </row>
    <row r="25" spans="1:24">
      <c r="S25" s="6"/>
    </row>
    <row r="26" spans="1:24">
      <c r="E26" s="3" t="s">
        <v>11</v>
      </c>
      <c r="G26" s="11">
        <v>1500</v>
      </c>
      <c r="H26" s="11">
        <v>2839.48</v>
      </c>
      <c r="I26" s="11">
        <v>4206.34</v>
      </c>
      <c r="J26" s="11">
        <v>5626.97</v>
      </c>
      <c r="K26" s="11">
        <v>7116.09</v>
      </c>
      <c r="L26" s="11">
        <v>8718.43</v>
      </c>
      <c r="M26" s="11">
        <v>10446.84</v>
      </c>
      <c r="N26" s="11">
        <v>12329.93</v>
      </c>
      <c r="P26" s="57"/>
      <c r="Q26" s="57"/>
      <c r="R26" s="57"/>
      <c r="S26" s="57"/>
      <c r="T26" s="57"/>
      <c r="U26" s="57"/>
      <c r="V26" s="57"/>
      <c r="W26" s="57"/>
    </row>
    <row r="28" spans="1:24">
      <c r="E28" s="3" t="s">
        <v>12</v>
      </c>
      <c r="G28" s="11">
        <v>2500</v>
      </c>
      <c r="H28" s="11">
        <v>2756</v>
      </c>
      <c r="I28" s="11">
        <v>2991.8500000000004</v>
      </c>
      <c r="J28" s="11">
        <v>3624</v>
      </c>
      <c r="K28" s="11">
        <v>4006.4400000000005</v>
      </c>
      <c r="L28" s="11">
        <v>4557.8</v>
      </c>
      <c r="M28" s="11">
        <v>5173.4399999999996</v>
      </c>
      <c r="N28" s="11">
        <v>5804.4000000000005</v>
      </c>
    </row>
    <row r="31" spans="1:24" ht="32.25">
      <c r="A31" s="21" t="s">
        <v>13</v>
      </c>
    </row>
    <row r="33" spans="2:14">
      <c r="B33" s="3" t="s">
        <v>14</v>
      </c>
    </row>
    <row r="34" spans="2:14">
      <c r="B34" s="3"/>
    </row>
    <row r="35" spans="2:14">
      <c r="B35" s="60" t="s">
        <v>15</v>
      </c>
      <c r="C35" s="54" t="s">
        <v>16</v>
      </c>
      <c r="D35" s="40"/>
      <c r="G35" s="1" t="s">
        <v>8</v>
      </c>
    </row>
    <row r="36" spans="2:14">
      <c r="B36" s="61"/>
      <c r="C36" s="14" t="s">
        <v>17</v>
      </c>
      <c r="D36" s="14" t="s">
        <v>18</v>
      </c>
      <c r="E36" s="2"/>
      <c r="F36" s="1" t="s">
        <v>9</v>
      </c>
      <c r="G36" s="14">
        <v>1</v>
      </c>
      <c r="H36" s="14">
        <f>G36+1</f>
        <v>2</v>
      </c>
      <c r="I36" s="14">
        <f t="shared" ref="I36:N36" si="2">H36+1</f>
        <v>3</v>
      </c>
      <c r="J36" s="14">
        <f t="shared" si="2"/>
        <v>4</v>
      </c>
      <c r="K36" s="14">
        <f t="shared" si="2"/>
        <v>5</v>
      </c>
      <c r="L36" s="14">
        <f t="shared" si="2"/>
        <v>6</v>
      </c>
      <c r="M36" s="14">
        <f t="shared" si="2"/>
        <v>7</v>
      </c>
      <c r="N36" s="14">
        <f t="shared" si="2"/>
        <v>8</v>
      </c>
    </row>
    <row r="37" spans="2:14">
      <c r="B37" s="1" t="s">
        <v>19</v>
      </c>
      <c r="C37" s="16">
        <v>0.24357644597257558</v>
      </c>
      <c r="D37" s="16">
        <v>1.1371543352853966</v>
      </c>
      <c r="F37" s="15">
        <v>1</v>
      </c>
      <c r="G37" s="58">
        <f>EXP(GAMMALN($D37+G$36-$F37)+GAMMALN($C37+$D37)-GAMMALN($D37)-GAMMALN($C37+$D37+G$36-$F37))</f>
        <v>1</v>
      </c>
      <c r="H37" s="59">
        <f t="shared" ref="H37:N43" si="3">EXP(GAMMALN($D37+H$36-$F37)+GAMMALN($C37+$D37)-GAMMALN($D37)-GAMMALN($C37+$D37+H$36-$F37))</f>
        <v>0.8235887478725904</v>
      </c>
      <c r="I37" s="27">
        <f t="shared" si="3"/>
        <v>0.7393260409218243</v>
      </c>
      <c r="J37" s="27">
        <f t="shared" si="3"/>
        <v>0.68605873834302944</v>
      </c>
      <c r="K37" s="27">
        <f t="shared" si="3"/>
        <v>0.64791264867028409</v>
      </c>
      <c r="L37" s="27">
        <f t="shared" si="3"/>
        <v>0.61858275526370643</v>
      </c>
      <c r="M37" s="27">
        <f t="shared" si="3"/>
        <v>0.5949691294530669</v>
      </c>
      <c r="N37" s="27">
        <f t="shared" si="3"/>
        <v>0.57533415423034584</v>
      </c>
    </row>
    <row r="38" spans="2:14">
      <c r="B38" s="1" t="s">
        <v>20</v>
      </c>
      <c r="C38" s="16">
        <v>0.22619774462473352</v>
      </c>
      <c r="D38" s="16">
        <v>1.0337402269922771</v>
      </c>
      <c r="F38" s="15">
        <f>F37+1</f>
        <v>2</v>
      </c>
      <c r="G38" s="27"/>
      <c r="H38" s="27">
        <f t="shared" si="3"/>
        <v>0.99999999999999989</v>
      </c>
      <c r="I38" s="27">
        <f t="shared" si="3"/>
        <v>0.82046914235434132</v>
      </c>
      <c r="J38" s="27">
        <f t="shared" si="3"/>
        <v>0.73834818511322253</v>
      </c>
      <c r="K38" s="27">
        <f t="shared" si="3"/>
        <v>0.68711632252120736</v>
      </c>
      <c r="L38" s="27">
        <f t="shared" si="3"/>
        <v>0.65063124609880563</v>
      </c>
      <c r="M38" s="27">
        <f t="shared" si="3"/>
        <v>0.62265157766087498</v>
      </c>
      <c r="N38" s="27">
        <f t="shared" si="3"/>
        <v>0.60015257156967849</v>
      </c>
    </row>
    <row r="39" spans="2:14">
      <c r="B39" s="1" t="s">
        <v>21</v>
      </c>
      <c r="C39" s="16">
        <v>0.20604658906825771</v>
      </c>
      <c r="D39" s="16">
        <v>0.91982907626041588</v>
      </c>
      <c r="F39" s="15">
        <f t="shared" ref="F39:F44" si="4">F38+1</f>
        <v>3</v>
      </c>
      <c r="G39" s="27"/>
      <c r="H39" s="27"/>
      <c r="I39" s="27">
        <f t="shared" si="3"/>
        <v>1</v>
      </c>
      <c r="J39" s="27">
        <f t="shared" si="3"/>
        <v>0.81698992578536</v>
      </c>
      <c r="K39" s="27">
        <f t="shared" si="3"/>
        <v>0.73780467979159847</v>
      </c>
      <c r="L39" s="27">
        <f t="shared" si="3"/>
        <v>0.68917122345939574</v>
      </c>
      <c r="M39" s="27">
        <f t="shared" si="3"/>
        <v>0.65475395270373493</v>
      </c>
      <c r="N39" s="27">
        <f t="shared" si="3"/>
        <v>0.62843458262106056</v>
      </c>
    </row>
    <row r="40" spans="2:14">
      <c r="B40" s="1" t="s">
        <v>22</v>
      </c>
      <c r="C40" s="16">
        <v>0.18368672229739558</v>
      </c>
      <c r="D40" s="16">
        <v>0.80163221770226989</v>
      </c>
      <c r="F40" s="15">
        <f t="shared" si="4"/>
        <v>4</v>
      </c>
      <c r="G40" s="27"/>
      <c r="H40" s="27"/>
      <c r="I40" s="27"/>
      <c r="J40" s="27">
        <f t="shared" si="3"/>
        <v>0.99999999999999956</v>
      </c>
      <c r="K40" s="27">
        <f t="shared" si="3"/>
        <v>0.81357638137204813</v>
      </c>
      <c r="L40" s="27">
        <f t="shared" si="3"/>
        <v>0.73830223986165089</v>
      </c>
      <c r="M40" s="27">
        <f t="shared" si="3"/>
        <v>0.69287449119201394</v>
      </c>
      <c r="N40" s="27">
        <f t="shared" si="3"/>
        <v>0.660939319586765</v>
      </c>
    </row>
    <row r="41" spans="2:14">
      <c r="B41" s="1" t="s">
        <v>23</v>
      </c>
      <c r="C41" s="16">
        <v>0.14904080943877124</v>
      </c>
      <c r="D41" s="16">
        <v>0.63227857250510722</v>
      </c>
      <c r="F41" s="15">
        <f t="shared" si="4"/>
        <v>5</v>
      </c>
      <c r="G41" s="27"/>
      <c r="H41" s="27"/>
      <c r="I41" s="27"/>
      <c r="J41" s="27"/>
      <c r="K41" s="27">
        <f t="shared" si="3"/>
        <v>0.999999999999999</v>
      </c>
      <c r="L41" s="27">
        <f t="shared" si="3"/>
        <v>0.8092447046840614</v>
      </c>
      <c r="M41" s="27">
        <f t="shared" si="3"/>
        <v>0.74153619208227617</v>
      </c>
      <c r="N41" s="27">
        <f t="shared" si="3"/>
        <v>0.7017999593383597</v>
      </c>
    </row>
    <row r="42" spans="2:14">
      <c r="C42" s="12">
        <f t="shared" ref="C42:C44" si="5">C41</f>
        <v>0.14904080943877124</v>
      </c>
      <c r="D42" s="12">
        <f t="shared" ref="D42:D44" si="6">D41</f>
        <v>0.63227857250510722</v>
      </c>
      <c r="F42" s="15">
        <f t="shared" si="4"/>
        <v>6</v>
      </c>
      <c r="G42" s="27"/>
      <c r="H42" s="27"/>
      <c r="I42" s="27"/>
      <c r="J42" s="27"/>
      <c r="K42" s="27"/>
      <c r="L42" s="27">
        <f t="shared" si="3"/>
        <v>0.999999999999999</v>
      </c>
      <c r="M42" s="27">
        <f t="shared" si="3"/>
        <v>0.8092447046840614</v>
      </c>
      <c r="N42" s="27">
        <f t="shared" si="3"/>
        <v>0.74153619208227572</v>
      </c>
    </row>
    <row r="43" spans="2:14">
      <c r="C43" s="12">
        <f t="shared" si="5"/>
        <v>0.14904080943877124</v>
      </c>
      <c r="D43" s="12">
        <f t="shared" si="6"/>
        <v>0.63227857250510722</v>
      </c>
      <c r="F43" s="15">
        <f t="shared" si="4"/>
        <v>7</v>
      </c>
      <c r="G43" s="27"/>
      <c r="H43" s="27"/>
      <c r="I43" s="27"/>
      <c r="J43" s="27"/>
      <c r="K43" s="27"/>
      <c r="L43" s="27"/>
      <c r="M43" s="27">
        <f t="shared" si="3"/>
        <v>0.999999999999999</v>
      </c>
      <c r="N43" s="27">
        <f t="shared" si="3"/>
        <v>0.80924470468406118</v>
      </c>
    </row>
    <row r="44" spans="2:14">
      <c r="C44" s="12">
        <f t="shared" si="5"/>
        <v>0.14904080943877124</v>
      </c>
      <c r="D44" s="12">
        <f t="shared" si="6"/>
        <v>0.63227857250510722</v>
      </c>
      <c r="F44" s="15">
        <f t="shared" si="4"/>
        <v>8</v>
      </c>
      <c r="G44" s="27"/>
      <c r="H44" s="27"/>
      <c r="I44" s="27"/>
      <c r="J44" s="27"/>
      <c r="K44" s="27"/>
      <c r="L44" s="27"/>
      <c r="M44" s="27"/>
      <c r="N44" s="27">
        <f>EXP(GAMMALN($D44+N$36-$F44)+GAMMALN($C44+$D44)-GAMMALN($D44)-GAMMALN($C44+$D44+N$36-$F44))</f>
        <v>1</v>
      </c>
    </row>
    <row r="46" spans="2:14">
      <c r="B46" s="3" t="s">
        <v>24</v>
      </c>
    </row>
    <row r="47" spans="2:14">
      <c r="B47" s="3"/>
    </row>
    <row r="48" spans="2:14">
      <c r="C48" s="13"/>
      <c r="G48" s="1" t="s">
        <v>8</v>
      </c>
    </row>
    <row r="49" spans="2:26">
      <c r="C49" s="2" t="s">
        <v>25</v>
      </c>
      <c r="D49" s="2"/>
      <c r="E49" s="2"/>
      <c r="F49" s="1" t="s">
        <v>9</v>
      </c>
      <c r="G49" s="14">
        <v>1</v>
      </c>
      <c r="H49" s="14">
        <f>G49+1</f>
        <v>2</v>
      </c>
      <c r="I49" s="14">
        <f t="shared" ref="I49:N49" si="7">H49+1</f>
        <v>3</v>
      </c>
      <c r="J49" s="14">
        <f t="shared" si="7"/>
        <v>4</v>
      </c>
      <c r="K49" s="14">
        <f t="shared" si="7"/>
        <v>5</v>
      </c>
      <c r="L49" s="14">
        <f t="shared" si="7"/>
        <v>6</v>
      </c>
      <c r="M49" s="14">
        <f t="shared" si="7"/>
        <v>7</v>
      </c>
      <c r="N49" s="14">
        <f t="shared" si="7"/>
        <v>8</v>
      </c>
      <c r="P49" s="1" t="s">
        <v>26</v>
      </c>
    </row>
    <row r="50" spans="2:26">
      <c r="C50" s="10">
        <f>MAX(G15:N15)</f>
        <v>50</v>
      </c>
      <c r="D50" s="16"/>
      <c r="F50" s="15">
        <v>1</v>
      </c>
      <c r="G50" s="12">
        <f>G37*$C50</f>
        <v>50</v>
      </c>
      <c r="H50" s="18">
        <f t="shared" ref="H50:N50" si="8">H37*$C50</f>
        <v>41.17943739362952</v>
      </c>
      <c r="I50" s="18">
        <f t="shared" si="8"/>
        <v>36.966302046091215</v>
      </c>
      <c r="J50" s="18">
        <f t="shared" si="8"/>
        <v>34.30293691715147</v>
      </c>
      <c r="K50" s="18">
        <f t="shared" si="8"/>
        <v>32.395632433514201</v>
      </c>
      <c r="L50" s="18">
        <f t="shared" si="8"/>
        <v>30.92913776318532</v>
      </c>
      <c r="M50" s="18">
        <f t="shared" si="8"/>
        <v>29.748456472653345</v>
      </c>
      <c r="N50" s="18">
        <f t="shared" si="8"/>
        <v>28.766707711517292</v>
      </c>
      <c r="P50" s="23">
        <f>SUMXMY2(G50:N50,G15:N15)</f>
        <v>1.4032784968427692</v>
      </c>
      <c r="Q50" s="2" t="s">
        <v>27</v>
      </c>
      <c r="R50" s="4"/>
      <c r="S50" s="4"/>
      <c r="T50" s="4"/>
      <c r="U50" s="4"/>
      <c r="V50" s="4"/>
      <c r="W50" s="4"/>
      <c r="X50" s="4"/>
      <c r="Y50" s="4"/>
      <c r="Z50" s="4"/>
    </row>
    <row r="51" spans="2:26">
      <c r="C51" s="10">
        <f>MAX(G16:N16)</f>
        <v>53</v>
      </c>
      <c r="D51" s="16"/>
      <c r="F51" s="15">
        <f>F50+1</f>
        <v>2</v>
      </c>
      <c r="G51" s="7"/>
      <c r="H51" s="17">
        <f t="shared" ref="H51:N51" si="9">H38*$C51</f>
        <v>52.999999999999993</v>
      </c>
      <c r="I51" s="17">
        <f t="shared" si="9"/>
        <v>43.484864544780088</v>
      </c>
      <c r="J51" s="17">
        <f t="shared" si="9"/>
        <v>39.132453811000794</v>
      </c>
      <c r="K51" s="17">
        <f t="shared" si="9"/>
        <v>36.417165093623993</v>
      </c>
      <c r="L51" s="17">
        <f t="shared" si="9"/>
        <v>34.4834560432367</v>
      </c>
      <c r="M51" s="17">
        <f t="shared" si="9"/>
        <v>33.000533616026374</v>
      </c>
      <c r="N51" s="17">
        <f t="shared" si="9"/>
        <v>31.808086293192961</v>
      </c>
      <c r="P51" s="23">
        <f>SUMXMY2(G51:N51,G16:N16)</f>
        <v>1.1194775255197822</v>
      </c>
      <c r="Q51" s="2" t="s">
        <v>28</v>
      </c>
    </row>
    <row r="52" spans="2:26">
      <c r="C52" s="10">
        <f>MAX(G17:N17)</f>
        <v>56.45</v>
      </c>
      <c r="D52" s="16"/>
      <c r="F52" s="15">
        <f t="shared" ref="F52:F57" si="10">F51+1</f>
        <v>3</v>
      </c>
      <c r="G52" s="7"/>
      <c r="H52" s="17"/>
      <c r="I52" s="17">
        <f t="shared" ref="I52:N52" si="11">I39*$C52</f>
        <v>56.45</v>
      </c>
      <c r="J52" s="17">
        <f t="shared" si="11"/>
        <v>46.119081310583574</v>
      </c>
      <c r="K52" s="17">
        <f t="shared" si="11"/>
        <v>41.649074174235736</v>
      </c>
      <c r="L52" s="17">
        <f t="shared" si="11"/>
        <v>38.903715564282891</v>
      </c>
      <c r="M52" s="17">
        <f t="shared" si="11"/>
        <v>36.960860630125836</v>
      </c>
      <c r="N52" s="17">
        <f t="shared" si="11"/>
        <v>35.475132188958867</v>
      </c>
      <c r="O52" s="5"/>
      <c r="P52" s="23">
        <f>SUMXMY2(G52:N52,G17:N17)</f>
        <v>0.80972835986309966</v>
      </c>
      <c r="Q52" s="2" t="s">
        <v>29</v>
      </c>
    </row>
    <row r="53" spans="2:26">
      <c r="C53" s="10">
        <f>MAX(G18:N18)</f>
        <v>60.4</v>
      </c>
      <c r="D53" s="16"/>
      <c r="F53" s="15">
        <f t="shared" si="10"/>
        <v>4</v>
      </c>
      <c r="G53" s="7"/>
      <c r="H53" s="17"/>
      <c r="I53" s="17"/>
      <c r="J53" s="17">
        <f t="shared" ref="J53:N53" si="12">J40*$C53</f>
        <v>60.39999999999997</v>
      </c>
      <c r="K53" s="17">
        <f t="shared" si="12"/>
        <v>49.140013434871705</v>
      </c>
      <c r="L53" s="17">
        <f t="shared" si="12"/>
        <v>44.593455287643714</v>
      </c>
      <c r="M53" s="17">
        <f t="shared" si="12"/>
        <v>41.849619267997639</v>
      </c>
      <c r="N53" s="17">
        <f t="shared" si="12"/>
        <v>39.920734903040604</v>
      </c>
      <c r="O53" s="5"/>
      <c r="P53" s="23">
        <f>SUMXMY2(G53:N53,G18:N18)</f>
        <v>0.48720962024244069</v>
      </c>
      <c r="Q53" s="2" t="s">
        <v>30</v>
      </c>
    </row>
    <row r="54" spans="2:26">
      <c r="C54" s="10">
        <f>MAX(G19:N19)</f>
        <v>64.62</v>
      </c>
      <c r="D54" s="16"/>
      <c r="F54" s="15">
        <f t="shared" si="10"/>
        <v>5</v>
      </c>
      <c r="G54" s="7"/>
      <c r="H54" s="17"/>
      <c r="I54" s="17"/>
      <c r="J54" s="17"/>
      <c r="K54" s="17">
        <f t="shared" ref="K54:N54" si="13">K41*$C54</f>
        <v>64.619999999999933</v>
      </c>
      <c r="L54" s="17">
        <f t="shared" si="13"/>
        <v>52.293392816684054</v>
      </c>
      <c r="M54" s="17">
        <f t="shared" si="13"/>
        <v>47.918068732356687</v>
      </c>
      <c r="N54" s="17">
        <f t="shared" si="13"/>
        <v>45.350313372444809</v>
      </c>
      <c r="O54" s="5"/>
      <c r="P54" s="23">
        <f>SUMXMY2(G54:N54,G19:N19)</f>
        <v>0.21469747157833655</v>
      </c>
      <c r="Q54" s="2" t="s">
        <v>31</v>
      </c>
    </row>
    <row r="55" spans="2:26">
      <c r="C55" s="10">
        <f>MAX(G20:N20)</f>
        <v>70.12</v>
      </c>
      <c r="D55" s="16"/>
      <c r="F55" s="15">
        <f t="shared" si="10"/>
        <v>6</v>
      </c>
      <c r="G55" s="7"/>
      <c r="H55" s="17"/>
      <c r="I55" s="17"/>
      <c r="J55" s="17"/>
      <c r="K55" s="17"/>
      <c r="L55" s="17">
        <f t="shared" ref="L55:N55" si="14">L42*$C55</f>
        <v>70.119999999999933</v>
      </c>
      <c r="M55" s="17">
        <f t="shared" si="14"/>
        <v>56.744238692446388</v>
      </c>
      <c r="N55" s="17">
        <f t="shared" si="14"/>
        <v>51.996517788809179</v>
      </c>
      <c r="O55" s="5"/>
      <c r="P55" s="23">
        <f>SUMXMY2(G55:N55,G20:N20)</f>
        <v>9.9197609814346152E-2</v>
      </c>
      <c r="Q55" s="2" t="s">
        <v>32</v>
      </c>
    </row>
    <row r="56" spans="2:26">
      <c r="C56" s="10">
        <f>MAX(G21:N21)</f>
        <v>76.08</v>
      </c>
      <c r="D56" s="16"/>
      <c r="F56" s="15">
        <f t="shared" si="10"/>
        <v>7</v>
      </c>
      <c r="G56" s="7"/>
      <c r="H56" s="17"/>
      <c r="I56" s="17"/>
      <c r="J56" s="17"/>
      <c r="K56" s="17"/>
      <c r="L56" s="17"/>
      <c r="M56" s="17">
        <f t="shared" ref="M56:N56" si="15">M43*$C56</f>
        <v>76.079999999999927</v>
      </c>
      <c r="N56" s="17">
        <f t="shared" si="15"/>
        <v>61.56733713236337</v>
      </c>
      <c r="O56" s="5"/>
      <c r="P56" s="23">
        <f>SUMXMY2(G56:N56,G21:N21)</f>
        <v>7.6277746894574004E-3</v>
      </c>
      <c r="Q56" s="2" t="s">
        <v>33</v>
      </c>
      <c r="S56" s="5"/>
    </row>
    <row r="57" spans="2:26">
      <c r="C57" s="10">
        <f>MAX(G22:N22)</f>
        <v>82.92</v>
      </c>
      <c r="D57" s="16"/>
      <c r="F57" s="15">
        <f t="shared" si="10"/>
        <v>8</v>
      </c>
      <c r="G57" s="7"/>
      <c r="H57" s="17"/>
      <c r="I57" s="17"/>
      <c r="J57" s="17"/>
      <c r="K57" s="17"/>
      <c r="L57" s="17"/>
      <c r="M57" s="17"/>
      <c r="N57" s="17">
        <f>N44*$C57</f>
        <v>82.92</v>
      </c>
      <c r="P57" s="23">
        <f>SUMXMY2(G57:N57,G22:N22)</f>
        <v>0</v>
      </c>
      <c r="Q57" s="2" t="s">
        <v>34</v>
      </c>
    </row>
    <row r="59" spans="2:26">
      <c r="F59" s="1" t="s">
        <v>35</v>
      </c>
      <c r="G59" s="10">
        <f>SUM(G50:G57)</f>
        <v>50</v>
      </c>
      <c r="H59" s="10">
        <f t="shared" ref="H59:N59" si="16">SUM(H50:H57)</f>
        <v>94.179437393629513</v>
      </c>
      <c r="I59" s="10">
        <f t="shared" si="16"/>
        <v>136.9011665908713</v>
      </c>
      <c r="J59" s="10">
        <f t="shared" si="16"/>
        <v>179.95447203873582</v>
      </c>
      <c r="K59" s="10">
        <f t="shared" si="16"/>
        <v>224.22188513624559</v>
      </c>
      <c r="L59" s="10">
        <f t="shared" si="16"/>
        <v>271.32315747503259</v>
      </c>
      <c r="M59" s="10">
        <f t="shared" si="16"/>
        <v>322.30177741160622</v>
      </c>
      <c r="N59" s="10">
        <f t="shared" si="16"/>
        <v>377.80482939032709</v>
      </c>
      <c r="P59" s="23">
        <f>SUM(P54:P57)</f>
        <v>0.3215228560821401</v>
      </c>
      <c r="Q59" s="4" t="s">
        <v>36</v>
      </c>
    </row>
    <row r="61" spans="2:26">
      <c r="B61" s="3" t="s">
        <v>37</v>
      </c>
    </row>
    <row r="62" spans="2:26">
      <c r="B62" s="3"/>
    </row>
    <row r="63" spans="2:26">
      <c r="B63" s="60" t="s">
        <v>15</v>
      </c>
      <c r="C63" s="13" t="s">
        <v>38</v>
      </c>
    </row>
    <row r="64" spans="2:26" ht="31.5" customHeight="1">
      <c r="B64" s="61"/>
      <c r="C64" s="14" t="s">
        <v>39</v>
      </c>
      <c r="D64" s="14" t="s">
        <v>40</v>
      </c>
    </row>
    <row r="65" spans="2:14">
      <c r="B65" s="1" t="s">
        <v>41</v>
      </c>
      <c r="C65" s="24">
        <v>29.81043153916098</v>
      </c>
      <c r="D65" s="24">
        <v>0.36462187502097054</v>
      </c>
      <c r="G65" s="1" t="s">
        <v>8</v>
      </c>
    </row>
    <row r="66" spans="2:14">
      <c r="G66" s="14">
        <v>1</v>
      </c>
      <c r="H66" s="14">
        <f>G66+1</f>
        <v>2</v>
      </c>
      <c r="I66" s="14">
        <f t="shared" ref="I66:N66" si="17">H66+1</f>
        <v>3</v>
      </c>
      <c r="J66" s="14">
        <f t="shared" si="17"/>
        <v>4</v>
      </c>
      <c r="K66" s="14">
        <f t="shared" si="17"/>
        <v>5</v>
      </c>
      <c r="L66" s="14">
        <f t="shared" si="17"/>
        <v>6</v>
      </c>
      <c r="M66" s="14">
        <f t="shared" si="17"/>
        <v>7</v>
      </c>
      <c r="N66" s="14">
        <f t="shared" si="17"/>
        <v>8</v>
      </c>
    </row>
    <row r="67" spans="2:14">
      <c r="F67" s="1" t="s">
        <v>42</v>
      </c>
      <c r="G67" s="10">
        <f>$C$65+$D$65*G66</f>
        <v>30.175053414181949</v>
      </c>
      <c r="H67" s="10">
        <f t="shared" ref="H67:N67" si="18">$C$65+$D$65*H66</f>
        <v>30.539675289202922</v>
      </c>
      <c r="I67" s="10">
        <f t="shared" si="18"/>
        <v>30.904297164223891</v>
      </c>
      <c r="J67" s="10">
        <f t="shared" si="18"/>
        <v>31.268919039244864</v>
      </c>
      <c r="K67" s="10">
        <f t="shared" si="18"/>
        <v>31.633540914265833</v>
      </c>
      <c r="L67" s="10">
        <f t="shared" si="18"/>
        <v>31.998162789286802</v>
      </c>
      <c r="M67" s="10">
        <f t="shared" si="18"/>
        <v>32.362784664307775</v>
      </c>
      <c r="N67" s="10">
        <f t="shared" si="18"/>
        <v>32.727406539328747</v>
      </c>
    </row>
    <row r="68" spans="2:14">
      <c r="G68" s="10"/>
      <c r="H68" s="10"/>
      <c r="I68" s="10"/>
      <c r="J68" s="10"/>
      <c r="K68" s="10"/>
      <c r="L68" s="10"/>
      <c r="M68" s="10"/>
      <c r="N68" s="10"/>
    </row>
    <row r="69" spans="2:14">
      <c r="G69" s="1" t="s">
        <v>8</v>
      </c>
    </row>
    <row r="70" spans="2:14">
      <c r="F70" s="1" t="s">
        <v>9</v>
      </c>
      <c r="G70" s="14">
        <v>1</v>
      </c>
      <c r="H70" s="14">
        <f>G70+1</f>
        <v>2</v>
      </c>
      <c r="I70" s="14">
        <f t="shared" ref="I70" si="19">H70+1</f>
        <v>3</v>
      </c>
      <c r="J70" s="14">
        <f t="shared" ref="J70" si="20">I70+1</f>
        <v>4</v>
      </c>
      <c r="K70" s="14">
        <f t="shared" ref="K70" si="21">J70+1</f>
        <v>5</v>
      </c>
      <c r="L70" s="14">
        <f t="shared" ref="L70" si="22">K70+1</f>
        <v>6</v>
      </c>
      <c r="M70" s="14">
        <f t="shared" ref="M70" si="23">L70+1</f>
        <v>7</v>
      </c>
      <c r="N70" s="14">
        <f t="shared" ref="N70" si="24">M70+1</f>
        <v>8</v>
      </c>
    </row>
    <row r="71" spans="2:14">
      <c r="F71" s="15">
        <v>1</v>
      </c>
      <c r="G71" s="51">
        <f>G50*G$67</f>
        <v>1508.7526707090974</v>
      </c>
      <c r="H71" s="52">
        <f t="shared" ref="H71:N71" si="25">H50*H$67</f>
        <v>1257.6066465935062</v>
      </c>
      <c r="I71" s="52">
        <f t="shared" si="25"/>
        <v>1142.4175834948605</v>
      </c>
      <c r="J71" s="52">
        <f t="shared" si="25"/>
        <v>1072.6157572707332</v>
      </c>
      <c r="K71" s="52">
        <f t="shared" si="25"/>
        <v>1024.7885640290888</v>
      </c>
      <c r="L71" s="52">
        <f t="shared" si="25"/>
        <v>989.67558507868171</v>
      </c>
      <c r="M71" s="52">
        <f t="shared" si="25"/>
        <v>962.742890920013</v>
      </c>
      <c r="N71" s="52">
        <f t="shared" si="25"/>
        <v>941.45973807286975</v>
      </c>
    </row>
    <row r="72" spans="2:14">
      <c r="F72" s="15">
        <f>F71+1</f>
        <v>2</v>
      </c>
      <c r="G72" s="7"/>
      <c r="H72" s="53">
        <f t="shared" ref="H72:N72" si="26">H51*H$67</f>
        <v>1618.6027903277547</v>
      </c>
      <c r="I72" s="53">
        <f t="shared" si="26"/>
        <v>1343.8691760379072</v>
      </c>
      <c r="J72" s="53">
        <f t="shared" si="26"/>
        <v>1223.6295300231729</v>
      </c>
      <c r="K72" s="53">
        <f t="shared" si="26"/>
        <v>1152.0038819707281</v>
      </c>
      <c r="L72" s="53">
        <f t="shared" si="26"/>
        <v>1103.4072400087036</v>
      </c>
      <c r="M72" s="53">
        <f t="shared" si="26"/>
        <v>1067.9891632227116</v>
      </c>
      <c r="N72" s="53">
        <f t="shared" si="26"/>
        <v>1040.9961713553764</v>
      </c>
    </row>
    <row r="73" spans="2:14">
      <c r="F73" s="15">
        <f t="shared" ref="F73:F78" si="27">F72+1</f>
        <v>3</v>
      </c>
      <c r="G73" s="7"/>
      <c r="H73" s="53"/>
      <c r="I73" s="53">
        <f t="shared" ref="I73:N73" si="28">I52*I$67</f>
        <v>1744.5475749204388</v>
      </c>
      <c r="J73" s="53">
        <f t="shared" si="28"/>
        <v>1442.0938196649886</v>
      </c>
      <c r="K73" s="53">
        <f t="shared" si="28"/>
        <v>1317.5076919319786</v>
      </c>
      <c r="L73" s="53">
        <f t="shared" si="28"/>
        <v>1244.8474237340347</v>
      </c>
      <c r="M73" s="53">
        <f t="shared" si="28"/>
        <v>1196.1563735802533</v>
      </c>
      <c r="N73" s="53">
        <f t="shared" si="28"/>
        <v>1161.0090731844841</v>
      </c>
    </row>
    <row r="74" spans="2:14">
      <c r="F74" s="15">
        <f t="shared" si="27"/>
        <v>4</v>
      </c>
      <c r="G74" s="7"/>
      <c r="H74" s="53"/>
      <c r="I74" s="53"/>
      <c r="J74" s="53">
        <f t="shared" ref="J74:N74" si="29">J53*J$67</f>
        <v>1888.6427099703888</v>
      </c>
      <c r="K74" s="53">
        <f t="shared" si="29"/>
        <v>1554.4726255195867</v>
      </c>
      <c r="L74" s="53">
        <f t="shared" si="29"/>
        <v>1426.908641630806</v>
      </c>
      <c r="M74" s="53">
        <f t="shared" si="29"/>
        <v>1354.3702166534731</v>
      </c>
      <c r="N74" s="53">
        <f t="shared" si="29"/>
        <v>1306.5021205205803</v>
      </c>
    </row>
    <row r="75" spans="2:14">
      <c r="F75" s="15">
        <f t="shared" si="27"/>
        <v>5</v>
      </c>
      <c r="G75" s="7"/>
      <c r="H75" s="53"/>
      <c r="I75" s="53"/>
      <c r="J75" s="53"/>
      <c r="K75" s="53">
        <f t="shared" ref="K75:N75" si="30">K54*K$67</f>
        <v>2044.1594138798559</v>
      </c>
      <c r="L75" s="53">
        <f t="shared" si="30"/>
        <v>1673.2924961523775</v>
      </c>
      <c r="M75" s="53">
        <f t="shared" si="30"/>
        <v>1550.7621399147588</v>
      </c>
      <c r="N75" s="53">
        <f t="shared" si="30"/>
        <v>1484.1981424259582</v>
      </c>
    </row>
    <row r="76" spans="2:14">
      <c r="F76" s="15">
        <f t="shared" si="27"/>
        <v>6</v>
      </c>
      <c r="G76" s="7"/>
      <c r="H76" s="53"/>
      <c r="I76" s="53"/>
      <c r="J76" s="53"/>
      <c r="K76" s="53"/>
      <c r="L76" s="53">
        <f t="shared" ref="L76:N76" si="31">L55*L$67</f>
        <v>2243.7111747847885</v>
      </c>
      <c r="M76" s="53">
        <f t="shared" si="31"/>
        <v>1836.4015777437237</v>
      </c>
      <c r="N76" s="53">
        <f t="shared" si="31"/>
        <v>1701.7111763037969</v>
      </c>
    </row>
    <row r="77" spans="2:14">
      <c r="F77" s="15">
        <f t="shared" si="27"/>
        <v>7</v>
      </c>
      <c r="G77" s="7"/>
      <c r="H77" s="53"/>
      <c r="I77" s="53"/>
      <c r="J77" s="53"/>
      <c r="K77" s="53"/>
      <c r="L77" s="53"/>
      <c r="M77" s="53">
        <f t="shared" ref="M77:N77" si="32">M56*M$67</f>
        <v>2462.1606572605333</v>
      </c>
      <c r="N77" s="53">
        <f t="shared" si="32"/>
        <v>2014.9392718747665</v>
      </c>
    </row>
    <row r="78" spans="2:14">
      <c r="F78" s="15">
        <f t="shared" si="27"/>
        <v>8</v>
      </c>
      <c r="G78" s="7"/>
      <c r="H78" s="53"/>
      <c r="I78" s="53"/>
      <c r="J78" s="53"/>
      <c r="K78" s="53"/>
      <c r="L78" s="53"/>
      <c r="M78" s="53"/>
      <c r="N78" s="53">
        <f>N57*N$67</f>
        <v>2713.7565502411398</v>
      </c>
    </row>
    <row r="79" spans="2:14">
      <c r="G79" s="10"/>
      <c r="H79" s="10"/>
      <c r="I79" s="10"/>
      <c r="J79" s="10"/>
      <c r="K79" s="10"/>
      <c r="L79" s="10"/>
      <c r="M79" s="10"/>
      <c r="N79" s="10"/>
    </row>
    <row r="80" spans="2:14">
      <c r="F80" s="1" t="s">
        <v>43</v>
      </c>
      <c r="G80" s="22">
        <f>SUM(G71:G78)</f>
        <v>1508.7526707090974</v>
      </c>
      <c r="H80" s="22">
        <f t="shared" ref="H80:N80" si="33">SUM(H71:H78)</f>
        <v>2876.2094369212609</v>
      </c>
      <c r="I80" s="22">
        <f t="shared" si="33"/>
        <v>4230.8343344532068</v>
      </c>
      <c r="J80" s="22">
        <f t="shared" si="33"/>
        <v>5626.981816929283</v>
      </c>
      <c r="K80" s="22">
        <f t="shared" si="33"/>
        <v>7092.9321773312386</v>
      </c>
      <c r="L80" s="22">
        <f t="shared" si="33"/>
        <v>8681.8425613893924</v>
      </c>
      <c r="M80" s="22">
        <f t="shared" si="33"/>
        <v>10430.583019295467</v>
      </c>
      <c r="N80" s="22">
        <f t="shared" si="33"/>
        <v>12364.572243978972</v>
      </c>
    </row>
    <row r="81" spans="6:14">
      <c r="G81" s="10"/>
      <c r="H81" s="10"/>
      <c r="I81" s="10"/>
      <c r="J81" s="10"/>
      <c r="K81" s="10"/>
      <c r="L81" s="10"/>
      <c r="M81" s="10"/>
      <c r="N81" s="10"/>
    </row>
    <row r="82" spans="6:14">
      <c r="F82" s="1" t="s">
        <v>26</v>
      </c>
      <c r="G82" s="20">
        <f>SUMXMY2(G80:N80,G26:N26)</f>
        <v>5364.9332454090754</v>
      </c>
      <c r="H82" s="55" t="s">
        <v>41</v>
      </c>
    </row>
  </sheetData>
  <mergeCells count="2">
    <mergeCell ref="B35:B36"/>
    <mergeCell ref="B63:B6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6EBD6-F28A-4049-BE56-BE8B66EFFAF5}">
  <dimension ref="B3:AE68"/>
  <sheetViews>
    <sheetView tabSelected="1" workbookViewId="0">
      <selection activeCell="K14" sqref="K14"/>
    </sheetView>
  </sheetViews>
  <sheetFormatPr defaultColWidth="9.140625" defaultRowHeight="15"/>
  <cols>
    <col min="1" max="2" width="9.140625" style="1"/>
    <col min="3" max="4" width="8.7109375" style="1" customWidth="1"/>
    <col min="5" max="5" width="4.7109375" style="1" customWidth="1"/>
    <col min="6" max="6" width="15.28515625" style="1" customWidth="1"/>
    <col min="7" max="12" width="9.28515625" style="1" bestFit="1" customWidth="1"/>
    <col min="13" max="14" width="9.5703125" style="1" bestFit="1" customWidth="1"/>
    <col min="15" max="16384" width="9.140625" style="1"/>
  </cols>
  <sheetData>
    <row r="3" spans="2:6">
      <c r="B3" s="3" t="s">
        <v>44</v>
      </c>
    </row>
    <row r="4" spans="2:6">
      <c r="B4" s="3"/>
    </row>
    <row r="5" spans="2:6">
      <c r="C5" s="1" t="s">
        <v>45</v>
      </c>
      <c r="F5" s="31">
        <v>0.12</v>
      </c>
    </row>
    <row r="6" spans="2:6">
      <c r="C6" s="1" t="s">
        <v>46</v>
      </c>
      <c r="F6" s="31">
        <v>0.3</v>
      </c>
    </row>
    <row r="7" spans="2:6">
      <c r="F7" s="31"/>
    </row>
    <row r="8" spans="2:6">
      <c r="C8" s="1" t="s">
        <v>47</v>
      </c>
      <c r="F8" s="31"/>
    </row>
    <row r="9" spans="2:6">
      <c r="D9" s="1" t="s">
        <v>9</v>
      </c>
      <c r="F9" s="31"/>
    </row>
    <row r="10" spans="2:6">
      <c r="D10" s="15">
        <v>1</v>
      </c>
      <c r="F10" s="22">
        <f>'modeling customer base'!G28/'modeling customer base'!G15</f>
        <v>50</v>
      </c>
    </row>
    <row r="11" spans="2:6">
      <c r="D11" s="15">
        <f>D10+1</f>
        <v>2</v>
      </c>
      <c r="F11" s="22">
        <f>'modeling customer base'!H28/'modeling customer base'!H16</f>
        <v>52</v>
      </c>
    </row>
    <row r="12" spans="2:6">
      <c r="D12" s="15">
        <f t="shared" ref="D12:D15" si="0">D11+1</f>
        <v>3</v>
      </c>
      <c r="F12" s="22">
        <f>'modeling customer base'!I28/'modeling customer base'!I17</f>
        <v>53.000000000000007</v>
      </c>
    </row>
    <row r="13" spans="2:6">
      <c r="D13" s="15">
        <f t="shared" si="0"/>
        <v>4</v>
      </c>
      <c r="F13" s="22">
        <f>'modeling customer base'!J28/'modeling customer base'!J18</f>
        <v>60</v>
      </c>
    </row>
    <row r="14" spans="2:6">
      <c r="D14" s="15">
        <f t="shared" si="0"/>
        <v>5</v>
      </c>
      <c r="F14" s="22">
        <f>'modeling customer base'!K28/'modeling customer base'!K19</f>
        <v>62</v>
      </c>
    </row>
    <row r="15" spans="2:6" s="2" customFormat="1">
      <c r="D15" s="15">
        <f t="shared" si="0"/>
        <v>6</v>
      </c>
      <c r="F15" s="22">
        <f>'modeling customer base'!L28/'modeling customer base'!L20</f>
        <v>65</v>
      </c>
    </row>
    <row r="16" spans="2:6" s="2" customFormat="1">
      <c r="C16" s="33"/>
    </row>
    <row r="17" spans="2:31">
      <c r="C17" s="1" t="s">
        <v>48</v>
      </c>
      <c r="F17" s="26">
        <f>(1+F5)^(1/4)-1</f>
        <v>2.8737344722080227E-2</v>
      </c>
    </row>
    <row r="19" spans="2:31">
      <c r="B19" s="3" t="s">
        <v>49</v>
      </c>
    </row>
    <row r="20" spans="2:31">
      <c r="B20" s="3"/>
    </row>
    <row r="21" spans="2:31">
      <c r="C21" s="13" t="s">
        <v>16</v>
      </c>
      <c r="G21" s="1" t="s">
        <v>8</v>
      </c>
    </row>
    <row r="22" spans="2:31">
      <c r="C22" s="14" t="s">
        <v>17</v>
      </c>
      <c r="D22" s="14" t="s">
        <v>18</v>
      </c>
      <c r="E22" s="2"/>
      <c r="F22" s="1" t="s">
        <v>9</v>
      </c>
      <c r="G22" s="14">
        <v>1</v>
      </c>
      <c r="H22" s="14">
        <f>G22+1</f>
        <v>2</v>
      </c>
      <c r="I22" s="14">
        <f t="shared" ref="I22:N22" si="1">H22+1</f>
        <v>3</v>
      </c>
      <c r="J22" s="14">
        <f t="shared" si="1"/>
        <v>4</v>
      </c>
      <c r="K22" s="14">
        <f t="shared" si="1"/>
        <v>5</v>
      </c>
      <c r="L22" s="14">
        <f t="shared" si="1"/>
        <v>6</v>
      </c>
      <c r="M22" s="14">
        <f t="shared" si="1"/>
        <v>7</v>
      </c>
      <c r="N22" s="14">
        <f t="shared" si="1"/>
        <v>8</v>
      </c>
      <c r="O22" s="14">
        <f t="shared" ref="O22:AD22" si="2">N22+1</f>
        <v>9</v>
      </c>
      <c r="P22" s="14">
        <f t="shared" si="2"/>
        <v>10</v>
      </c>
      <c r="Q22" s="14">
        <f t="shared" si="2"/>
        <v>11</v>
      </c>
      <c r="R22" s="14">
        <f t="shared" si="2"/>
        <v>12</v>
      </c>
      <c r="S22" s="14">
        <f t="shared" si="2"/>
        <v>13</v>
      </c>
      <c r="T22" s="14">
        <f t="shared" si="2"/>
        <v>14</v>
      </c>
      <c r="U22" s="14">
        <f t="shared" si="2"/>
        <v>15</v>
      </c>
      <c r="V22" s="14">
        <f t="shared" si="2"/>
        <v>16</v>
      </c>
      <c r="W22" s="14">
        <f t="shared" si="2"/>
        <v>17</v>
      </c>
      <c r="X22" s="14">
        <f t="shared" si="2"/>
        <v>18</v>
      </c>
      <c r="Y22" s="14">
        <f t="shared" si="2"/>
        <v>19</v>
      </c>
      <c r="Z22" s="14">
        <f t="shared" si="2"/>
        <v>20</v>
      </c>
      <c r="AA22" s="14">
        <f t="shared" si="2"/>
        <v>21</v>
      </c>
      <c r="AB22" s="14">
        <f t="shared" si="2"/>
        <v>22</v>
      </c>
      <c r="AC22" s="14">
        <f t="shared" si="2"/>
        <v>23</v>
      </c>
      <c r="AD22" s="14">
        <f t="shared" si="2"/>
        <v>24</v>
      </c>
      <c r="AE22" s="14">
        <f t="shared" ref="AE22" si="3">AD22+1</f>
        <v>25</v>
      </c>
    </row>
    <row r="23" spans="2:31">
      <c r="C23" s="12">
        <f>'modeling customer base'!C37</f>
        <v>0.24357644597257558</v>
      </c>
      <c r="D23" s="12">
        <f>'modeling customer base'!D37</f>
        <v>1.1371543352853966</v>
      </c>
      <c r="F23" s="15">
        <v>1</v>
      </c>
      <c r="G23" s="58">
        <f>EXP(GAMMALN($D23+G$22-$F23)+GAMMALN($C23+$D23)-GAMMALN($D23)-GAMMALN($C23+$D23+G$22-$F23))</f>
        <v>1</v>
      </c>
      <c r="H23" s="26">
        <f t="shared" ref="H23:AE28" si="4">EXP(GAMMALN($D23+H$22-$F23)+GAMMALN($C23+$D23)-GAMMALN($D23)-GAMMALN($C23+$D23+H$22-$F23))</f>
        <v>0.8235887478725904</v>
      </c>
      <c r="I23" s="26">
        <f t="shared" si="4"/>
        <v>0.7393260409218243</v>
      </c>
      <c r="J23" s="26">
        <f t="shared" si="4"/>
        <v>0.68605873834302944</v>
      </c>
      <c r="K23" s="26">
        <f t="shared" si="4"/>
        <v>0.64791264867028409</v>
      </c>
      <c r="L23" s="26">
        <f t="shared" si="4"/>
        <v>0.61858275526370643</v>
      </c>
      <c r="M23" s="26">
        <f t="shared" si="4"/>
        <v>0.5949691294530669</v>
      </c>
      <c r="N23" s="26">
        <f t="shared" si="4"/>
        <v>0.57533415423034584</v>
      </c>
      <c r="O23" s="26">
        <f t="shared" si="4"/>
        <v>0.55861271881000407</v>
      </c>
      <c r="P23" s="26">
        <f t="shared" si="4"/>
        <v>0.54410799589495629</v>
      </c>
      <c r="Q23" s="26">
        <f t="shared" si="4"/>
        <v>0.53134088973855387</v>
      </c>
      <c r="R23" s="26">
        <f t="shared" si="4"/>
        <v>0.51996884975184454</v>
      </c>
      <c r="S23" s="26">
        <f t="shared" si="4"/>
        <v>0.50973906875776276</v>
      </c>
      <c r="T23" s="26">
        <f t="shared" si="4"/>
        <v>0.5004600216884314</v>
      </c>
      <c r="U23" s="26">
        <f t="shared" si="4"/>
        <v>0.49198338198989588</v>
      </c>
      <c r="V23" s="26">
        <f t="shared" si="4"/>
        <v>0.48419210305998461</v>
      </c>
      <c r="W23" s="26">
        <f t="shared" si="4"/>
        <v>0.47699231489385685</v>
      </c>
      <c r="X23" s="26">
        <f t="shared" si="4"/>
        <v>0.47030766542312175</v>
      </c>
      <c r="Y23" s="26">
        <f t="shared" si="4"/>
        <v>0.46407527613344646</v>
      </c>
      <c r="Z23" s="26">
        <f t="shared" si="4"/>
        <v>0.4582427919149657</v>
      </c>
      <c r="AA23" s="26">
        <f t="shared" si="4"/>
        <v>0.45276618993022411</v>
      </c>
      <c r="AB23" s="26">
        <f t="shared" si="4"/>
        <v>0.44760812585243021</v>
      </c>
      <c r="AC23" s="26">
        <f t="shared" si="4"/>
        <v>0.44273666756318786</v>
      </c>
      <c r="AD23" s="26">
        <f t="shared" si="4"/>
        <v>0.4381243128427264</v>
      </c>
      <c r="AE23" s="26">
        <f t="shared" si="4"/>
        <v>0.43374721832599594</v>
      </c>
    </row>
    <row r="24" spans="2:31">
      <c r="C24" s="12">
        <f>'modeling customer base'!C38</f>
        <v>0.22619774462473352</v>
      </c>
      <c r="D24" s="12">
        <f>'modeling customer base'!D38</f>
        <v>1.0337402269922771</v>
      </c>
      <c r="F24" s="15">
        <f>F23+1</f>
        <v>2</v>
      </c>
      <c r="G24" s="27"/>
      <c r="H24" s="27">
        <f>EXP(GAMMALN($D24+H$22-$F24)+GAMMALN($C24+$D24)-GAMMALN($D24)-GAMMALN($C24+$D24+H$22-$F24))</f>
        <v>0.99999999999999989</v>
      </c>
      <c r="I24" s="26">
        <f t="shared" si="4"/>
        <v>0.82046914235434132</v>
      </c>
      <c r="J24" s="26">
        <f t="shared" si="4"/>
        <v>0.73834818511322253</v>
      </c>
      <c r="K24" s="26">
        <f t="shared" si="4"/>
        <v>0.68711632252120736</v>
      </c>
      <c r="L24" s="26">
        <f t="shared" si="4"/>
        <v>0.65063124609880563</v>
      </c>
      <c r="M24" s="26">
        <f t="shared" si="4"/>
        <v>0.62265157766087498</v>
      </c>
      <c r="N24" s="26">
        <f t="shared" si="4"/>
        <v>0.60015257156967849</v>
      </c>
      <c r="O24" s="26">
        <f t="shared" si="4"/>
        <v>0.58145362969847714</v>
      </c>
      <c r="P24" s="26">
        <f t="shared" si="4"/>
        <v>0.56553056827917503</v>
      </c>
      <c r="Q24" s="26">
        <f t="shared" si="4"/>
        <v>0.55171603307892014</v>
      </c>
      <c r="R24" s="26">
        <f t="shared" si="4"/>
        <v>0.53955251681781258</v>
      </c>
      <c r="S24" s="26">
        <f t="shared" si="4"/>
        <v>0.52871359721466349</v>
      </c>
      <c r="T24" s="26">
        <f t="shared" si="4"/>
        <v>0.51895874988025892</v>
      </c>
      <c r="U24" s="26">
        <f t="shared" si="4"/>
        <v>0.51010597100395727</v>
      </c>
      <c r="V24" s="26">
        <f t="shared" si="4"/>
        <v>0.50201443369219789</v>
      </c>
      <c r="W24" s="26">
        <f t="shared" si="4"/>
        <v>0.49457308413484996</v>
      </c>
      <c r="X24" s="26">
        <f t="shared" si="4"/>
        <v>0.48769290314161851</v>
      </c>
      <c r="Y24" s="26">
        <f t="shared" si="4"/>
        <v>0.48130151083525691</v>
      </c>
      <c r="Z24" s="26">
        <f t="shared" si="4"/>
        <v>0.47533931554168241</v>
      </c>
      <c r="AA24" s="26">
        <f t="shared" si="4"/>
        <v>0.46975670768149536</v>
      </c>
      <c r="AB24" s="26">
        <f t="shared" si="4"/>
        <v>0.46451197751752504</v>
      </c>
      <c r="AC24" s="26">
        <f t="shared" si="4"/>
        <v>0.45956974476943641</v>
      </c>
      <c r="AD24" s="26">
        <f t="shared" si="4"/>
        <v>0.4548997569241317</v>
      </c>
      <c r="AE24" s="26">
        <f t="shared" si="4"/>
        <v>0.45047595754976982</v>
      </c>
    </row>
    <row r="25" spans="2:31">
      <c r="C25" s="12">
        <f>'modeling customer base'!C39</f>
        <v>0.20604658906825771</v>
      </c>
      <c r="D25" s="12">
        <f>'modeling customer base'!D39</f>
        <v>0.91982907626041588</v>
      </c>
      <c r="F25" s="15">
        <f t="shared" ref="F25:F28" si="5">F24+1</f>
        <v>3</v>
      </c>
      <c r="G25" s="27"/>
      <c r="H25" s="27"/>
      <c r="I25" s="27">
        <f t="shared" si="4"/>
        <v>1</v>
      </c>
      <c r="J25" s="26">
        <f t="shared" si="4"/>
        <v>0.81698992578536</v>
      </c>
      <c r="K25" s="26">
        <f t="shared" si="4"/>
        <v>0.73780467979159847</v>
      </c>
      <c r="L25" s="26">
        <f t="shared" si="4"/>
        <v>0.68917122345939574</v>
      </c>
      <c r="M25" s="26">
        <f t="shared" si="4"/>
        <v>0.65475395270373493</v>
      </c>
      <c r="N25" s="26">
        <f t="shared" si="4"/>
        <v>0.62843458262106056</v>
      </c>
      <c r="O25" s="26">
        <f t="shared" si="4"/>
        <v>0.6072969021855148</v>
      </c>
      <c r="P25" s="26">
        <f t="shared" si="4"/>
        <v>0.58973675082673083</v>
      </c>
      <c r="Q25" s="26">
        <f t="shared" si="4"/>
        <v>0.57478288604209982</v>
      </c>
      <c r="R25" s="26">
        <f t="shared" si="4"/>
        <v>0.56180527627981536</v>
      </c>
      <c r="S25" s="26">
        <f t="shared" si="4"/>
        <v>0.55037337007002585</v>
      </c>
      <c r="T25" s="26">
        <f t="shared" si="4"/>
        <v>0.54018068420617771</v>
      </c>
      <c r="U25" s="26">
        <f t="shared" si="4"/>
        <v>0.53100176875848659</v>
      </c>
      <c r="V25" s="26">
        <f t="shared" si="4"/>
        <v>0.52266624082637148</v>
      </c>
      <c r="W25" s="26">
        <f t="shared" si="4"/>
        <v>0.51504238806885494</v>
      </c>
      <c r="X25" s="26">
        <f t="shared" si="4"/>
        <v>0.50802641559657247</v>
      </c>
      <c r="Y25" s="26">
        <f t="shared" si="4"/>
        <v>0.5015351643763124</v>
      </c>
      <c r="Z25" s="26">
        <f t="shared" si="4"/>
        <v>0.49550104314731058</v>
      </c>
      <c r="AA25" s="26">
        <f t="shared" si="4"/>
        <v>0.48986841597357317</v>
      </c>
      <c r="AB25" s="26">
        <f t="shared" si="4"/>
        <v>0.48459097310142296</v>
      </c>
      <c r="AC25" s="26">
        <f t="shared" si="4"/>
        <v>0.47962978190849292</v>
      </c>
      <c r="AD25" s="26">
        <f t="shared" si="4"/>
        <v>0.47495181815715237</v>
      </c>
      <c r="AE25" s="26">
        <f t="shared" si="4"/>
        <v>0.47052884283254293</v>
      </c>
    </row>
    <row r="26" spans="2:31">
      <c r="C26" s="12">
        <f>'modeling customer base'!C40</f>
        <v>0.18368672229739558</v>
      </c>
      <c r="D26" s="12">
        <f>'modeling customer base'!D40</f>
        <v>0.80163221770226989</v>
      </c>
      <c r="F26" s="15">
        <f t="shared" si="5"/>
        <v>4</v>
      </c>
      <c r="G26" s="27"/>
      <c r="H26" s="27"/>
      <c r="I26" s="27"/>
      <c r="J26" s="27">
        <f t="shared" si="4"/>
        <v>0.99999999999999956</v>
      </c>
      <c r="K26" s="26">
        <f t="shared" si="4"/>
        <v>0.81357638137204813</v>
      </c>
      <c r="L26" s="26">
        <f t="shared" si="4"/>
        <v>0.73830223986165089</v>
      </c>
      <c r="M26" s="26">
        <f t="shared" si="4"/>
        <v>0.69287449119201394</v>
      </c>
      <c r="N26" s="26">
        <f t="shared" si="4"/>
        <v>0.660939319586765</v>
      </c>
      <c r="O26" s="26">
        <f t="shared" si="4"/>
        <v>0.63658665956369931</v>
      </c>
      <c r="P26" s="26">
        <f t="shared" si="4"/>
        <v>0.61705010384700232</v>
      </c>
      <c r="Q26" s="26">
        <f t="shared" si="4"/>
        <v>0.60082408581654656</v>
      </c>
      <c r="R26" s="26">
        <f t="shared" si="4"/>
        <v>0.58700329696262332</v>
      </c>
      <c r="S26" s="26">
        <f t="shared" si="4"/>
        <v>0.57500319854465576</v>
      </c>
      <c r="T26" s="26">
        <f t="shared" si="4"/>
        <v>0.56442562425926368</v>
      </c>
      <c r="U26" s="26">
        <f t="shared" si="4"/>
        <v>0.55498780151901028</v>
      </c>
      <c r="V26" s="26">
        <f t="shared" si="4"/>
        <v>0.54648207124296266</v>
      </c>
      <c r="W26" s="26">
        <f t="shared" si="4"/>
        <v>0.53875168734366796</v>
      </c>
      <c r="X26" s="26">
        <f t="shared" si="4"/>
        <v>0.53167558618323774</v>
      </c>
      <c r="Y26" s="26">
        <f t="shared" si="4"/>
        <v>0.52515842454373274</v>
      </c>
      <c r="Z26" s="26">
        <f t="shared" si="4"/>
        <v>0.51912384806431311</v>
      </c>
      <c r="AA26" s="26">
        <f t="shared" si="4"/>
        <v>0.51350981405917429</v>
      </c>
      <c r="AB26" s="26">
        <f t="shared" si="4"/>
        <v>0.50826526238195824</v>
      </c>
      <c r="AC26" s="26">
        <f t="shared" si="4"/>
        <v>0.50334769526604006</v>
      </c>
      <c r="AD26" s="26">
        <f t="shared" si="4"/>
        <v>0.49872138489306184</v>
      </c>
      <c r="AE26" s="26">
        <f t="shared" si="4"/>
        <v>0.49435602371877913</v>
      </c>
    </row>
    <row r="27" spans="2:31">
      <c r="C27" s="12">
        <f>'modeling customer base'!C41</f>
        <v>0.14904080943877124</v>
      </c>
      <c r="D27" s="12">
        <f>'modeling customer base'!D41</f>
        <v>0.63227857250510722</v>
      </c>
      <c r="F27" s="15">
        <f t="shared" si="5"/>
        <v>5</v>
      </c>
      <c r="G27" s="27"/>
      <c r="H27" s="27"/>
      <c r="I27" s="27"/>
      <c r="J27" s="27"/>
      <c r="K27" s="27">
        <f t="shared" si="4"/>
        <v>0.999999999999999</v>
      </c>
      <c r="L27" s="26">
        <f t="shared" si="4"/>
        <v>0.8092447046840614</v>
      </c>
      <c r="M27" s="26">
        <f t="shared" si="4"/>
        <v>0.74153619208227617</v>
      </c>
      <c r="N27" s="26">
        <f t="shared" si="4"/>
        <v>0.7017999593383597</v>
      </c>
      <c r="O27" s="26">
        <f t="shared" si="4"/>
        <v>0.67413849426790207</v>
      </c>
      <c r="P27" s="26">
        <f t="shared" si="4"/>
        <v>0.65312459855556904</v>
      </c>
      <c r="Q27" s="26">
        <f t="shared" si="4"/>
        <v>0.6362872276368976</v>
      </c>
      <c r="R27" s="26">
        <f t="shared" si="4"/>
        <v>0.62230281573984547</v>
      </c>
      <c r="S27" s="26">
        <f t="shared" si="4"/>
        <v>0.6103834341001334</v>
      </c>
      <c r="T27" s="26">
        <f t="shared" si="4"/>
        <v>0.6000237105632189</v>
      </c>
      <c r="U27" s="26">
        <f t="shared" si="4"/>
        <v>0.59088097469980327</v>
      </c>
      <c r="V27" s="26">
        <f t="shared" si="4"/>
        <v>0.58271264430986169</v>
      </c>
      <c r="W27" s="26">
        <f t="shared" si="4"/>
        <v>0.57534097723569133</v>
      </c>
      <c r="X27" s="26">
        <f t="shared" si="4"/>
        <v>0.56863202314511474</v>
      </c>
      <c r="Y27" s="26">
        <f t="shared" si="4"/>
        <v>0.56248243944753329</v>
      </c>
      <c r="Z27" s="26">
        <f t="shared" si="4"/>
        <v>0.5568108998573138</v>
      </c>
      <c r="AA27" s="26">
        <f t="shared" si="4"/>
        <v>0.55155230612312933</v>
      </c>
      <c r="AB27" s="26">
        <f t="shared" si="4"/>
        <v>0.54665377578224716</v>
      </c>
      <c r="AC27" s="26">
        <f t="shared" si="4"/>
        <v>0.54207179176434273</v>
      </c>
      <c r="AD27" s="26">
        <f t="shared" si="4"/>
        <v>0.53777013345293956</v>
      </c>
      <c r="AE27" s="26">
        <f t="shared" si="4"/>
        <v>0.53371834628777248</v>
      </c>
    </row>
    <row r="28" spans="2:31">
      <c r="C28" s="12">
        <f>'modeling customer base'!C42</f>
        <v>0.14904080943877124</v>
      </c>
      <c r="D28" s="12">
        <f>'modeling customer base'!D42</f>
        <v>0.63227857250510722</v>
      </c>
      <c r="F28" s="15">
        <f t="shared" si="5"/>
        <v>6</v>
      </c>
      <c r="G28" s="27"/>
      <c r="H28" s="27"/>
      <c r="I28" s="27"/>
      <c r="J28" s="27"/>
      <c r="K28" s="27"/>
      <c r="L28" s="27">
        <f t="shared" si="4"/>
        <v>0.999999999999999</v>
      </c>
      <c r="M28" s="26">
        <f t="shared" si="4"/>
        <v>0.8092447046840614</v>
      </c>
      <c r="N28" s="26">
        <f t="shared" si="4"/>
        <v>0.74153619208227572</v>
      </c>
      <c r="O28" s="26">
        <f t="shared" si="4"/>
        <v>0.7017999593383597</v>
      </c>
      <c r="P28" s="26">
        <f t="shared" si="4"/>
        <v>0.67413849426790207</v>
      </c>
      <c r="Q28" s="26">
        <f t="shared" si="4"/>
        <v>0.65312459855556904</v>
      </c>
      <c r="R28" s="26">
        <f t="shared" si="4"/>
        <v>0.6362872276368976</v>
      </c>
      <c r="S28" s="26">
        <f t="shared" si="4"/>
        <v>0.62230281573984547</v>
      </c>
      <c r="T28" s="26">
        <f t="shared" si="4"/>
        <v>0.6103834341001334</v>
      </c>
      <c r="U28" s="26">
        <f t="shared" si="4"/>
        <v>0.6000237105632189</v>
      </c>
      <c r="V28" s="26">
        <f t="shared" si="4"/>
        <v>0.59088097469980427</v>
      </c>
      <c r="W28" s="26">
        <f t="shared" si="4"/>
        <v>0.58271264430986169</v>
      </c>
      <c r="X28" s="26">
        <f t="shared" si="4"/>
        <v>0.57534097723569133</v>
      </c>
      <c r="Y28" s="26">
        <f t="shared" si="4"/>
        <v>0.56863202314511474</v>
      </c>
      <c r="Z28" s="26">
        <f t="shared" si="4"/>
        <v>0.56248243944753329</v>
      </c>
      <c r="AA28" s="26">
        <f t="shared" si="4"/>
        <v>0.5568108998573138</v>
      </c>
      <c r="AB28" s="26">
        <f t="shared" si="4"/>
        <v>0.55155230612312933</v>
      </c>
      <c r="AC28" s="26">
        <f t="shared" si="4"/>
        <v>0.54665377578224716</v>
      </c>
      <c r="AD28" s="26">
        <f t="shared" si="4"/>
        <v>0.54207179176434273</v>
      </c>
      <c r="AE28" s="26">
        <f t="shared" si="4"/>
        <v>0.53777013345293956</v>
      </c>
    </row>
    <row r="31" spans="2:31">
      <c r="B31" s="3" t="s">
        <v>50</v>
      </c>
    </row>
    <row r="32" spans="2:31">
      <c r="B32" s="3"/>
    </row>
    <row r="33" spans="2:31">
      <c r="B33" s="3"/>
      <c r="C33" s="14" t="s">
        <v>39</v>
      </c>
      <c r="D33" s="14" t="s">
        <v>40</v>
      </c>
      <c r="G33" s="1" t="s">
        <v>8</v>
      </c>
    </row>
    <row r="34" spans="2:31">
      <c r="B34" s="3"/>
      <c r="C34" s="19">
        <f>'modeling customer base'!C65</f>
        <v>29.81043153916098</v>
      </c>
      <c r="D34" s="19">
        <f>'modeling customer base'!D65</f>
        <v>0.36462187502097054</v>
      </c>
      <c r="G34" s="14">
        <v>1</v>
      </c>
      <c r="H34" s="14">
        <f>G34+1</f>
        <v>2</v>
      </c>
      <c r="I34" s="14">
        <f t="shared" ref="I34:AD34" si="6">H34+1</f>
        <v>3</v>
      </c>
      <c r="J34" s="14">
        <f t="shared" si="6"/>
        <v>4</v>
      </c>
      <c r="K34" s="14">
        <f t="shared" si="6"/>
        <v>5</v>
      </c>
      <c r="L34" s="14">
        <f t="shared" si="6"/>
        <v>6</v>
      </c>
      <c r="M34" s="14">
        <f t="shared" si="6"/>
        <v>7</v>
      </c>
      <c r="N34" s="14">
        <f t="shared" si="6"/>
        <v>8</v>
      </c>
      <c r="O34" s="14">
        <f t="shared" si="6"/>
        <v>9</v>
      </c>
      <c r="P34" s="14">
        <f t="shared" si="6"/>
        <v>10</v>
      </c>
      <c r="Q34" s="14">
        <f t="shared" si="6"/>
        <v>11</v>
      </c>
      <c r="R34" s="14">
        <f t="shared" si="6"/>
        <v>12</v>
      </c>
      <c r="S34" s="14">
        <f t="shared" si="6"/>
        <v>13</v>
      </c>
      <c r="T34" s="14">
        <f t="shared" si="6"/>
        <v>14</v>
      </c>
      <c r="U34" s="14">
        <f t="shared" si="6"/>
        <v>15</v>
      </c>
      <c r="V34" s="14">
        <f t="shared" si="6"/>
        <v>16</v>
      </c>
      <c r="W34" s="14">
        <f t="shared" si="6"/>
        <v>17</v>
      </c>
      <c r="X34" s="14">
        <f t="shared" si="6"/>
        <v>18</v>
      </c>
      <c r="Y34" s="14">
        <f t="shared" si="6"/>
        <v>19</v>
      </c>
      <c r="Z34" s="14">
        <f t="shared" si="6"/>
        <v>20</v>
      </c>
      <c r="AA34" s="14">
        <f t="shared" si="6"/>
        <v>21</v>
      </c>
      <c r="AB34" s="14">
        <f t="shared" si="6"/>
        <v>22</v>
      </c>
      <c r="AC34" s="14">
        <f t="shared" si="6"/>
        <v>23</v>
      </c>
      <c r="AD34" s="14">
        <f t="shared" si="6"/>
        <v>24</v>
      </c>
      <c r="AE34" s="14">
        <f t="shared" ref="AE34" si="7">AD34+1</f>
        <v>25</v>
      </c>
    </row>
    <row r="35" spans="2:31">
      <c r="B35" s="3"/>
      <c r="F35" s="1" t="s">
        <v>42</v>
      </c>
      <c r="G35" s="28">
        <f>$C$34+$D$34*G34</f>
        <v>30.175053414181949</v>
      </c>
      <c r="H35" s="10">
        <f t="shared" ref="H35:AE35" si="8">$C$34+$D$34*H34</f>
        <v>30.539675289202922</v>
      </c>
      <c r="I35" s="10">
        <f t="shared" si="8"/>
        <v>30.904297164223891</v>
      </c>
      <c r="J35" s="10">
        <f t="shared" si="8"/>
        <v>31.268919039244864</v>
      </c>
      <c r="K35" s="10">
        <f t="shared" si="8"/>
        <v>31.633540914265833</v>
      </c>
      <c r="L35" s="10">
        <f t="shared" si="8"/>
        <v>31.998162789286802</v>
      </c>
      <c r="M35" s="10">
        <f t="shared" si="8"/>
        <v>32.362784664307775</v>
      </c>
      <c r="N35" s="10">
        <f t="shared" si="8"/>
        <v>32.727406539328747</v>
      </c>
      <c r="O35" s="10">
        <f t="shared" si="8"/>
        <v>33.092028414349713</v>
      </c>
      <c r="P35" s="10">
        <f t="shared" si="8"/>
        <v>33.456650289370685</v>
      </c>
      <c r="Q35" s="10">
        <f t="shared" si="8"/>
        <v>33.821272164391658</v>
      </c>
      <c r="R35" s="10">
        <f t="shared" si="8"/>
        <v>34.185894039412631</v>
      </c>
      <c r="S35" s="10">
        <f t="shared" si="8"/>
        <v>34.550515914433596</v>
      </c>
      <c r="T35" s="10">
        <f t="shared" si="8"/>
        <v>34.915137789454569</v>
      </c>
      <c r="U35" s="10">
        <f t="shared" si="8"/>
        <v>35.279759664475534</v>
      </c>
      <c r="V35" s="10">
        <f t="shared" si="8"/>
        <v>35.644381539496507</v>
      </c>
      <c r="W35" s="10">
        <f t="shared" si="8"/>
        <v>36.00900341451748</v>
      </c>
      <c r="X35" s="10">
        <f t="shared" si="8"/>
        <v>36.373625289538452</v>
      </c>
      <c r="Y35" s="10">
        <f t="shared" si="8"/>
        <v>36.738247164559418</v>
      </c>
      <c r="Z35" s="10">
        <f t="shared" si="8"/>
        <v>37.102869039580391</v>
      </c>
      <c r="AA35" s="10">
        <f t="shared" si="8"/>
        <v>37.467490914601363</v>
      </c>
      <c r="AB35" s="10">
        <f t="shared" si="8"/>
        <v>37.832112789622329</v>
      </c>
      <c r="AC35" s="10">
        <f t="shared" si="8"/>
        <v>38.196734664643301</v>
      </c>
      <c r="AD35" s="10">
        <f t="shared" si="8"/>
        <v>38.561356539664274</v>
      </c>
      <c r="AE35" s="10">
        <f t="shared" si="8"/>
        <v>38.925978414685247</v>
      </c>
    </row>
    <row r="37" spans="2:31">
      <c r="G37" s="1" t="s">
        <v>51</v>
      </c>
    </row>
    <row r="38" spans="2:31">
      <c r="F38" s="1" t="s">
        <v>9</v>
      </c>
      <c r="G38" s="14">
        <v>0</v>
      </c>
      <c r="H38" s="14">
        <f>G38+1</f>
        <v>1</v>
      </c>
      <c r="I38" s="14">
        <f t="shared" ref="I38:Z38" si="9">H38+1</f>
        <v>2</v>
      </c>
      <c r="J38" s="14">
        <f t="shared" si="9"/>
        <v>3</v>
      </c>
      <c r="K38" s="14">
        <f t="shared" si="9"/>
        <v>4</v>
      </c>
      <c r="L38" s="14">
        <f t="shared" si="9"/>
        <v>5</v>
      </c>
      <c r="M38" s="14">
        <f t="shared" si="9"/>
        <v>6</v>
      </c>
      <c r="N38" s="14">
        <f t="shared" si="9"/>
        <v>7</v>
      </c>
      <c r="O38" s="14">
        <f t="shared" si="9"/>
        <v>8</v>
      </c>
      <c r="P38" s="14">
        <f t="shared" si="9"/>
        <v>9</v>
      </c>
      <c r="Q38" s="14">
        <f t="shared" si="9"/>
        <v>10</v>
      </c>
      <c r="R38" s="14">
        <f t="shared" si="9"/>
        <v>11</v>
      </c>
      <c r="S38" s="14">
        <f t="shared" si="9"/>
        <v>12</v>
      </c>
      <c r="T38" s="14">
        <f t="shared" si="9"/>
        <v>13</v>
      </c>
      <c r="U38" s="14">
        <f t="shared" si="9"/>
        <v>14</v>
      </c>
      <c r="V38" s="14">
        <f t="shared" si="9"/>
        <v>15</v>
      </c>
      <c r="W38" s="14">
        <f t="shared" si="9"/>
        <v>16</v>
      </c>
      <c r="X38" s="14">
        <f t="shared" si="9"/>
        <v>17</v>
      </c>
      <c r="Y38" s="14">
        <f t="shared" si="9"/>
        <v>18</v>
      </c>
      <c r="Z38" s="14">
        <f t="shared" si="9"/>
        <v>19</v>
      </c>
    </row>
    <row r="39" spans="2:31">
      <c r="F39" s="2">
        <v>1</v>
      </c>
      <c r="G39" s="28">
        <f>G23*G35</f>
        <v>30.175053414181949</v>
      </c>
      <c r="H39" s="10">
        <f t="shared" ref="H39:Z39" si="10">H23*H35</f>
        <v>25.152132931870124</v>
      </c>
      <c r="I39" s="10">
        <f t="shared" si="10"/>
        <v>22.848351669897212</v>
      </c>
      <c r="J39" s="10">
        <f t="shared" si="10"/>
        <v>21.452315145414662</v>
      </c>
      <c r="K39" s="10">
        <f t="shared" si="10"/>
        <v>20.495771280581774</v>
      </c>
      <c r="L39" s="10">
        <f t="shared" si="10"/>
        <v>19.793511701573635</v>
      </c>
      <c r="M39" s="10">
        <f t="shared" si="10"/>
        <v>19.254857818400261</v>
      </c>
      <c r="N39" s="10">
        <f t="shared" si="10"/>
        <v>18.829194761457394</v>
      </c>
      <c r="O39" s="10">
        <f t="shared" si="10"/>
        <v>18.4856279634778</v>
      </c>
      <c r="P39" s="10">
        <f t="shared" si="10"/>
        <v>18.204030938307891</v>
      </c>
      <c r="Q39" s="10">
        <f t="shared" si="10"/>
        <v>17.970624843917648</v>
      </c>
      <c r="R39" s="10">
        <f t="shared" si="10"/>
        <v>17.775600001411824</v>
      </c>
      <c r="S39" s="10">
        <f t="shared" si="10"/>
        <v>17.611747807323642</v>
      </c>
      <c r="T39" s="10">
        <f t="shared" si="10"/>
        <v>17.473630615365003</v>
      </c>
      <c r="U39" s="10">
        <f t="shared" si="10"/>
        <v>17.357055475519388</v>
      </c>
      <c r="V39" s="10">
        <f t="shared" si="10"/>
        <v>17.258728059881307</v>
      </c>
      <c r="W39" s="10">
        <f t="shared" si="10"/>
        <v>17.176017895711489</v>
      </c>
      <c r="X39" s="10">
        <f t="shared" si="10"/>
        <v>17.106794792898249</v>
      </c>
      <c r="Y39" s="10">
        <f t="shared" si="10"/>
        <v>17.049312197551718</v>
      </c>
      <c r="Z39" s="10">
        <f t="shared" si="10"/>
        <v>17.00212229675266</v>
      </c>
    </row>
    <row r="40" spans="2:31">
      <c r="F40" s="2">
        <f>F39+1</f>
        <v>2</v>
      </c>
      <c r="G40" s="29">
        <f>H24*H35</f>
        <v>30.539675289202918</v>
      </c>
      <c r="H40" s="10">
        <f t="shared" ref="H40:Z40" si="11">I24*I35</f>
        <v>25.35602218939448</v>
      </c>
      <c r="I40" s="10">
        <f t="shared" si="11"/>
        <v>23.087349623078737</v>
      </c>
      <c r="J40" s="10">
        <f t="shared" si="11"/>
        <v>21.73592230133449</v>
      </c>
      <c r="K40" s="10">
        <f t="shared" si="11"/>
        <v>20.819004528466106</v>
      </c>
      <c r="L40" s="10">
        <f t="shared" si="11"/>
        <v>20.150738928730405</v>
      </c>
      <c r="M40" s="10">
        <f t="shared" si="11"/>
        <v>19.641437195384459</v>
      </c>
      <c r="N40" s="10">
        <f t="shared" si="11"/>
        <v>19.241480035608781</v>
      </c>
      <c r="O40" s="10">
        <f t="shared" si="11"/>
        <v>18.920758450865428</v>
      </c>
      <c r="P40" s="10">
        <f t="shared" si="11"/>
        <v>18.659738112220669</v>
      </c>
      <c r="Q40" s="10">
        <f t="shared" si="11"/>
        <v>18.445085168632144</v>
      </c>
      <c r="R40" s="10">
        <f t="shared" si="11"/>
        <v>18.267327554742664</v>
      </c>
      <c r="S40" s="10">
        <f t="shared" si="11"/>
        <v>18.119516259112331</v>
      </c>
      <c r="T40" s="10">
        <f t="shared" si="11"/>
        <v>17.996416060433539</v>
      </c>
      <c r="U40" s="10">
        <f t="shared" si="11"/>
        <v>17.893994012858972</v>
      </c>
      <c r="V40" s="10">
        <f t="shared" si="11"/>
        <v>17.809083875340253</v>
      </c>
      <c r="W40" s="10">
        <f t="shared" si="11"/>
        <v>17.739158915240402</v>
      </c>
      <c r="X40" s="10">
        <f t="shared" si="11"/>
        <v>17.682173865741539</v>
      </c>
      <c r="Y40" s="10">
        <f t="shared" si="11"/>
        <v>17.63645237390682</v>
      </c>
      <c r="Z40" s="10">
        <f t="shared" si="11"/>
        <v>17.600605177129477</v>
      </c>
    </row>
    <row r="41" spans="2:31">
      <c r="C41" s="4"/>
      <c r="F41" s="2">
        <f t="shared" ref="F41:F44" si="12">F40+1</f>
        <v>3</v>
      </c>
      <c r="G41" s="29">
        <f>I25*I35</f>
        <v>30.904297164223891</v>
      </c>
      <c r="H41" s="10">
        <f t="shared" ref="H41:Z41" si="13">J25*J35</f>
        <v>25.546391845261091</v>
      </c>
      <c r="I41" s="10">
        <f t="shared" si="13"/>
        <v>23.339374524924331</v>
      </c>
      <c r="J41" s="10">
        <f t="shared" si="13"/>
        <v>22.052212997945695</v>
      </c>
      <c r="K41" s="10">
        <f t="shared" si="13"/>
        <v>21.189661179455332</v>
      </c>
      <c r="L41" s="10">
        <f t="shared" si="13"/>
        <v>20.567034068812831</v>
      </c>
      <c r="M41" s="10">
        <f t="shared" si="13"/>
        <v>20.096686343069614</v>
      </c>
      <c r="N41" s="10">
        <f t="shared" si="13"/>
        <v>19.730616235199673</v>
      </c>
      <c r="O41" s="10">
        <f t="shared" si="13"/>
        <v>19.439888424264375</v>
      </c>
      <c r="P41" s="10">
        <f t="shared" si="13"/>
        <v>19.205815645684705</v>
      </c>
      <c r="Q41" s="10">
        <f t="shared" si="13"/>
        <v>19.015683881484879</v>
      </c>
      <c r="R41" s="10">
        <f t="shared" si="13"/>
        <v>18.860483020260538</v>
      </c>
      <c r="S41" s="10">
        <f t="shared" si="13"/>
        <v>18.733614783210822</v>
      </c>
      <c r="T41" s="10">
        <f t="shared" si="13"/>
        <v>18.630114905829551</v>
      </c>
      <c r="U41" s="10">
        <f t="shared" si="13"/>
        <v>18.546163110592634</v>
      </c>
      <c r="V41" s="10">
        <f t="shared" si="13"/>
        <v>18.47876247809706</v>
      </c>
      <c r="W41" s="10">
        <f t="shared" si="13"/>
        <v>18.425522830574902</v>
      </c>
      <c r="X41" s="10">
        <f t="shared" si="13"/>
        <v>18.384510312870137</v>
      </c>
      <c r="Y41" s="10">
        <f t="shared" si="13"/>
        <v>18.354140424840015</v>
      </c>
      <c r="Z41" s="10">
        <f t="shared" si="13"/>
        <v>18.333100351205875</v>
      </c>
      <c r="AA41" s="10"/>
      <c r="AB41" s="10"/>
      <c r="AC41" s="10"/>
      <c r="AD41" s="10"/>
    </row>
    <row r="42" spans="2:31">
      <c r="F42" s="2">
        <f t="shared" si="12"/>
        <v>4</v>
      </c>
      <c r="G42" s="29">
        <f>J26*J35</f>
        <v>31.26891903924485</v>
      </c>
      <c r="H42" s="10">
        <f t="shared" ref="H42:Z42" si="14">K26*K35</f>
        <v>25.736301747013027</v>
      </c>
      <c r="I42" s="10">
        <f t="shared" si="14"/>
        <v>23.624315258788176</v>
      </c>
      <c r="J42" s="10">
        <f t="shared" si="14"/>
        <v>22.42334795783896</v>
      </c>
      <c r="K42" s="10">
        <f t="shared" si="14"/>
        <v>21.630829809943386</v>
      </c>
      <c r="L42" s="10">
        <f t="shared" si="14"/>
        <v>21.065943826477906</v>
      </c>
      <c r="M42" s="10">
        <f t="shared" si="14"/>
        <v>20.644429535429023</v>
      </c>
      <c r="N42" s="10">
        <f t="shared" si="14"/>
        <v>20.32063492932323</v>
      </c>
      <c r="O42" s="10">
        <f t="shared" si="14"/>
        <v>20.067232510750106</v>
      </c>
      <c r="P42" s="10">
        <f t="shared" si="14"/>
        <v>19.86665716216735</v>
      </c>
      <c r="Q42" s="10">
        <f t="shared" si="14"/>
        <v>19.706998442911104</v>
      </c>
      <c r="R42" s="10">
        <f t="shared" si="14"/>
        <v>19.579836254306333</v>
      </c>
      <c r="S42" s="10">
        <f t="shared" si="14"/>
        <v>19.479015451878475</v>
      </c>
      <c r="T42" s="10">
        <f t="shared" si="14"/>
        <v>19.399911349135195</v>
      </c>
      <c r="U42" s="10">
        <f t="shared" si="14"/>
        <v>19.338968547424798</v>
      </c>
      <c r="V42" s="10">
        <f t="shared" si="14"/>
        <v>19.293400001438279</v>
      </c>
      <c r="W42" s="10">
        <f t="shared" si="14"/>
        <v>19.260984150053236</v>
      </c>
      <c r="X42" s="10">
        <f t="shared" si="14"/>
        <v>19.239924292820749</v>
      </c>
      <c r="Y42" s="10">
        <f t="shared" si="14"/>
        <v>19.228748733481233</v>
      </c>
      <c r="Z42" s="10">
        <f t="shared" si="14"/>
        <v>19.226238360136666</v>
      </c>
      <c r="AA42" s="10"/>
      <c r="AB42" s="10"/>
      <c r="AC42" s="10"/>
      <c r="AD42" s="10"/>
    </row>
    <row r="43" spans="2:31">
      <c r="F43" s="2">
        <f t="shared" si="12"/>
        <v>5</v>
      </c>
      <c r="G43" s="29">
        <f>K27*K35</f>
        <v>31.633540914265801</v>
      </c>
      <c r="H43" s="10">
        <f t="shared" ref="H43:Z43" si="15">L27*L35</f>
        <v>25.894343796848922</v>
      </c>
      <c r="I43" s="10">
        <f t="shared" si="15"/>
        <v>23.998176105149472</v>
      </c>
      <c r="J43" s="10">
        <f t="shared" si="15"/>
        <v>22.96809257855088</v>
      </c>
      <c r="K43" s="10">
        <f t="shared" si="15"/>
        <v>22.308610207520346</v>
      </c>
      <c r="L43" s="10">
        <f t="shared" si="15"/>
        <v>21.851361289259291</v>
      </c>
      <c r="M43" s="10">
        <f t="shared" si="15"/>
        <v>21.520043500633744</v>
      </c>
      <c r="N43" s="10">
        <f t="shared" si="15"/>
        <v>21.273978119310481</v>
      </c>
      <c r="O43" s="10">
        <f t="shared" si="15"/>
        <v>21.08906255378329</v>
      </c>
      <c r="P43" s="10">
        <f t="shared" si="15"/>
        <v>20.949910531254595</v>
      </c>
      <c r="Q43" s="10">
        <f t="shared" si="15"/>
        <v>20.846138777720107</v>
      </c>
      <c r="R43" s="10">
        <f t="shared" si="15"/>
        <v>20.770431821669629</v>
      </c>
      <c r="S43" s="10">
        <f t="shared" si="15"/>
        <v>20.717455213791833</v>
      </c>
      <c r="T43" s="10">
        <f t="shared" si="15"/>
        <v>20.683208137512562</v>
      </c>
      <c r="U43" s="10">
        <f t="shared" si="15"/>
        <v>20.664618886147803</v>
      </c>
      <c r="V43" s="10">
        <f t="shared" si="15"/>
        <v>20.659281897216825</v>
      </c>
      <c r="W43" s="10">
        <f t="shared" si="15"/>
        <v>20.665281018595778</v>
      </c>
      <c r="X43" s="10">
        <f t="shared" si="15"/>
        <v>20.681067302266889</v>
      </c>
      <c r="Y43" s="10">
        <f t="shared" si="15"/>
        <v>20.705372399210376</v>
      </c>
      <c r="Z43" s="10">
        <f t="shared" si="15"/>
        <v>20.737145852461641</v>
      </c>
      <c r="AA43" s="10"/>
      <c r="AB43" s="10"/>
      <c r="AC43" s="10"/>
      <c r="AD43" s="10"/>
    </row>
    <row r="44" spans="2:31">
      <c r="F44" s="2">
        <f t="shared" si="12"/>
        <v>6</v>
      </c>
      <c r="G44" s="29">
        <f>L28*L35</f>
        <v>31.99816278928677</v>
      </c>
      <c r="H44" s="10">
        <f t="shared" ref="H44:Z44" si="16">M28*M35</f>
        <v>26.189412118421615</v>
      </c>
      <c r="I44" s="10">
        <f t="shared" si="16"/>
        <v>24.26855642190241</v>
      </c>
      <c r="J44" s="10">
        <f t="shared" si="16"/>
        <v>23.223984195614474</v>
      </c>
      <c r="K44" s="10">
        <f t="shared" si="16"/>
        <v>22.554415849324123</v>
      </c>
      <c r="L44" s="10">
        <f t="shared" si="16"/>
        <v>22.089504805006943</v>
      </c>
      <c r="M44" s="10">
        <f t="shared" si="16"/>
        <v>21.752047742626605</v>
      </c>
      <c r="N44" s="10">
        <f t="shared" si="16"/>
        <v>21.500883338816369</v>
      </c>
      <c r="O44" s="10">
        <f t="shared" si="16"/>
        <v>21.311621706006619</v>
      </c>
      <c r="P44" s="10">
        <f t="shared" si="16"/>
        <v>21.168692301657192</v>
      </c>
      <c r="Q44" s="10">
        <f t="shared" si="16"/>
        <v>21.061586906629405</v>
      </c>
      <c r="R44" s="10">
        <f t="shared" si="16"/>
        <v>20.982901598636321</v>
      </c>
      <c r="S44" s="10">
        <f t="shared" si="16"/>
        <v>20.927237119687909</v>
      </c>
      <c r="T44" s="10">
        <f t="shared" si="16"/>
        <v>20.890543811988696</v>
      </c>
      <c r="U44" s="10">
        <f t="shared" si="16"/>
        <v>20.869712287885534</v>
      </c>
      <c r="V44" s="10">
        <f t="shared" si="16"/>
        <v>20.862307331554913</v>
      </c>
      <c r="W44" s="10">
        <f t="shared" si="16"/>
        <v>20.866389054626531</v>
      </c>
      <c r="X44" s="10">
        <f t="shared" si="16"/>
        <v>20.880389226979908</v>
      </c>
      <c r="Y44" s="10">
        <f t="shared" si="16"/>
        <v>20.903023632319467</v>
      </c>
      <c r="Z44" s="10">
        <f t="shared" si="16"/>
        <v>20.933228606851529</v>
      </c>
      <c r="AA44" s="10"/>
      <c r="AB44" s="10"/>
      <c r="AC44" s="10"/>
      <c r="AD44" s="10"/>
    </row>
    <row r="45" spans="2:31">
      <c r="F45" s="33"/>
      <c r="G45" s="56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 spans="2:31">
      <c r="B46" s="3" t="s">
        <v>52</v>
      </c>
    </row>
    <row r="48" spans="2:31">
      <c r="G48" s="1" t="s">
        <v>51</v>
      </c>
    </row>
    <row r="49" spans="2:26">
      <c r="F49" s="1" t="s">
        <v>9</v>
      </c>
      <c r="G49" s="14">
        <v>0</v>
      </c>
      <c r="H49" s="14">
        <f>G49+1</f>
        <v>1</v>
      </c>
      <c r="I49" s="14">
        <f t="shared" ref="I49:Z49" si="17">H49+1</f>
        <v>2</v>
      </c>
      <c r="J49" s="14">
        <f t="shared" si="17"/>
        <v>3</v>
      </c>
      <c r="K49" s="14">
        <f t="shared" si="17"/>
        <v>4</v>
      </c>
      <c r="L49" s="14">
        <f t="shared" si="17"/>
        <v>5</v>
      </c>
      <c r="M49" s="14">
        <f t="shared" si="17"/>
        <v>6</v>
      </c>
      <c r="N49" s="14">
        <f t="shared" si="17"/>
        <v>7</v>
      </c>
      <c r="O49" s="14">
        <f t="shared" si="17"/>
        <v>8</v>
      </c>
      <c r="P49" s="14">
        <f t="shared" si="17"/>
        <v>9</v>
      </c>
      <c r="Q49" s="14">
        <f t="shared" si="17"/>
        <v>10</v>
      </c>
      <c r="R49" s="14">
        <f t="shared" si="17"/>
        <v>11</v>
      </c>
      <c r="S49" s="14">
        <f t="shared" si="17"/>
        <v>12</v>
      </c>
      <c r="T49" s="14">
        <f t="shared" si="17"/>
        <v>13</v>
      </c>
      <c r="U49" s="14">
        <f t="shared" si="17"/>
        <v>14</v>
      </c>
      <c r="V49" s="14">
        <f t="shared" si="17"/>
        <v>15</v>
      </c>
      <c r="W49" s="14">
        <f t="shared" si="17"/>
        <v>16</v>
      </c>
      <c r="X49" s="14">
        <f t="shared" si="17"/>
        <v>17</v>
      </c>
      <c r="Y49" s="14">
        <f t="shared" si="17"/>
        <v>18</v>
      </c>
      <c r="Z49" s="14">
        <f t="shared" si="17"/>
        <v>19</v>
      </c>
    </row>
    <row r="50" spans="2:26">
      <c r="F50" s="2">
        <v>1</v>
      </c>
      <c r="G50" s="28">
        <f>G39*$F$6</f>
        <v>9.0525160242545848</v>
      </c>
      <c r="H50" s="10">
        <f t="shared" ref="H50:Z50" si="18">H39*$F$6</f>
        <v>7.5456398795610369</v>
      </c>
      <c r="I50" s="10">
        <f t="shared" si="18"/>
        <v>6.8545055009691636</v>
      </c>
      <c r="J50" s="10">
        <f t="shared" si="18"/>
        <v>6.4356945436243986</v>
      </c>
      <c r="K50" s="10">
        <f t="shared" si="18"/>
        <v>6.1487313841745319</v>
      </c>
      <c r="L50" s="10">
        <f t="shared" si="18"/>
        <v>5.9380535104720904</v>
      </c>
      <c r="M50" s="10">
        <f t="shared" si="18"/>
        <v>5.7764573455200781</v>
      </c>
      <c r="N50" s="10">
        <f t="shared" si="18"/>
        <v>5.6487584284372181</v>
      </c>
      <c r="O50" s="10">
        <f t="shared" si="18"/>
        <v>5.5456883890433399</v>
      </c>
      <c r="P50" s="10">
        <f t="shared" si="18"/>
        <v>5.4612092814923674</v>
      </c>
      <c r="Q50" s="10">
        <f t="shared" si="18"/>
        <v>5.3911874531752941</v>
      </c>
      <c r="R50" s="10">
        <f t="shared" si="18"/>
        <v>5.3326800004235473</v>
      </c>
      <c r="S50" s="10">
        <f t="shared" si="18"/>
        <v>5.2835243421970928</v>
      </c>
      <c r="T50" s="10">
        <f t="shared" si="18"/>
        <v>5.242089184609501</v>
      </c>
      <c r="U50" s="10">
        <f t="shared" si="18"/>
        <v>5.2071166426558166</v>
      </c>
      <c r="V50" s="10">
        <f t="shared" si="18"/>
        <v>5.1776184179643918</v>
      </c>
      <c r="W50" s="10">
        <f t="shared" si="18"/>
        <v>5.1528053687134463</v>
      </c>
      <c r="X50" s="10">
        <f t="shared" si="18"/>
        <v>5.1320384378694746</v>
      </c>
      <c r="Y50" s="10">
        <f t="shared" si="18"/>
        <v>5.1147936592655148</v>
      </c>
      <c r="Z50" s="10">
        <f t="shared" si="18"/>
        <v>5.1006366890257979</v>
      </c>
    </row>
    <row r="51" spans="2:26">
      <c r="F51" s="2">
        <f>F50+1</f>
        <v>2</v>
      </c>
      <c r="G51" s="29">
        <f t="shared" ref="G51:Z51" si="19">G40*$F$6</f>
        <v>9.1619025867608759</v>
      </c>
      <c r="H51" s="10">
        <f t="shared" si="19"/>
        <v>7.6068066568183434</v>
      </c>
      <c r="I51" s="10">
        <f t="shared" si="19"/>
        <v>6.926204886923621</v>
      </c>
      <c r="J51" s="10">
        <f t="shared" si="19"/>
        <v>6.5207766904003472</v>
      </c>
      <c r="K51" s="10">
        <f t="shared" si="19"/>
        <v>6.245701358539832</v>
      </c>
      <c r="L51" s="10">
        <f t="shared" si="19"/>
        <v>6.0452216786191215</v>
      </c>
      <c r="M51" s="10">
        <f t="shared" si="19"/>
        <v>5.8924311586153371</v>
      </c>
      <c r="N51" s="10">
        <f t="shared" si="19"/>
        <v>5.7724440106826345</v>
      </c>
      <c r="O51" s="10">
        <f t="shared" si="19"/>
        <v>5.6762275352596285</v>
      </c>
      <c r="P51" s="10">
        <f t="shared" si="19"/>
        <v>5.5979214336662002</v>
      </c>
      <c r="Q51" s="10">
        <f t="shared" si="19"/>
        <v>5.5335255505896432</v>
      </c>
      <c r="R51" s="10">
        <f t="shared" si="19"/>
        <v>5.4801982664227991</v>
      </c>
      <c r="S51" s="10">
        <f t="shared" si="19"/>
        <v>5.435854877733699</v>
      </c>
      <c r="T51" s="10">
        <f t="shared" si="19"/>
        <v>5.3989248181300615</v>
      </c>
      <c r="U51" s="10">
        <f t="shared" si="19"/>
        <v>5.3681982038576912</v>
      </c>
      <c r="V51" s="10">
        <f t="shared" si="19"/>
        <v>5.3427251626020755</v>
      </c>
      <c r="W51" s="10">
        <f t="shared" si="19"/>
        <v>5.3217476745721202</v>
      </c>
      <c r="X51" s="10">
        <f t="shared" si="19"/>
        <v>5.3046521597224618</v>
      </c>
      <c r="Y51" s="10">
        <f t="shared" si="19"/>
        <v>5.2909357121720459</v>
      </c>
      <c r="Z51" s="10">
        <f t="shared" si="19"/>
        <v>5.280181553138843</v>
      </c>
    </row>
    <row r="52" spans="2:26">
      <c r="F52" s="2">
        <f t="shared" ref="F52:F55" si="20">F51+1</f>
        <v>3</v>
      </c>
      <c r="G52" s="29">
        <f t="shared" ref="G52:Z52" si="21">G41*$F$6</f>
        <v>9.271289149267167</v>
      </c>
      <c r="H52" s="10">
        <f t="shared" si="21"/>
        <v>7.6639175535783268</v>
      </c>
      <c r="I52" s="10">
        <f t="shared" si="21"/>
        <v>7.0018123574772995</v>
      </c>
      <c r="J52" s="10">
        <f t="shared" si="21"/>
        <v>6.6156638993837085</v>
      </c>
      <c r="K52" s="10">
        <f t="shared" si="21"/>
        <v>6.3568983538365993</v>
      </c>
      <c r="L52" s="10">
        <f t="shared" si="21"/>
        <v>6.1701102206438492</v>
      </c>
      <c r="M52" s="10">
        <f t="shared" si="21"/>
        <v>6.0290059029208836</v>
      </c>
      <c r="N52" s="10">
        <f t="shared" si="21"/>
        <v>5.9191848705599019</v>
      </c>
      <c r="O52" s="10">
        <f t="shared" si="21"/>
        <v>5.8319665272793122</v>
      </c>
      <c r="P52" s="10">
        <f t="shared" si="21"/>
        <v>5.7617446937054115</v>
      </c>
      <c r="Q52" s="10">
        <f t="shared" si="21"/>
        <v>5.7047051644454632</v>
      </c>
      <c r="R52" s="10">
        <f t="shared" si="21"/>
        <v>5.658144906078161</v>
      </c>
      <c r="S52" s="10">
        <f t="shared" si="21"/>
        <v>5.6200844349632462</v>
      </c>
      <c r="T52" s="10">
        <f t="shared" si="21"/>
        <v>5.5890344717488647</v>
      </c>
      <c r="U52" s="10">
        <f t="shared" si="21"/>
        <v>5.5638489331777903</v>
      </c>
      <c r="V52" s="10">
        <f t="shared" si="21"/>
        <v>5.5436287434291183</v>
      </c>
      <c r="W52" s="10">
        <f t="shared" si="21"/>
        <v>5.5276568491724705</v>
      </c>
      <c r="X52" s="10">
        <f t="shared" si="21"/>
        <v>5.5153530938610409</v>
      </c>
      <c r="Y52" s="10">
        <f t="shared" si="21"/>
        <v>5.5062421274520039</v>
      </c>
      <c r="Z52" s="10">
        <f t="shared" si="21"/>
        <v>5.499930105361762</v>
      </c>
    </row>
    <row r="53" spans="2:26">
      <c r="F53" s="2">
        <f t="shared" si="20"/>
        <v>4</v>
      </c>
      <c r="G53" s="29">
        <f t="shared" ref="G53:Z53" si="22">G42*$F$6</f>
        <v>9.3806757117734545</v>
      </c>
      <c r="H53" s="10">
        <f t="shared" si="22"/>
        <v>7.7208905241039076</v>
      </c>
      <c r="I53" s="10">
        <f t="shared" si="22"/>
        <v>7.0872945776364524</v>
      </c>
      <c r="J53" s="10">
        <f t="shared" si="22"/>
        <v>6.7270043873516876</v>
      </c>
      <c r="K53" s="10">
        <f t="shared" si="22"/>
        <v>6.4892489429830151</v>
      </c>
      <c r="L53" s="10">
        <f t="shared" si="22"/>
        <v>6.3197831479433715</v>
      </c>
      <c r="M53" s="10">
        <f t="shared" si="22"/>
        <v>6.1933288606287062</v>
      </c>
      <c r="N53" s="10">
        <f t="shared" si="22"/>
        <v>6.0961904787969692</v>
      </c>
      <c r="O53" s="10">
        <f t="shared" si="22"/>
        <v>6.0201697532250318</v>
      </c>
      <c r="P53" s="10">
        <f t="shared" si="22"/>
        <v>5.9599971486502046</v>
      </c>
      <c r="Q53" s="10">
        <f t="shared" si="22"/>
        <v>5.9120995328733308</v>
      </c>
      <c r="R53" s="10">
        <f t="shared" si="22"/>
        <v>5.8739508762918993</v>
      </c>
      <c r="S53" s="10">
        <f t="shared" si="22"/>
        <v>5.843704635563542</v>
      </c>
      <c r="T53" s="10">
        <f t="shared" si="22"/>
        <v>5.8199734047405585</v>
      </c>
      <c r="U53" s="10">
        <f t="shared" si="22"/>
        <v>5.8016905642274397</v>
      </c>
      <c r="V53" s="10">
        <f t="shared" si="22"/>
        <v>5.7880200004314837</v>
      </c>
      <c r="W53" s="10">
        <f t="shared" si="22"/>
        <v>5.778295245015971</v>
      </c>
      <c r="X53" s="10">
        <f t="shared" si="22"/>
        <v>5.7719772878462248</v>
      </c>
      <c r="Y53" s="10">
        <f t="shared" si="22"/>
        <v>5.7686246200443696</v>
      </c>
      <c r="Z53" s="10">
        <f t="shared" si="22"/>
        <v>5.7678715080409999</v>
      </c>
    </row>
    <row r="54" spans="2:26">
      <c r="F54" s="2">
        <f t="shared" si="20"/>
        <v>5</v>
      </c>
      <c r="G54" s="29">
        <f t="shared" ref="G54:Z54" si="23">G43*$F$6</f>
        <v>9.4900622742797403</v>
      </c>
      <c r="H54" s="10">
        <f t="shared" si="23"/>
        <v>7.7683031390546766</v>
      </c>
      <c r="I54" s="10">
        <f t="shared" si="23"/>
        <v>7.1994528315448409</v>
      </c>
      <c r="J54" s="10">
        <f t="shared" si="23"/>
        <v>6.8904277735652641</v>
      </c>
      <c r="K54" s="10">
        <f t="shared" si="23"/>
        <v>6.6925830622561033</v>
      </c>
      <c r="L54" s="10">
        <f t="shared" si="23"/>
        <v>6.5554083867777875</v>
      </c>
      <c r="M54" s="10">
        <f t="shared" si="23"/>
        <v>6.4560130501901227</v>
      </c>
      <c r="N54" s="10">
        <f t="shared" si="23"/>
        <v>6.3821934357931438</v>
      </c>
      <c r="O54" s="10">
        <f t="shared" si="23"/>
        <v>6.3267187661349871</v>
      </c>
      <c r="P54" s="10">
        <f t="shared" si="23"/>
        <v>6.2849731593763787</v>
      </c>
      <c r="Q54" s="10">
        <f t="shared" si="23"/>
        <v>6.253841633316032</v>
      </c>
      <c r="R54" s="10">
        <f t="shared" si="23"/>
        <v>6.2311295465008882</v>
      </c>
      <c r="S54" s="10">
        <f t="shared" si="23"/>
        <v>6.21523656413755</v>
      </c>
      <c r="T54" s="10">
        <f t="shared" si="23"/>
        <v>6.2049624412537687</v>
      </c>
      <c r="U54" s="10">
        <f t="shared" si="23"/>
        <v>6.1993856658443409</v>
      </c>
      <c r="V54" s="10">
        <f t="shared" si="23"/>
        <v>6.1977845691650471</v>
      </c>
      <c r="W54" s="10">
        <f t="shared" si="23"/>
        <v>6.1995843055787327</v>
      </c>
      <c r="X54" s="10">
        <f t="shared" si="23"/>
        <v>6.2043201906800665</v>
      </c>
      <c r="Y54" s="10">
        <f t="shared" si="23"/>
        <v>6.2116117197631127</v>
      </c>
      <c r="Z54" s="10">
        <f t="shared" si="23"/>
        <v>6.2211437557384919</v>
      </c>
    </row>
    <row r="55" spans="2:26">
      <c r="F55" s="2">
        <f t="shared" si="20"/>
        <v>6</v>
      </c>
      <c r="G55" s="29">
        <f t="shared" ref="G55:Z55" si="24">G44*$F$6</f>
        <v>9.5994488367860313</v>
      </c>
      <c r="H55" s="10">
        <f t="shared" si="24"/>
        <v>7.8568236355264842</v>
      </c>
      <c r="I55" s="10">
        <f t="shared" si="24"/>
        <v>7.2805669265707227</v>
      </c>
      <c r="J55" s="10">
        <f t="shared" si="24"/>
        <v>6.9671952586843418</v>
      </c>
      <c r="K55" s="10">
        <f t="shared" si="24"/>
        <v>6.7663247547972363</v>
      </c>
      <c r="L55" s="10">
        <f t="shared" si="24"/>
        <v>6.6268514415020823</v>
      </c>
      <c r="M55" s="10">
        <f t="shared" si="24"/>
        <v>6.5256143227879813</v>
      </c>
      <c r="N55" s="10">
        <f t="shared" si="24"/>
        <v>6.4502650016449108</v>
      </c>
      <c r="O55" s="10">
        <f t="shared" si="24"/>
        <v>6.3934865118019859</v>
      </c>
      <c r="P55" s="10">
        <f t="shared" si="24"/>
        <v>6.3506076904971573</v>
      </c>
      <c r="Q55" s="10">
        <f t="shared" si="24"/>
        <v>6.3184760719888216</v>
      </c>
      <c r="R55" s="10">
        <f t="shared" si="24"/>
        <v>6.2948704795908963</v>
      </c>
      <c r="S55" s="10">
        <f t="shared" si="24"/>
        <v>6.2781711359063728</v>
      </c>
      <c r="T55" s="10">
        <f t="shared" si="24"/>
        <v>6.2671631435966084</v>
      </c>
      <c r="U55" s="10">
        <f t="shared" si="24"/>
        <v>6.2609136863656598</v>
      </c>
      <c r="V55" s="10">
        <f t="shared" si="24"/>
        <v>6.2586921994664735</v>
      </c>
      <c r="W55" s="10">
        <f t="shared" si="24"/>
        <v>6.2599167163879592</v>
      </c>
      <c r="X55" s="10">
        <f t="shared" si="24"/>
        <v>6.264116768093972</v>
      </c>
      <c r="Y55" s="10">
        <f t="shared" si="24"/>
        <v>6.2709070896958403</v>
      </c>
      <c r="Z55" s="10">
        <f t="shared" si="24"/>
        <v>6.2799685820554583</v>
      </c>
    </row>
    <row r="58" spans="2:26">
      <c r="B58" s="3" t="s">
        <v>53</v>
      </c>
    </row>
    <row r="59" spans="2:26">
      <c r="B59" s="3"/>
    </row>
    <row r="60" spans="2:26">
      <c r="B60" s="3"/>
      <c r="F60" s="37" t="s">
        <v>54</v>
      </c>
    </row>
    <row r="61" spans="2:26">
      <c r="B61" s="3"/>
    </row>
    <row r="62" spans="2:26">
      <c r="F62" s="35" t="s">
        <v>9</v>
      </c>
      <c r="G62" s="35" t="s">
        <v>55</v>
      </c>
      <c r="H62" s="36" t="s">
        <v>56</v>
      </c>
      <c r="I62" s="36" t="s">
        <v>57</v>
      </c>
      <c r="J62" s="35"/>
      <c r="K62" s="35" t="s">
        <v>58</v>
      </c>
      <c r="L62" s="35"/>
    </row>
    <row r="63" spans="2:26">
      <c r="F63" s="2">
        <v>1</v>
      </c>
      <c r="G63" s="32">
        <f>NPV($F$17,G50:Z50)*(1+$F$17)</f>
        <v>92.312914873451604</v>
      </c>
      <c r="H63" s="32"/>
      <c r="I63" s="32"/>
      <c r="K63" s="34"/>
    </row>
    <row r="64" spans="2:26">
      <c r="F64" s="2">
        <f>F63+1</f>
        <v>2</v>
      </c>
      <c r="G64" s="32">
        <f t="shared" ref="G64:G68" si="25">NPV($F$17,G51:Z51)*(1+$F$17)</f>
        <v>94.289578772795878</v>
      </c>
      <c r="H64" s="32"/>
      <c r="I64" s="32"/>
      <c r="K64" s="34"/>
    </row>
    <row r="65" spans="6:11">
      <c r="F65" s="2">
        <f t="shared" ref="F65:F68" si="26">F64+1</f>
        <v>3</v>
      </c>
      <c r="G65" s="32">
        <f t="shared" si="25"/>
        <v>96.610863736774277</v>
      </c>
      <c r="H65" s="32"/>
      <c r="I65" s="32"/>
      <c r="K65" s="34"/>
    </row>
    <row r="66" spans="6:11">
      <c r="F66" s="2">
        <f t="shared" si="26"/>
        <v>4</v>
      </c>
      <c r="G66" s="32">
        <f t="shared" si="25"/>
        <v>99.378940649816727</v>
      </c>
      <c r="H66" s="32"/>
      <c r="I66" s="32"/>
      <c r="K66" s="34"/>
    </row>
    <row r="67" spans="6:11">
      <c r="F67" s="2">
        <f t="shared" si="26"/>
        <v>5</v>
      </c>
      <c r="G67" s="32">
        <f t="shared" si="25"/>
        <v>103.77952632648015</v>
      </c>
      <c r="H67" s="32"/>
      <c r="I67" s="32"/>
      <c r="K67" s="34"/>
    </row>
    <row r="68" spans="6:11">
      <c r="F68" s="2">
        <f t="shared" si="26"/>
        <v>6</v>
      </c>
      <c r="G68" s="32">
        <f t="shared" si="25"/>
        <v>104.87822369200509</v>
      </c>
      <c r="H68" s="32"/>
      <c r="I68" s="32"/>
      <c r="K68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McCarthy, Daniel Minh</dc:creator>
  <cp:keywords/>
  <dc:description/>
  <cp:lastModifiedBy>mouna seb</cp:lastModifiedBy>
  <cp:revision/>
  <dcterms:created xsi:type="dcterms:W3CDTF">2020-10-11T06:21:23Z</dcterms:created>
  <dcterms:modified xsi:type="dcterms:W3CDTF">2024-01-17T17:43:16Z</dcterms:modified>
  <cp:category/>
  <cp:contentStatus/>
</cp:coreProperties>
</file>