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lah Mahmood\Desktop\"/>
    </mc:Choice>
  </mc:AlternateContent>
  <xr:revisionPtr revIDLastSave="0" documentId="8_{FFD074BD-6CCD-4DCC-B5BB-2B142C51A9D0}" xr6:coauthVersionLast="47" xr6:coauthVersionMax="47" xr10:uidLastSave="{00000000-0000-0000-0000-000000000000}"/>
  <bookViews>
    <workbookView xWindow="-110" yWindow="-110" windowWidth="25820" windowHeight="15620" xr2:uid="{97CA64A2-D0AC-4215-A863-7F8417023D92}"/>
  </bookViews>
  <sheets>
    <sheet name="1 Segment" sheetId="4" r:id="rId1"/>
    <sheet name="2 Segment" sheetId="5" r:id="rId2"/>
    <sheet name="3 Segment" sheetId="6" r:id="rId3"/>
    <sheet name="Data" sheetId="1" r:id="rId4"/>
  </sheets>
  <definedNames>
    <definedName name="solver_adj" localSheetId="0" hidden="1">'1 Segment'!$I$4</definedName>
    <definedName name="solver_adj" localSheetId="1" hidden="1">'2 Segment'!$I$5:$I$6,'2 Segment'!$N$5</definedName>
    <definedName name="solver_adj" localSheetId="2" hidden="1">'3 Segment'!$I$5:$I$6,'3 Segment'!$N$5:$N$6,'3 Segment'!$S$5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'1 Segment'!$I$4</definedName>
    <definedName name="solver_lhs1" localSheetId="1" hidden="1">'2 Segment'!$I$5</definedName>
    <definedName name="solver_lhs1" localSheetId="2" hidden="1">'3 Segment'!$I$5:$I$6</definedName>
    <definedName name="solver_lhs2" localSheetId="0" hidden="1">'1 Segment'!$I$4</definedName>
    <definedName name="solver_lhs2" localSheetId="1" hidden="1">'2 Segment'!$I$5</definedName>
    <definedName name="solver_lhs2" localSheetId="2" hidden="1">'3 Segment'!$I$5:$I$6</definedName>
    <definedName name="solver_lhs3" localSheetId="1" hidden="1">'2 Segment'!$I$6</definedName>
    <definedName name="solver_lhs3" localSheetId="2" hidden="1">'3 Segment'!$N$5:$N$6</definedName>
    <definedName name="solver_lhs4" localSheetId="1" hidden="1">'2 Segment'!$I$6</definedName>
    <definedName name="solver_lhs4" localSheetId="2" hidden="1">'3 Segment'!$N$5:$N$6</definedName>
    <definedName name="solver_lhs5" localSheetId="1" hidden="1">'2 Segment'!$N$5</definedName>
    <definedName name="solver_lhs5" localSheetId="2" hidden="1">'3 Segment'!$S$5:$S$6</definedName>
    <definedName name="solver_lhs6" localSheetId="1" hidden="1">'2 Segment'!$N$5</definedName>
    <definedName name="solver_lhs6" localSheetId="2" hidden="1">'3 Segment'!$S$5:$S$6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6</definedName>
    <definedName name="solver_num" localSheetId="2" hidden="1">6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'1 Segment'!$I$2</definedName>
    <definedName name="solver_opt" localSheetId="1" hidden="1">'2 Segment'!$I$2</definedName>
    <definedName name="solver_opt" localSheetId="2" hidden="1">'3 Segment'!$I$2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3" localSheetId="1" hidden="1">1</definedName>
    <definedName name="solver_rel3" localSheetId="2" hidden="1">1</definedName>
    <definedName name="solver_rel4" localSheetId="1" hidden="1">3</definedName>
    <definedName name="solver_rel4" localSheetId="2" hidden="1">3</definedName>
    <definedName name="solver_rel5" localSheetId="1" hidden="1">1</definedName>
    <definedName name="solver_rel5" localSheetId="2" hidden="1">1</definedName>
    <definedName name="solver_rel6" localSheetId="1" hidden="1">3</definedName>
    <definedName name="solver_rel6" localSheetId="2" hidden="1">3</definedName>
    <definedName name="solver_rhs1" localSheetId="0" hidden="1">1</definedName>
    <definedName name="solver_rhs1" localSheetId="1" hidden="1">1</definedName>
    <definedName name="solver_rhs1" localSheetId="2" hidden="1">1</definedName>
    <definedName name="solver_rhs2" localSheetId="0" hidden="1">0</definedName>
    <definedName name="solver_rhs2" localSheetId="1" hidden="1">0</definedName>
    <definedName name="solver_rhs2" localSheetId="2" hidden="1">0</definedName>
    <definedName name="solver_rhs3" localSheetId="1" hidden="1">1</definedName>
    <definedName name="solver_rhs3" localSheetId="2" hidden="1">1</definedName>
    <definedName name="solver_rhs4" localSheetId="1" hidden="1">0</definedName>
    <definedName name="solver_rhs4" localSheetId="2" hidden="1">0</definedName>
    <definedName name="solver_rhs5" localSheetId="1" hidden="1">1</definedName>
    <definedName name="solver_rhs5" localSheetId="2" hidden="1">1</definedName>
    <definedName name="solver_rhs6" localSheetId="1" hidden="1">0</definedName>
    <definedName name="solver_rhs6" localSheetId="2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6" l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S6" i="6"/>
  <c r="J9" i="6" s="1"/>
  <c r="C33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H10" i="6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G10" i="6"/>
  <c r="E10" i="6"/>
  <c r="D10" i="6"/>
  <c r="D9" i="6"/>
  <c r="H10" i="5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N6" i="5"/>
  <c r="I9" i="5" s="1"/>
  <c r="C33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G10" i="5"/>
  <c r="G11" i="5" s="1"/>
  <c r="E10" i="5"/>
  <c r="D10" i="5"/>
  <c r="D9" i="5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8" i="4"/>
  <c r="C31" i="4"/>
  <c r="G8" i="4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I31" i="4" s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7" i="4"/>
  <c r="J10" i="6" l="1"/>
  <c r="K10" i="6" s="1"/>
  <c r="L10" i="6" s="1"/>
  <c r="N10" i="6" s="1"/>
  <c r="O10" i="6" s="1"/>
  <c r="G11" i="6"/>
  <c r="J11" i="6" s="1"/>
  <c r="I11" i="5"/>
  <c r="I10" i="5"/>
  <c r="G12" i="5"/>
  <c r="I12" i="5" s="1"/>
  <c r="H23" i="4"/>
  <c r="I23" i="4" s="1"/>
  <c r="K23" i="4" s="1"/>
  <c r="L23" i="4" s="1"/>
  <c r="H15" i="4"/>
  <c r="I15" i="4" s="1"/>
  <c r="K15" i="4" s="1"/>
  <c r="L15" i="4" s="1"/>
  <c r="H19" i="4"/>
  <c r="I19" i="4" s="1"/>
  <c r="K19" i="4" s="1"/>
  <c r="L19" i="4" s="1"/>
  <c r="K31" i="4"/>
  <c r="L31" i="4" s="1"/>
  <c r="H27" i="4"/>
  <c r="I27" i="4" s="1"/>
  <c r="K27" i="4" s="1"/>
  <c r="L27" i="4" s="1"/>
  <c r="H11" i="4"/>
  <c r="I11" i="4" s="1"/>
  <c r="K11" i="4" s="1"/>
  <c r="L11" i="4" s="1"/>
  <c r="H8" i="4"/>
  <c r="I8" i="4" s="1"/>
  <c r="K8" i="4" s="1"/>
  <c r="L8" i="4" s="1"/>
  <c r="H26" i="4"/>
  <c r="I26" i="4" s="1"/>
  <c r="K26" i="4" s="1"/>
  <c r="L26" i="4" s="1"/>
  <c r="H22" i="4"/>
  <c r="I22" i="4" s="1"/>
  <c r="K22" i="4" s="1"/>
  <c r="L22" i="4" s="1"/>
  <c r="H18" i="4"/>
  <c r="I18" i="4" s="1"/>
  <c r="K18" i="4" s="1"/>
  <c r="L18" i="4" s="1"/>
  <c r="H14" i="4"/>
  <c r="I14" i="4" s="1"/>
  <c r="K14" i="4" s="1"/>
  <c r="L14" i="4" s="1"/>
  <c r="H10" i="4"/>
  <c r="I10" i="4" s="1"/>
  <c r="K10" i="4" s="1"/>
  <c r="L10" i="4" s="1"/>
  <c r="H29" i="4"/>
  <c r="I29" i="4" s="1"/>
  <c r="K29" i="4" s="1"/>
  <c r="L29" i="4" s="1"/>
  <c r="H25" i="4"/>
  <c r="I25" i="4" s="1"/>
  <c r="K25" i="4" s="1"/>
  <c r="L25" i="4" s="1"/>
  <c r="H21" i="4"/>
  <c r="I21" i="4" s="1"/>
  <c r="K21" i="4" s="1"/>
  <c r="L21" i="4" s="1"/>
  <c r="H17" i="4"/>
  <c r="I17" i="4" s="1"/>
  <c r="K17" i="4" s="1"/>
  <c r="L17" i="4" s="1"/>
  <c r="H13" i="4"/>
  <c r="I13" i="4" s="1"/>
  <c r="K13" i="4" s="1"/>
  <c r="L13" i="4" s="1"/>
  <c r="H9" i="4"/>
  <c r="I9" i="4" s="1"/>
  <c r="K9" i="4" s="1"/>
  <c r="L9" i="4" s="1"/>
  <c r="H28" i="4"/>
  <c r="I28" i="4" s="1"/>
  <c r="K28" i="4" s="1"/>
  <c r="L28" i="4" s="1"/>
  <c r="H24" i="4"/>
  <c r="I24" i="4" s="1"/>
  <c r="K24" i="4" s="1"/>
  <c r="L24" i="4" s="1"/>
  <c r="H20" i="4"/>
  <c r="I20" i="4" s="1"/>
  <c r="K20" i="4" s="1"/>
  <c r="L20" i="4" s="1"/>
  <c r="H16" i="4"/>
  <c r="I16" i="4" s="1"/>
  <c r="K16" i="4" s="1"/>
  <c r="L16" i="4" s="1"/>
  <c r="H12" i="4"/>
  <c r="I12" i="4" s="1"/>
  <c r="K12" i="4" s="1"/>
  <c r="L12" i="4" s="1"/>
  <c r="G12" i="6" l="1"/>
  <c r="J12" i="6" s="1"/>
  <c r="J11" i="5"/>
  <c r="K11" i="5" s="1"/>
  <c r="M11" i="5" s="1"/>
  <c r="N11" i="5" s="1"/>
  <c r="J10" i="5"/>
  <c r="K10" i="5" s="1"/>
  <c r="M10" i="5" s="1"/>
  <c r="N10" i="5" s="1"/>
  <c r="J12" i="5"/>
  <c r="K12" i="5" s="1"/>
  <c r="M12" i="5" s="1"/>
  <c r="N12" i="5" s="1"/>
  <c r="G13" i="5"/>
  <c r="I13" i="5" s="1"/>
  <c r="I2" i="4"/>
  <c r="G13" i="6" l="1"/>
  <c r="J13" i="6" s="1"/>
  <c r="K12" i="6"/>
  <c r="L12" i="6" s="1"/>
  <c r="N12" i="6" s="1"/>
  <c r="O12" i="6" s="1"/>
  <c r="K11" i="6"/>
  <c r="L11" i="6" s="1"/>
  <c r="N11" i="6" s="1"/>
  <c r="O11" i="6" s="1"/>
  <c r="J13" i="5"/>
  <c r="K13" i="5" s="1"/>
  <c r="M13" i="5" s="1"/>
  <c r="N13" i="5" s="1"/>
  <c r="G14" i="5"/>
  <c r="G14" i="6" l="1"/>
  <c r="J14" i="6" s="1"/>
  <c r="I14" i="5"/>
  <c r="G15" i="5"/>
  <c r="K14" i="6" l="1"/>
  <c r="L14" i="6" s="1"/>
  <c r="N14" i="6" s="1"/>
  <c r="O14" i="6" s="1"/>
  <c r="G15" i="6"/>
  <c r="J15" i="6" s="1"/>
  <c r="K13" i="6"/>
  <c r="L13" i="6" s="1"/>
  <c r="N13" i="6" s="1"/>
  <c r="O13" i="6" s="1"/>
  <c r="I15" i="5"/>
  <c r="J15" i="5" s="1"/>
  <c r="K15" i="5" s="1"/>
  <c r="M15" i="5" s="1"/>
  <c r="N15" i="5" s="1"/>
  <c r="J14" i="5"/>
  <c r="K14" i="5" s="1"/>
  <c r="M14" i="5" s="1"/>
  <c r="N14" i="5" s="1"/>
  <c r="G16" i="5"/>
  <c r="I16" i="5" s="1"/>
  <c r="K15" i="6" l="1"/>
  <c r="L15" i="6" s="1"/>
  <c r="N15" i="6" s="1"/>
  <c r="O15" i="6" s="1"/>
  <c r="G16" i="6"/>
  <c r="J16" i="6" s="1"/>
  <c r="J16" i="5"/>
  <c r="K16" i="5" s="1"/>
  <c r="M16" i="5" s="1"/>
  <c r="N16" i="5" s="1"/>
  <c r="G17" i="5"/>
  <c r="G17" i="6" l="1"/>
  <c r="J17" i="6" s="1"/>
  <c r="K16" i="6"/>
  <c r="L16" i="6" s="1"/>
  <c r="N16" i="6" s="1"/>
  <c r="O16" i="6" s="1"/>
  <c r="I17" i="5"/>
  <c r="G18" i="5"/>
  <c r="I18" i="5" s="1"/>
  <c r="G18" i="6" l="1"/>
  <c r="J18" i="6" s="1"/>
  <c r="K17" i="6"/>
  <c r="L17" i="6" s="1"/>
  <c r="N17" i="6" s="1"/>
  <c r="O17" i="6" s="1"/>
  <c r="J18" i="5"/>
  <c r="K18" i="5" s="1"/>
  <c r="M18" i="5" s="1"/>
  <c r="N18" i="5" s="1"/>
  <c r="J17" i="5"/>
  <c r="K17" i="5" s="1"/>
  <c r="M17" i="5" s="1"/>
  <c r="N17" i="5" s="1"/>
  <c r="G19" i="5"/>
  <c r="G19" i="6" l="1"/>
  <c r="J19" i="6" s="1"/>
  <c r="I19" i="5"/>
  <c r="G20" i="5"/>
  <c r="I20" i="5" s="1"/>
  <c r="K18" i="6" l="1"/>
  <c r="L18" i="6" s="1"/>
  <c r="N18" i="6" s="1"/>
  <c r="O18" i="6" s="1"/>
  <c r="G20" i="6"/>
  <c r="J20" i="6" s="1"/>
  <c r="J20" i="5"/>
  <c r="K20" i="5" s="1"/>
  <c r="M20" i="5" s="1"/>
  <c r="N20" i="5" s="1"/>
  <c r="J19" i="5"/>
  <c r="K19" i="5" s="1"/>
  <c r="M19" i="5" s="1"/>
  <c r="N19" i="5" s="1"/>
  <c r="G21" i="5"/>
  <c r="G21" i="6" l="1"/>
  <c r="J21" i="6" s="1"/>
  <c r="K20" i="6"/>
  <c r="L20" i="6" s="1"/>
  <c r="N20" i="6" s="1"/>
  <c r="O20" i="6" s="1"/>
  <c r="K19" i="6"/>
  <c r="L19" i="6" s="1"/>
  <c r="N19" i="6" s="1"/>
  <c r="O19" i="6" s="1"/>
  <c r="I21" i="5"/>
  <c r="G22" i="5"/>
  <c r="K21" i="6" l="1"/>
  <c r="L21" i="6" s="1"/>
  <c r="N21" i="6" s="1"/>
  <c r="O21" i="6" s="1"/>
  <c r="G22" i="6"/>
  <c r="J22" i="6" s="1"/>
  <c r="I22" i="5"/>
  <c r="J22" i="5" s="1"/>
  <c r="K22" i="5" s="1"/>
  <c r="M22" i="5" s="1"/>
  <c r="N22" i="5" s="1"/>
  <c r="J21" i="5"/>
  <c r="K21" i="5" s="1"/>
  <c r="M21" i="5" s="1"/>
  <c r="N21" i="5" s="1"/>
  <c r="G23" i="5"/>
  <c r="K22" i="6" l="1"/>
  <c r="L22" i="6" s="1"/>
  <c r="N22" i="6" s="1"/>
  <c r="O22" i="6" s="1"/>
  <c r="G23" i="6"/>
  <c r="J23" i="6" s="1"/>
  <c r="I23" i="5"/>
  <c r="J23" i="5" s="1"/>
  <c r="K23" i="5" s="1"/>
  <c r="M23" i="5" s="1"/>
  <c r="N23" i="5" s="1"/>
  <c r="G24" i="5"/>
  <c r="G24" i="6" l="1"/>
  <c r="J24" i="6" s="1"/>
  <c r="I24" i="5"/>
  <c r="J24" i="5" s="1"/>
  <c r="K24" i="5" s="1"/>
  <c r="M24" i="5" s="1"/>
  <c r="N24" i="5" s="1"/>
  <c r="G25" i="5"/>
  <c r="K23" i="6" l="1"/>
  <c r="L23" i="6" s="1"/>
  <c r="N23" i="6" s="1"/>
  <c r="O23" i="6" s="1"/>
  <c r="G25" i="6"/>
  <c r="J25" i="6" s="1"/>
  <c r="K24" i="6"/>
  <c r="L24" i="6" s="1"/>
  <c r="N24" i="6" s="1"/>
  <c r="O24" i="6" s="1"/>
  <c r="I25" i="5"/>
  <c r="J25" i="5" s="1"/>
  <c r="K25" i="5" s="1"/>
  <c r="M25" i="5" s="1"/>
  <c r="N25" i="5" s="1"/>
  <c r="G26" i="5"/>
  <c r="K25" i="6" l="1"/>
  <c r="L25" i="6" s="1"/>
  <c r="N25" i="6" s="1"/>
  <c r="O25" i="6" s="1"/>
  <c r="G26" i="6"/>
  <c r="J26" i="6" s="1"/>
  <c r="I26" i="5"/>
  <c r="J26" i="5" s="1"/>
  <c r="K26" i="5" s="1"/>
  <c r="M26" i="5" s="1"/>
  <c r="N26" i="5" s="1"/>
  <c r="G27" i="5"/>
  <c r="I27" i="5" s="1"/>
  <c r="G27" i="6" l="1"/>
  <c r="J27" i="6" s="1"/>
  <c r="J27" i="5"/>
  <c r="K27" i="5" s="1"/>
  <c r="M27" i="5" s="1"/>
  <c r="N27" i="5" s="1"/>
  <c r="G28" i="5"/>
  <c r="K26" i="6" l="1"/>
  <c r="L26" i="6" s="1"/>
  <c r="N26" i="6" s="1"/>
  <c r="O26" i="6" s="1"/>
  <c r="G28" i="6"/>
  <c r="J28" i="6" s="1"/>
  <c r="I28" i="5"/>
  <c r="G29" i="5"/>
  <c r="I29" i="5" s="1"/>
  <c r="K27" i="6" l="1"/>
  <c r="L27" i="6" s="1"/>
  <c r="N27" i="6" s="1"/>
  <c r="O27" i="6" s="1"/>
  <c r="G29" i="6"/>
  <c r="J29" i="6" s="1"/>
  <c r="K28" i="6"/>
  <c r="L28" i="6" s="1"/>
  <c r="N28" i="6" s="1"/>
  <c r="O28" i="6" s="1"/>
  <c r="J29" i="5"/>
  <c r="K29" i="5" s="1"/>
  <c r="M29" i="5" s="1"/>
  <c r="N29" i="5" s="1"/>
  <c r="J28" i="5"/>
  <c r="K28" i="5" s="1"/>
  <c r="M28" i="5" s="1"/>
  <c r="N28" i="5" s="1"/>
  <c r="G30" i="5"/>
  <c r="G30" i="6" l="1"/>
  <c r="J30" i="6" s="1"/>
  <c r="K29" i="6"/>
  <c r="L29" i="6" s="1"/>
  <c r="N29" i="6" s="1"/>
  <c r="O29" i="6" s="1"/>
  <c r="I30" i="5"/>
  <c r="G31" i="5"/>
  <c r="K30" i="6" l="1"/>
  <c r="L30" i="6" s="1"/>
  <c r="N30" i="6" s="1"/>
  <c r="O30" i="6" s="1"/>
  <c r="G31" i="6"/>
  <c r="I31" i="5"/>
  <c r="K33" i="5" s="1"/>
  <c r="M33" i="5" s="1"/>
  <c r="N33" i="5" s="1"/>
  <c r="J30" i="5"/>
  <c r="K30" i="5" s="1"/>
  <c r="M30" i="5" s="1"/>
  <c r="N30" i="5" s="1"/>
  <c r="J31" i="6" l="1"/>
  <c r="L33" i="6" s="1"/>
  <c r="N33" i="6" s="1"/>
  <c r="O33" i="6" s="1"/>
  <c r="J31" i="5"/>
  <c r="K31" i="5" s="1"/>
  <c r="M31" i="5" s="1"/>
  <c r="N31" i="5" s="1"/>
  <c r="I2" i="5" s="1"/>
  <c r="K31" i="6" l="1"/>
  <c r="L31" i="6" s="1"/>
  <c r="N31" i="6" s="1"/>
  <c r="O31" i="6" s="1"/>
  <c r="I2" i="6" s="1"/>
</calcChain>
</file>

<file path=xl/sharedStrings.xml><?xml version="1.0" encoding="utf-8"?>
<sst xmlns="http://schemas.openxmlformats.org/spreadsheetml/2006/main" count="60" uniqueCount="23">
  <si>
    <t>Sum of Squared Error</t>
  </si>
  <si>
    <t>Monthly Retention Rate</t>
  </si>
  <si>
    <t>m</t>
  </si>
  <si>
    <t>Customers Alive</t>
  </si>
  <si>
    <t>Observed Retention Curve</t>
  </si>
  <si>
    <t># Losses</t>
  </si>
  <si>
    <t>E(Retention Curve)</t>
  </si>
  <si>
    <t>E(Chrun in Month m)</t>
  </si>
  <si>
    <t>E(# Losses)</t>
  </si>
  <si>
    <t>Error</t>
  </si>
  <si>
    <t>Squared Error</t>
  </si>
  <si>
    <t>Survivors</t>
  </si>
  <si>
    <t>E(Survivors)</t>
  </si>
  <si>
    <t>Segment 1</t>
  </si>
  <si>
    <t>Segment 2</t>
  </si>
  <si>
    <t>% of Customers in Segment</t>
  </si>
  <si>
    <t>Segment 1 E(Retention Curve)</t>
  </si>
  <si>
    <t>Segment 2 E(Retention Curve)</t>
  </si>
  <si>
    <t>Overall E(Retention Curve)</t>
  </si>
  <si>
    <t>Segment 3</t>
  </si>
  <si>
    <t>Segment 3 E(Retention Curve)</t>
  </si>
  <si>
    <t>Customer Data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</si>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</sst>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3" fontId="0" fillId="0" borderId="0" xfId="1" applyNumberFormat="1" applyFont="1" applyAlignment="1">
      <alignment horizontal="center"/>
    </xf>
    <xf numFmtId="3" fontId="0" fillId="0" borderId="0" xfId="0" applyNumberFormat="1"/>
    <xf numFmtId="0" fontId="2" fillId="0" borderId="0" xfId="0" applyFont="1"/>
    <xf numFmtId="165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5" xfId="0" applyBorder="1"/>
    <xf numFmtId="165" fontId="0" fillId="0" borderId="0" xfId="2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4" xfId="0" applyBorder="1"/>
    <xf numFmtId="0" fontId="2" fillId="0" borderId="6" xfId="0" applyFont="1" applyBorder="1"/>
    <xf numFmtId="3" fontId="0" fillId="0" borderId="7" xfId="1" applyNumberFormat="1" applyFont="1" applyBorder="1" applyAlignment="1">
      <alignment horizontal="center"/>
    </xf>
    <xf numFmtId="0" fontId="0" fillId="0" borderId="7" xfId="0" applyBorder="1"/>
    <xf numFmtId="0" fontId="2" fillId="0" borderId="7" xfId="0" applyFont="1" applyBorder="1"/>
    <xf numFmtId="3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2" fillId="0" borderId="1" xfId="0" applyFont="1" applyBorder="1"/>
    <xf numFmtId="0" fontId="0" fillId="0" borderId="2" xfId="0" applyBorder="1"/>
    <xf numFmtId="1" fontId="0" fillId="2" borderId="3" xfId="0" applyNumberFormat="1" applyFill="1" applyBorder="1"/>
    <xf numFmtId="165" fontId="3" fillId="0" borderId="8" xfId="0" applyNumberFormat="1" applyFont="1" applyBorder="1"/>
    <xf numFmtId="165" fontId="3" fillId="0" borderId="0" xfId="0" applyNumberFormat="1" applyFont="1"/>
    <xf numFmtId="1" fontId="0" fillId="2" borderId="2" xfId="0" applyNumberFormat="1" applyFill="1" applyBorder="1"/>
    <xf numFmtId="0" fontId="0" fillId="0" borderId="3" xfId="0" applyBorder="1"/>
    <xf numFmtId="0" fontId="2" fillId="0" borderId="4" xfId="0" applyFont="1" applyBorder="1"/>
    <xf numFmtId="165" fontId="3" fillId="0" borderId="5" xfId="0" applyNumberFormat="1" applyFont="1" applyBorder="1"/>
    <xf numFmtId="165" fontId="3" fillId="0" borderId="7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Retention Model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Segment'!$D$7:$D$29</c:f>
              <c:numCache>
                <c:formatCode>0%</c:formatCode>
                <c:ptCount val="23"/>
                <c:pt idx="0">
                  <c:v>1</c:v>
                </c:pt>
                <c:pt idx="1">
                  <c:v>0.94000196795513058</c:v>
                </c:pt>
                <c:pt idx="2">
                  <c:v>0.88000393591026127</c:v>
                </c:pt>
                <c:pt idx="3">
                  <c:v>0.79000278793643508</c:v>
                </c:pt>
                <c:pt idx="4">
                  <c:v>0.79000278793643508</c:v>
                </c:pt>
                <c:pt idx="5">
                  <c:v>0.7599996720074782</c:v>
                </c:pt>
                <c:pt idx="6">
                  <c:v>0.68000229594765238</c:v>
                </c:pt>
                <c:pt idx="7">
                  <c:v>0.64999918001869561</c:v>
                </c:pt>
                <c:pt idx="8">
                  <c:v>0.61999606408973873</c:v>
                </c:pt>
                <c:pt idx="9">
                  <c:v>0.53000311592895677</c:v>
                </c:pt>
                <c:pt idx="10">
                  <c:v>0.46999688407104318</c:v>
                </c:pt>
                <c:pt idx="11">
                  <c:v>0.46999688407104318</c:v>
                </c:pt>
                <c:pt idx="12">
                  <c:v>0.38000393591026127</c:v>
                </c:pt>
                <c:pt idx="13">
                  <c:v>0.38000393591026127</c:v>
                </c:pt>
                <c:pt idx="14">
                  <c:v>0.38000393591026127</c:v>
                </c:pt>
                <c:pt idx="15">
                  <c:v>0.35000081998130445</c:v>
                </c:pt>
                <c:pt idx="16">
                  <c:v>0.31999770405234762</c:v>
                </c:pt>
                <c:pt idx="17">
                  <c:v>0.31999770405234762</c:v>
                </c:pt>
                <c:pt idx="18">
                  <c:v>0.31999770405234762</c:v>
                </c:pt>
                <c:pt idx="19">
                  <c:v>0.31999770405234762</c:v>
                </c:pt>
                <c:pt idx="20">
                  <c:v>0.31999770405234762</c:v>
                </c:pt>
                <c:pt idx="21">
                  <c:v>0.31999770405234762</c:v>
                </c:pt>
                <c:pt idx="22">
                  <c:v>0.31999770405234762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D-4E03-B8B9-1D5935884D79}"/>
            </c:ext>
          </c:extLst>
        </c:ser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 Segment'!$G$7:$G$29</c:f>
              <c:numCache>
                <c:formatCode>0.0%</c:formatCode>
                <c:ptCount val="23"/>
                <c:pt idx="0" formatCode="0%">
                  <c:v>1</c:v>
                </c:pt>
                <c:pt idx="1">
                  <c:v>0.94842946417726037</c:v>
                </c:pt>
                <c:pt idx="2">
                  <c:v>0.89951844851956519</c:v>
                </c:pt>
                <c:pt idx="3">
                  <c:v>0.85312980014697182</c:v>
                </c:pt>
                <c:pt idx="4">
                  <c:v>0.80913343922704573</c:v>
                </c:pt>
                <c:pt idx="5">
                  <c:v>0.7674059942140109</c:v>
                </c:pt>
                <c:pt idx="6">
                  <c:v>0.72783045589881212</c:v>
                </c:pt>
                <c:pt idx="7">
                  <c:v>0.69029584930000154</c:v>
                </c:pt>
                <c:pt idx="8">
                  <c:v>0.65469692247538736</c:v>
                </c:pt>
                <c:pt idx="9">
                  <c:v>0.62093385138183299</c:v>
                </c:pt>
                <c:pt idx="10">
                  <c:v>0.58891195995559453</c:v>
                </c:pt>
                <c:pt idx="11">
                  <c:v>0.55854145462826477</c:v>
                </c:pt>
                <c:pt idx="12">
                  <c:v>0.52973717253387276</c:v>
                </c:pt>
                <c:pt idx="13">
                  <c:v>0.50241834270107788</c:v>
                </c:pt>
                <c:pt idx="14">
                  <c:v>0.47650835956081045</c:v>
                </c:pt>
                <c:pt idx="15">
                  <c:v>0.45193456813424476</c:v>
                </c:pt>
                <c:pt idx="16">
                  <c:v>0.42862806029874334</c:v>
                </c:pt>
                <c:pt idx="17">
                  <c:v>0.40652348156047557</c:v>
                </c:pt>
                <c:pt idx="18">
                  <c:v>0.38555884779187621</c:v>
                </c:pt>
                <c:pt idx="19">
                  <c:v>0.36567537142005102</c:v>
                </c:pt>
                <c:pt idx="20">
                  <c:v>0.34681729657873966</c:v>
                </c:pt>
                <c:pt idx="21">
                  <c:v>0.32893174276158005</c:v>
                </c:pt>
                <c:pt idx="22">
                  <c:v>0.31196855653825784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D-4E03-B8B9-1D593588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92719"/>
        <c:axId val="433891887"/>
      </c:lineChart>
      <c:catAx>
        <c:axId val="4338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91887"/>
        <c:crosses val="autoZero"/>
        <c:auto val="1"/>
        <c:lblAlgn val="ctr"/>
        <c:lblOffset val="100"/>
        <c:noMultiLvlLbl val="0"/>
      </c:catAx>
      <c:valAx>
        <c:axId val="4338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9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Retention Model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 Segment'!$D$9:$D$31</c:f>
              <c:numCache>
                <c:formatCode>0%</c:formatCode>
                <c:ptCount val="23"/>
                <c:pt idx="0">
                  <c:v>1</c:v>
                </c:pt>
                <c:pt idx="1">
                  <c:v>0.94000196795513058</c:v>
                </c:pt>
                <c:pt idx="2">
                  <c:v>0.88000393591026127</c:v>
                </c:pt>
                <c:pt idx="3">
                  <c:v>0.79000278793643508</c:v>
                </c:pt>
                <c:pt idx="4">
                  <c:v>0.79000278793643508</c:v>
                </c:pt>
                <c:pt idx="5">
                  <c:v>0.7599996720074782</c:v>
                </c:pt>
                <c:pt idx="6">
                  <c:v>0.68000229594765238</c:v>
                </c:pt>
                <c:pt idx="7">
                  <c:v>0.64999918001869561</c:v>
                </c:pt>
                <c:pt idx="8">
                  <c:v>0.61999606408973873</c:v>
                </c:pt>
                <c:pt idx="9">
                  <c:v>0.53000311592895677</c:v>
                </c:pt>
                <c:pt idx="10">
                  <c:v>0.46999688407104318</c:v>
                </c:pt>
                <c:pt idx="11">
                  <c:v>0.46999688407104318</c:v>
                </c:pt>
                <c:pt idx="12">
                  <c:v>0.38000393591026127</c:v>
                </c:pt>
                <c:pt idx="13">
                  <c:v>0.38000393591026127</c:v>
                </c:pt>
                <c:pt idx="14">
                  <c:v>0.38000393591026127</c:v>
                </c:pt>
                <c:pt idx="15">
                  <c:v>0.35000081998130445</c:v>
                </c:pt>
                <c:pt idx="16">
                  <c:v>0.31999770405234762</c:v>
                </c:pt>
                <c:pt idx="17">
                  <c:v>0.31999770405234762</c:v>
                </c:pt>
                <c:pt idx="18">
                  <c:v>0.31999770405234762</c:v>
                </c:pt>
                <c:pt idx="19">
                  <c:v>0.31999770405234762</c:v>
                </c:pt>
                <c:pt idx="20">
                  <c:v>0.31999770405234762</c:v>
                </c:pt>
                <c:pt idx="21">
                  <c:v>0.31999770405234762</c:v>
                </c:pt>
                <c:pt idx="22">
                  <c:v>0.31999770405234762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7-4C35-9F54-DA23C69A1087}"/>
            </c:ext>
          </c:extLst>
        </c:ser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 Segment'!$I$9:$I$31</c:f>
              <c:numCache>
                <c:formatCode>0.0%</c:formatCode>
                <c:ptCount val="23"/>
                <c:pt idx="0">
                  <c:v>1</c:v>
                </c:pt>
                <c:pt idx="1">
                  <c:v>0.93195715656940203</c:v>
                </c:pt>
                <c:pt idx="2">
                  <c:v>0.86977514885560281</c:v>
                </c:pt>
                <c:pt idx="3">
                  <c:v>0.81294915675457002</c:v>
                </c:pt>
                <c:pt idx="4">
                  <c:v>0.76101784258521366</c:v>
                </c:pt>
                <c:pt idx="5">
                  <c:v>0.71355960575299859</c:v>
                </c:pt>
                <c:pt idx="6">
                  <c:v>0.67018916001620188</c:v>
                </c:pt>
                <c:pt idx="7">
                  <c:v>0.63055440556760034</c:v>
                </c:pt>
                <c:pt idx="8">
                  <c:v>0.594333570537811</c:v>
                </c:pt>
                <c:pt idx="9">
                  <c:v>0.56123259871378828</c:v>
                </c:pt>
                <c:pt idx="10">
                  <c:v>0.53098276226486008</c:v>
                </c:pt>
                <c:pt idx="11">
                  <c:v>0.50333848009539151</c:v>
                </c:pt>
                <c:pt idx="12">
                  <c:v>0.47807532411253417</c:v>
                </c:pt>
                <c:pt idx="13">
                  <c:v>0.45498819722308792</c:v>
                </c:pt>
                <c:pt idx="14">
                  <c:v>0.43388966826767639</c:v>
                </c:pt>
                <c:pt idx="15">
                  <c:v>0.41460845037452099</c:v>
                </c:pt>
                <c:pt idx="16">
                  <c:v>0.39698801037943876</c:v>
                </c:pt>
                <c:pt idx="17">
                  <c:v>0.38088529802274101</c:v>
                </c:pt>
                <c:pt idx="18">
                  <c:v>0.3661695846061116</c:v>
                </c:pt>
                <c:pt idx="19">
                  <c:v>0.35272140168118371</c:v>
                </c:pt>
                <c:pt idx="20">
                  <c:v>0.34043157115363698</c:v>
                </c:pt>
                <c:pt idx="21">
                  <c:v>0.32920031892878443</c:v>
                </c:pt>
                <c:pt idx="22">
                  <c:v>0.31893646490284655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7-4C35-9F54-DA23C69A1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92719"/>
        <c:axId val="433891887"/>
      </c:lineChart>
      <c:catAx>
        <c:axId val="4338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91887"/>
        <c:crosses val="autoZero"/>
        <c:auto val="1"/>
        <c:lblAlgn val="ctr"/>
        <c:lblOffset val="100"/>
        <c:noMultiLvlLbl val="0"/>
      </c:catAx>
      <c:valAx>
        <c:axId val="4338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9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Retention Model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Segment'!$D$9:$D$31</c:f>
              <c:numCache>
                <c:formatCode>0%</c:formatCode>
                <c:ptCount val="23"/>
                <c:pt idx="0">
                  <c:v>1</c:v>
                </c:pt>
                <c:pt idx="1">
                  <c:v>0.94000196795513058</c:v>
                </c:pt>
                <c:pt idx="2">
                  <c:v>0.88000393591026127</c:v>
                </c:pt>
                <c:pt idx="3">
                  <c:v>0.79000278793643508</c:v>
                </c:pt>
                <c:pt idx="4">
                  <c:v>0.79000278793643508</c:v>
                </c:pt>
                <c:pt idx="5">
                  <c:v>0.7599996720074782</c:v>
                </c:pt>
                <c:pt idx="6">
                  <c:v>0.68000229594765238</c:v>
                </c:pt>
                <c:pt idx="7">
                  <c:v>0.64999918001869561</c:v>
                </c:pt>
                <c:pt idx="8">
                  <c:v>0.61999606408973873</c:v>
                </c:pt>
                <c:pt idx="9">
                  <c:v>0.53000311592895677</c:v>
                </c:pt>
                <c:pt idx="10">
                  <c:v>0.46999688407104318</c:v>
                </c:pt>
                <c:pt idx="11">
                  <c:v>0.46999688407104318</c:v>
                </c:pt>
                <c:pt idx="12">
                  <c:v>0.38000393591026127</c:v>
                </c:pt>
                <c:pt idx="13">
                  <c:v>0.38000393591026127</c:v>
                </c:pt>
                <c:pt idx="14">
                  <c:v>0.38000393591026127</c:v>
                </c:pt>
                <c:pt idx="15">
                  <c:v>0.35000081998130445</c:v>
                </c:pt>
                <c:pt idx="16">
                  <c:v>0.31999770405234762</c:v>
                </c:pt>
                <c:pt idx="17">
                  <c:v>0.31999770405234762</c:v>
                </c:pt>
                <c:pt idx="18">
                  <c:v>0.31999770405234762</c:v>
                </c:pt>
                <c:pt idx="19">
                  <c:v>0.31999770405234762</c:v>
                </c:pt>
                <c:pt idx="20">
                  <c:v>0.31999770405234762</c:v>
                </c:pt>
                <c:pt idx="21">
                  <c:v>0.31999770405234762</c:v>
                </c:pt>
                <c:pt idx="22">
                  <c:v>0.31999770405234762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8-4221-B21F-731A3DED54AE}"/>
            </c:ext>
          </c:extLst>
        </c:ser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Segment'!$J$9:$J$31</c:f>
              <c:numCache>
                <c:formatCode>0.0%</c:formatCode>
                <c:ptCount val="23"/>
                <c:pt idx="0">
                  <c:v>1</c:v>
                </c:pt>
                <c:pt idx="1">
                  <c:v>0.93195535768572968</c:v>
                </c:pt>
                <c:pt idx="2">
                  <c:v>0.86977200691831502</c:v>
                </c:pt>
                <c:pt idx="3">
                  <c:v>0.81294506241061382</c:v>
                </c:pt>
                <c:pt idx="4">
                  <c:v>0.76101312914592001</c:v>
                </c:pt>
                <c:pt idx="5">
                  <c:v>0.71355455617327057</c:v>
                </c:pt>
                <c:pt idx="6">
                  <c:v>0.67018401309676023</c:v>
                </c:pt>
                <c:pt idx="7">
                  <c:v>0.6305493614623523</c:v>
                </c:pt>
                <c:pt idx="8">
                  <c:v>0.59432879564003427</c:v>
                </c:pt>
                <c:pt idx="9">
                  <c:v>0.56122822998728372</c:v>
                </c:pt>
                <c:pt idx="10">
                  <c:v>0.53097891107943751</c:v>
                </c:pt>
                <c:pt idx="11">
                  <c:v>0.5033352356199452</c:v>
                </c:pt>
                <c:pt idx="12">
                  <c:v>0.4780727563134668</c:v>
                </c:pt>
                <c:pt idx="13">
                  <c:v>0.45498635951089655</c:v>
                </c:pt>
                <c:pt idx="14">
                  <c:v>0.43388859983006772</c:v>
                </c:pt>
                <c:pt idx="15">
                  <c:v>0.41460817823042173</c:v>
                </c:pt>
                <c:pt idx="16">
                  <c:v>0.3969885511846738</c:v>
                </c:pt>
                <c:pt idx="17">
                  <c:v>0.38088665965492174</c:v>
                </c:pt>
                <c:pt idx="18">
                  <c:v>0.36617176755337333</c:v>
                </c:pt>
                <c:pt idx="19">
                  <c:v>0.35272440025680557</c:v>
                </c:pt>
                <c:pt idx="20">
                  <c:v>0.34043537455623613</c:v>
                </c:pt>
                <c:pt idx="21">
                  <c:v>0.3292049121656776</c:v>
                </c:pt>
                <c:pt idx="22">
                  <c:v>0.31894182959228473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8-4221-B21F-731A3DED5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92719"/>
        <c:axId val="433891887"/>
      </c:lineChart>
      <c:catAx>
        <c:axId val="4338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91887"/>
        <c:crosses val="autoZero"/>
        <c:auto val="1"/>
        <c:lblAlgn val="ctr"/>
        <c:lblOffset val="100"/>
        <c:noMultiLvlLbl val="0"/>
      </c:catAx>
      <c:valAx>
        <c:axId val="4338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9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184150</xdr:colOff>
      <xdr:row>10</xdr:row>
      <xdr:rowOff>127000</xdr:rowOff>
    </xdr:from>
    <xdr:to>
      <xdr:col>19</xdr:col>
      <xdr:colOff>307975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079CE-0F2F-4C3A-B19D-3ED14F6DA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165100</xdr:colOff>
      <xdr:row>9</xdr:row>
      <xdr:rowOff>171450</xdr:rowOff>
    </xdr:from>
    <xdr:to>
      <xdr:col>21</xdr:col>
      <xdr:colOff>288925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0C808-56C6-473E-8E7B-097AAAE82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9</xdr:row>
      <xdr:rowOff>171450</xdr:rowOff>
    </xdr:from>
    <xdr:to>
      <xdr:col>22</xdr:col>
      <xdr:colOff>288925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30D5A-7169-460A-B897-848B40177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BBFB-DDD5-4DEF-9F8C-C15A7204D535}">
  <dimension ref="B2:L32"/>
  <sheetViews>
    <sheetView showGridLines="0" tabSelected="1" workbookViewId="0">
      <selection activeCell="I31" sqref="I31"/>
    </sheetView>
  </sheetViews>
  <sheetFormatPr defaultRowHeight="14.45"/>
  <cols>
    <col min="1" max="1" width="5.42578125" customWidth="1"/>
    <col min="3" max="3" width="10.42578125" customWidth="1"/>
    <col min="4" max="4" width="10.5703125" customWidth="1"/>
    <col min="5" max="5" width="7.85546875" customWidth="1"/>
    <col min="6" max="6" width="4.5703125" customWidth="1"/>
    <col min="7" max="7" width="11.85546875" customWidth="1"/>
    <col min="8" max="8" width="11" customWidth="1"/>
    <col min="9" max="9" width="10.85546875" customWidth="1"/>
    <col min="10" max="10" width="3.42578125" customWidth="1"/>
    <col min="12" max="12" width="10.5703125" customWidth="1"/>
  </cols>
  <sheetData>
    <row r="2" spans="2:12">
      <c r="G2" s="24" t="s">
        <v>0</v>
      </c>
      <c r="H2" s="25"/>
      <c r="I2" s="26">
        <f>SUM(L8:L31)</f>
        <v>272850399.61489588</v>
      </c>
    </row>
    <row r="3" spans="2:12">
      <c r="G3" s="17"/>
      <c r="I3" s="13"/>
    </row>
    <row r="4" spans="2:12">
      <c r="G4" s="18" t="s">
        <v>1</v>
      </c>
      <c r="H4" s="20"/>
      <c r="I4" s="27">
        <v>0.94842946417726037</v>
      </c>
    </row>
    <row r="6" spans="2:12" ht="43.5">
      <c r="B6" s="6" t="s">
        <v>2</v>
      </c>
      <c r="C6" s="7" t="s">
        <v>3</v>
      </c>
      <c r="D6" s="7" t="s">
        <v>4</v>
      </c>
      <c r="E6" s="7" t="s">
        <v>5</v>
      </c>
      <c r="F6" s="8"/>
      <c r="G6" s="7" t="s">
        <v>6</v>
      </c>
      <c r="H6" s="7" t="s">
        <v>7</v>
      </c>
      <c r="I6" s="7" t="s">
        <v>8</v>
      </c>
      <c r="J6" s="8"/>
      <c r="K6" s="7" t="s">
        <v>9</v>
      </c>
      <c r="L6" s="9" t="s">
        <v>10</v>
      </c>
    </row>
    <row r="7" spans="2:12">
      <c r="B7" s="10">
        <v>0</v>
      </c>
      <c r="C7" s="11">
        <v>121954</v>
      </c>
      <c r="D7" s="12">
        <f>C7/$C$7</f>
        <v>1</v>
      </c>
      <c r="E7" s="12"/>
      <c r="G7" s="12">
        <v>1</v>
      </c>
      <c r="L7" s="13"/>
    </row>
    <row r="8" spans="2:12">
      <c r="B8" s="10">
        <v>1</v>
      </c>
      <c r="C8" s="11">
        <v>114637</v>
      </c>
      <c r="D8" s="12">
        <f t="shared" ref="D8:D29" si="0">C8/$C$7</f>
        <v>0.94000196795513058</v>
      </c>
      <c r="E8" s="11">
        <f>C7-C8</f>
        <v>7317</v>
      </c>
      <c r="G8" s="14">
        <f>G7*$I$4</f>
        <v>0.94842946417726037</v>
      </c>
      <c r="H8" s="5">
        <f>G7-G8</f>
        <v>5.1570535822739627E-2</v>
      </c>
      <c r="I8" s="11">
        <f>H8*$C$7</f>
        <v>6289.2331257263886</v>
      </c>
      <c r="K8" s="15">
        <f>I8-E8</f>
        <v>-1027.7668742736114</v>
      </c>
      <c r="L8" s="16">
        <f>K8^2</f>
        <v>1056304.7478541494</v>
      </c>
    </row>
    <row r="9" spans="2:12">
      <c r="B9" s="10">
        <v>2</v>
      </c>
      <c r="C9" s="11">
        <v>107320</v>
      </c>
      <c r="D9" s="12">
        <f t="shared" si="0"/>
        <v>0.88000393591026127</v>
      </c>
      <c r="E9" s="11">
        <f t="shared" ref="E9:E29" si="1">C8-C9</f>
        <v>7317</v>
      </c>
      <c r="G9" s="14">
        <f t="shared" ref="G9:G29" si="2">G8*$I$4</f>
        <v>0.89951844851956519</v>
      </c>
      <c r="H9" s="5">
        <f t="shared" ref="H9:H29" si="3">G8-G9</f>
        <v>4.8911015657695178E-2</v>
      </c>
      <c r="I9" s="11">
        <f t="shared" ref="I9:I29" si="4">H9*$C$7</f>
        <v>5964.8940035185578</v>
      </c>
      <c r="K9" s="15">
        <f t="shared" ref="K9:K29" si="5">I9-E9</f>
        <v>-1352.1059964814422</v>
      </c>
      <c r="L9" s="16">
        <f t="shared" ref="L9:L29" si="6">K9^2</f>
        <v>1828190.6257210737</v>
      </c>
    </row>
    <row r="10" spans="2:12">
      <c r="B10" s="10">
        <v>3</v>
      </c>
      <c r="C10" s="11">
        <v>96344</v>
      </c>
      <c r="D10" s="12">
        <f t="shared" si="0"/>
        <v>0.79000278793643508</v>
      </c>
      <c r="E10" s="11">
        <f t="shared" si="1"/>
        <v>10976</v>
      </c>
      <c r="G10" s="14">
        <f t="shared" si="2"/>
        <v>0.85312980014697182</v>
      </c>
      <c r="H10" s="5">
        <f t="shared" si="3"/>
        <v>4.6388648372593377E-2</v>
      </c>
      <c r="I10" s="11">
        <f t="shared" si="4"/>
        <v>5657.2812236312529</v>
      </c>
      <c r="K10" s="15">
        <f t="shared" si="5"/>
        <v>-5318.7187763687471</v>
      </c>
      <c r="L10" s="16">
        <f t="shared" si="6"/>
        <v>28288769.422097463</v>
      </c>
    </row>
    <row r="11" spans="2:12">
      <c r="B11" s="10">
        <v>4</v>
      </c>
      <c r="C11" s="11">
        <v>96344</v>
      </c>
      <c r="D11" s="12">
        <f t="shared" si="0"/>
        <v>0.79000278793643508</v>
      </c>
      <c r="E11" s="11">
        <f t="shared" si="1"/>
        <v>0</v>
      </c>
      <c r="G11" s="14">
        <f t="shared" si="2"/>
        <v>0.80913343922704573</v>
      </c>
      <c r="H11" s="5">
        <f t="shared" si="3"/>
        <v>4.3996360919926092E-2</v>
      </c>
      <c r="I11" s="11">
        <f t="shared" si="4"/>
        <v>5365.5321996286666</v>
      </c>
      <c r="K11" s="15">
        <f t="shared" si="5"/>
        <v>5365.5321996286666</v>
      </c>
      <c r="L11" s="16">
        <f t="shared" si="6"/>
        <v>28788935.785252038</v>
      </c>
    </row>
    <row r="12" spans="2:12">
      <c r="B12" s="10">
        <v>5</v>
      </c>
      <c r="C12" s="11">
        <v>92685</v>
      </c>
      <c r="D12" s="12">
        <f t="shared" si="0"/>
        <v>0.7599996720074782</v>
      </c>
      <c r="E12" s="11">
        <f t="shared" si="1"/>
        <v>3659</v>
      </c>
      <c r="G12" s="14">
        <f t="shared" si="2"/>
        <v>0.7674059942140109</v>
      </c>
      <c r="H12" s="5">
        <f t="shared" si="3"/>
        <v>4.1727445013034825E-2</v>
      </c>
      <c r="I12" s="11">
        <f t="shared" si="4"/>
        <v>5088.8288291196486</v>
      </c>
      <c r="K12" s="15">
        <f t="shared" si="5"/>
        <v>1429.8288291196486</v>
      </c>
      <c r="L12" s="16">
        <f t="shared" si="6"/>
        <v>2044410.4805816654</v>
      </c>
    </row>
    <row r="13" spans="2:12">
      <c r="B13" s="10">
        <v>6</v>
      </c>
      <c r="C13" s="11">
        <v>82929</v>
      </c>
      <c r="D13" s="12">
        <f t="shared" si="0"/>
        <v>0.68000229594765238</v>
      </c>
      <c r="E13" s="11">
        <f t="shared" si="1"/>
        <v>9756</v>
      </c>
      <c r="G13" s="14">
        <f t="shared" si="2"/>
        <v>0.72783045589881212</v>
      </c>
      <c r="H13" s="5">
        <f t="shared" si="3"/>
        <v>3.9575538315198777E-2</v>
      </c>
      <c r="I13" s="11">
        <f t="shared" si="4"/>
        <v>4826.3951996917513</v>
      </c>
      <c r="K13" s="15">
        <f t="shared" si="5"/>
        <v>-4929.6048003082487</v>
      </c>
      <c r="L13" s="16">
        <f t="shared" si="6"/>
        <v>24301003.487222128</v>
      </c>
    </row>
    <row r="14" spans="2:12">
      <c r="B14" s="10">
        <v>7</v>
      </c>
      <c r="C14" s="11">
        <v>79270</v>
      </c>
      <c r="D14" s="12">
        <f t="shared" si="0"/>
        <v>0.64999918001869561</v>
      </c>
      <c r="E14" s="11">
        <f t="shared" si="1"/>
        <v>3659</v>
      </c>
      <c r="G14" s="14">
        <f t="shared" si="2"/>
        <v>0.69029584930000154</v>
      </c>
      <c r="H14" s="5">
        <f t="shared" si="3"/>
        <v>3.7534606598810583E-2</v>
      </c>
      <c r="I14" s="11">
        <f t="shared" si="4"/>
        <v>4577.4954131513459</v>
      </c>
      <c r="K14" s="15">
        <f t="shared" si="5"/>
        <v>918.49541315134593</v>
      </c>
      <c r="L14" s="16">
        <f t="shared" si="6"/>
        <v>843633.82398006169</v>
      </c>
    </row>
    <row r="15" spans="2:12">
      <c r="B15" s="10">
        <v>8</v>
      </c>
      <c r="C15" s="11">
        <v>75611</v>
      </c>
      <c r="D15" s="12">
        <f t="shared" si="0"/>
        <v>0.61999606408973873</v>
      </c>
      <c r="E15" s="11">
        <f t="shared" si="1"/>
        <v>3659</v>
      </c>
      <c r="G15" s="14">
        <f t="shared" si="2"/>
        <v>0.65469692247538736</v>
      </c>
      <c r="H15" s="5">
        <f t="shared" si="3"/>
        <v>3.5598926824614185E-2</v>
      </c>
      <c r="I15" s="11">
        <f t="shared" si="4"/>
        <v>4341.4315219689988</v>
      </c>
      <c r="K15" s="15">
        <f t="shared" si="5"/>
        <v>682.43152196899882</v>
      </c>
      <c r="L15" s="16">
        <f t="shared" si="6"/>
        <v>465712.78217692411</v>
      </c>
    </row>
    <row r="16" spans="2:12">
      <c r="B16" s="10">
        <v>9</v>
      </c>
      <c r="C16" s="11">
        <v>64636</v>
      </c>
      <c r="D16" s="12">
        <f t="shared" si="0"/>
        <v>0.53000311592895677</v>
      </c>
      <c r="E16" s="11">
        <f t="shared" si="1"/>
        <v>10975</v>
      </c>
      <c r="G16" s="14">
        <f t="shared" si="2"/>
        <v>0.62093385138183299</v>
      </c>
      <c r="H16" s="5">
        <f t="shared" si="3"/>
        <v>3.3763071093554364E-2</v>
      </c>
      <c r="I16" s="11">
        <f t="shared" si="4"/>
        <v>4117.5415721433292</v>
      </c>
      <c r="K16" s="15">
        <f t="shared" si="5"/>
        <v>-6857.4584278566708</v>
      </c>
      <c r="L16" s="16">
        <f t="shared" si="6"/>
        <v>47024736.089782484</v>
      </c>
    </row>
    <row r="17" spans="2:12">
      <c r="B17" s="10">
        <v>10</v>
      </c>
      <c r="C17" s="11">
        <v>57318</v>
      </c>
      <c r="D17" s="12">
        <f t="shared" si="0"/>
        <v>0.46999688407104318</v>
      </c>
      <c r="E17" s="11">
        <f t="shared" si="1"/>
        <v>7318</v>
      </c>
      <c r="G17" s="14">
        <f t="shared" si="2"/>
        <v>0.58891195995559453</v>
      </c>
      <c r="H17" s="5">
        <f t="shared" si="3"/>
        <v>3.2021891426238458E-2</v>
      </c>
      <c r="I17" s="11">
        <f t="shared" si="4"/>
        <v>3905.197746995485</v>
      </c>
      <c r="K17" s="15">
        <f t="shared" si="5"/>
        <v>-3412.802253004515</v>
      </c>
      <c r="L17" s="16">
        <f t="shared" si="6"/>
        <v>11647219.218112694</v>
      </c>
    </row>
    <row r="18" spans="2:12">
      <c r="B18" s="10">
        <v>11</v>
      </c>
      <c r="C18" s="11">
        <v>57318</v>
      </c>
      <c r="D18" s="12">
        <f t="shared" si="0"/>
        <v>0.46999688407104318</v>
      </c>
      <c r="E18" s="11">
        <f t="shared" si="1"/>
        <v>0</v>
      </c>
      <c r="G18" s="14">
        <f t="shared" si="2"/>
        <v>0.55854145462826477</v>
      </c>
      <c r="H18" s="5">
        <f t="shared" si="3"/>
        <v>3.0370505327329766E-2</v>
      </c>
      <c r="I18" s="11">
        <f t="shared" si="4"/>
        <v>3703.8046066891743</v>
      </c>
      <c r="K18" s="15">
        <f t="shared" si="5"/>
        <v>3703.8046066891743</v>
      </c>
      <c r="L18" s="16">
        <f t="shared" si="6"/>
        <v>13718168.564531948</v>
      </c>
    </row>
    <row r="19" spans="2:12">
      <c r="B19" s="10">
        <v>12</v>
      </c>
      <c r="C19" s="11">
        <v>46343</v>
      </c>
      <c r="D19" s="12">
        <f t="shared" si="0"/>
        <v>0.38000393591026127</v>
      </c>
      <c r="E19" s="11">
        <f t="shared" si="1"/>
        <v>10975</v>
      </c>
      <c r="G19" s="14">
        <f t="shared" si="2"/>
        <v>0.52973717253387276</v>
      </c>
      <c r="H19" s="5">
        <f t="shared" si="3"/>
        <v>2.8804282094392009E-2</v>
      </c>
      <c r="I19" s="11">
        <f t="shared" si="4"/>
        <v>3512.7974185394828</v>
      </c>
      <c r="K19" s="15">
        <f t="shared" si="5"/>
        <v>-7462.2025814605167</v>
      </c>
      <c r="L19" s="16">
        <f t="shared" si="6"/>
        <v>55684467.366756</v>
      </c>
    </row>
    <row r="20" spans="2:12">
      <c r="B20" s="10">
        <v>13</v>
      </c>
      <c r="C20" s="11">
        <v>46343</v>
      </c>
      <c r="D20" s="12">
        <f t="shared" si="0"/>
        <v>0.38000393591026127</v>
      </c>
      <c r="E20" s="11">
        <f t="shared" si="1"/>
        <v>0</v>
      </c>
      <c r="G20" s="14">
        <f t="shared" si="2"/>
        <v>0.50241834270107788</v>
      </c>
      <c r="H20" s="5">
        <f t="shared" si="3"/>
        <v>2.7318829832794878E-2</v>
      </c>
      <c r="I20" s="11">
        <f t="shared" si="4"/>
        <v>3331.6405734286664</v>
      </c>
      <c r="K20" s="15">
        <f t="shared" si="5"/>
        <v>3331.6405734286664</v>
      </c>
      <c r="L20" s="16">
        <f t="shared" si="6"/>
        <v>11099828.910516093</v>
      </c>
    </row>
    <row r="21" spans="2:12">
      <c r="B21" s="10">
        <v>14</v>
      </c>
      <c r="C21" s="11">
        <v>46343</v>
      </c>
      <c r="D21" s="12">
        <f t="shared" si="0"/>
        <v>0.38000393591026127</v>
      </c>
      <c r="E21" s="11">
        <f t="shared" si="1"/>
        <v>0</v>
      </c>
      <c r="G21" s="14">
        <f t="shared" si="2"/>
        <v>0.47650835956081045</v>
      </c>
      <c r="H21" s="5">
        <f t="shared" si="3"/>
        <v>2.5909983140267434E-2</v>
      </c>
      <c r="I21" s="11">
        <f t="shared" si="4"/>
        <v>3159.8260838881747</v>
      </c>
      <c r="K21" s="15">
        <f t="shared" si="5"/>
        <v>3159.8260838881747</v>
      </c>
      <c r="L21" s="16">
        <f t="shared" si="6"/>
        <v>9984500.8804200776</v>
      </c>
    </row>
    <row r="22" spans="2:12">
      <c r="B22" s="10">
        <v>15</v>
      </c>
      <c r="C22" s="11">
        <v>42684</v>
      </c>
      <c r="D22" s="12">
        <f t="shared" si="0"/>
        <v>0.35000081998130445</v>
      </c>
      <c r="E22" s="11">
        <f t="shared" si="1"/>
        <v>3659</v>
      </c>
      <c r="G22" s="14">
        <f t="shared" si="2"/>
        <v>0.45193456813424476</v>
      </c>
      <c r="H22" s="5">
        <f t="shared" si="3"/>
        <v>2.4573791426565683E-2</v>
      </c>
      <c r="I22" s="11">
        <f t="shared" si="4"/>
        <v>2996.8721596353912</v>
      </c>
      <c r="K22" s="15">
        <f t="shared" si="5"/>
        <v>-662.1278403646088</v>
      </c>
      <c r="L22" s="16">
        <f t="shared" si="6"/>
        <v>438413.27698590088</v>
      </c>
    </row>
    <row r="23" spans="2:12">
      <c r="B23" s="10">
        <v>16</v>
      </c>
      <c r="C23" s="11">
        <v>39025</v>
      </c>
      <c r="D23" s="12">
        <f t="shared" si="0"/>
        <v>0.31999770405234762</v>
      </c>
      <c r="E23" s="11">
        <f t="shared" si="1"/>
        <v>3659</v>
      </c>
      <c r="G23" s="14">
        <f t="shared" si="2"/>
        <v>0.42862806029874334</v>
      </c>
      <c r="H23" s="5">
        <f t="shared" si="3"/>
        <v>2.3306507835501422E-2</v>
      </c>
      <c r="I23" s="11">
        <f t="shared" si="4"/>
        <v>2842.3218565707402</v>
      </c>
      <c r="K23" s="15">
        <f t="shared" si="5"/>
        <v>-816.67814342925976</v>
      </c>
      <c r="L23" s="16">
        <f t="shared" si="6"/>
        <v>666963.18995506258</v>
      </c>
    </row>
    <row r="24" spans="2:12">
      <c r="B24" s="10">
        <v>17</v>
      </c>
      <c r="C24" s="11">
        <v>39025</v>
      </c>
      <c r="D24" s="12">
        <f t="shared" si="0"/>
        <v>0.31999770405234762</v>
      </c>
      <c r="E24" s="11">
        <f t="shared" si="1"/>
        <v>0</v>
      </c>
      <c r="G24" s="14">
        <f t="shared" si="2"/>
        <v>0.40652348156047557</v>
      </c>
      <c r="H24" s="5">
        <f t="shared" si="3"/>
        <v>2.2104578738267766E-2</v>
      </c>
      <c r="I24" s="11">
        <f t="shared" si="4"/>
        <v>2695.7417954467073</v>
      </c>
      <c r="K24" s="15">
        <f t="shared" si="5"/>
        <v>2695.7417954467073</v>
      </c>
      <c r="L24" s="16">
        <f t="shared" si="6"/>
        <v>7267023.8277182374</v>
      </c>
    </row>
    <row r="25" spans="2:12">
      <c r="B25" s="10">
        <v>18</v>
      </c>
      <c r="C25" s="11">
        <v>39025</v>
      </c>
      <c r="D25" s="12">
        <f t="shared" si="0"/>
        <v>0.31999770405234762</v>
      </c>
      <c r="E25" s="11">
        <f t="shared" si="1"/>
        <v>0</v>
      </c>
      <c r="G25" s="14">
        <f t="shared" si="2"/>
        <v>0.38555884779187621</v>
      </c>
      <c r="H25" s="5">
        <f t="shared" si="3"/>
        <v>2.0964633768599361E-2</v>
      </c>
      <c r="I25" s="11">
        <f t="shared" si="4"/>
        <v>2556.7209466157665</v>
      </c>
      <c r="K25" s="15">
        <f t="shared" si="5"/>
        <v>2556.7209466157665</v>
      </c>
      <c r="L25" s="16">
        <f t="shared" si="6"/>
        <v>6536821.9988638209</v>
      </c>
    </row>
    <row r="26" spans="2:12">
      <c r="B26" s="10">
        <v>19</v>
      </c>
      <c r="C26" s="11">
        <v>39025</v>
      </c>
      <c r="D26" s="12">
        <f t="shared" si="0"/>
        <v>0.31999770405234762</v>
      </c>
      <c r="E26" s="11">
        <f t="shared" si="1"/>
        <v>0</v>
      </c>
      <c r="G26" s="14">
        <f t="shared" si="2"/>
        <v>0.36567537142005102</v>
      </c>
      <c r="H26" s="5">
        <f t="shared" si="3"/>
        <v>1.9883476371825193E-2</v>
      </c>
      <c r="I26" s="11">
        <f t="shared" si="4"/>
        <v>2424.8694774495698</v>
      </c>
      <c r="K26" s="15">
        <f t="shared" si="5"/>
        <v>2424.8694774495698</v>
      </c>
      <c r="L26" s="16">
        <f t="shared" si="6"/>
        <v>5879991.9826665493</v>
      </c>
    </row>
    <row r="27" spans="2:12">
      <c r="B27" s="10">
        <v>20</v>
      </c>
      <c r="C27" s="11">
        <v>39025</v>
      </c>
      <c r="D27" s="12">
        <f t="shared" si="0"/>
        <v>0.31999770405234762</v>
      </c>
      <c r="E27" s="11">
        <f t="shared" si="1"/>
        <v>0</v>
      </c>
      <c r="G27" s="14">
        <f t="shared" si="2"/>
        <v>0.34681729657873966</v>
      </c>
      <c r="H27" s="5">
        <f t="shared" si="3"/>
        <v>1.8858074841311356E-2</v>
      </c>
      <c r="I27" s="11">
        <f t="shared" si="4"/>
        <v>2299.8176591972851</v>
      </c>
      <c r="K27" s="15">
        <f t="shared" si="5"/>
        <v>2299.8176591972851</v>
      </c>
      <c r="L27" s="16">
        <f t="shared" si="6"/>
        <v>5289161.2655556798</v>
      </c>
    </row>
    <row r="28" spans="2:12">
      <c r="B28" s="10">
        <v>21</v>
      </c>
      <c r="C28" s="11">
        <v>39025</v>
      </c>
      <c r="D28" s="12">
        <f t="shared" si="0"/>
        <v>0.31999770405234762</v>
      </c>
      <c r="E28" s="11">
        <f t="shared" si="1"/>
        <v>0</v>
      </c>
      <c r="G28" s="14">
        <f t="shared" si="2"/>
        <v>0.32893174276158005</v>
      </c>
      <c r="H28" s="5">
        <f t="shared" si="3"/>
        <v>1.7885553817159616E-2</v>
      </c>
      <c r="I28" s="11">
        <f t="shared" si="4"/>
        <v>2181.2148302178839</v>
      </c>
      <c r="K28" s="15">
        <f t="shared" si="5"/>
        <v>2181.2148302178839</v>
      </c>
      <c r="L28" s="16">
        <f t="shared" si="6"/>
        <v>4757698.135562432</v>
      </c>
    </row>
    <row r="29" spans="2:12">
      <c r="B29" s="10">
        <v>22</v>
      </c>
      <c r="C29" s="11">
        <v>39025</v>
      </c>
      <c r="D29" s="12">
        <f t="shared" si="0"/>
        <v>0.31999770405234762</v>
      </c>
      <c r="E29" s="11">
        <f t="shared" si="1"/>
        <v>0</v>
      </c>
      <c r="G29" s="14">
        <f t="shared" si="2"/>
        <v>0.31196855653825784</v>
      </c>
      <c r="H29" s="5">
        <f t="shared" si="3"/>
        <v>1.6963186223322213E-2</v>
      </c>
      <c r="I29" s="11">
        <f t="shared" si="4"/>
        <v>2068.7284126790373</v>
      </c>
      <c r="K29" s="15">
        <f t="shared" si="5"/>
        <v>2068.7284126790373</v>
      </c>
      <c r="L29" s="16">
        <f t="shared" si="6"/>
        <v>4279637.2454255298</v>
      </c>
    </row>
    <row r="30" spans="2:12">
      <c r="B30" s="17"/>
      <c r="K30" s="1"/>
      <c r="L30" s="13"/>
    </row>
    <row r="31" spans="2:12">
      <c r="B31" s="18" t="s">
        <v>11</v>
      </c>
      <c r="C31" s="19">
        <f>C29</f>
        <v>39025</v>
      </c>
      <c r="D31" s="20"/>
      <c r="E31" s="20"/>
      <c r="F31" s="20"/>
      <c r="G31" s="20"/>
      <c r="H31" s="21" t="s">
        <v>12</v>
      </c>
      <c r="I31" s="19">
        <f>G29*C7</f>
        <v>38045.813344066693</v>
      </c>
      <c r="J31" s="20"/>
      <c r="K31" s="22">
        <f>I31-C31</f>
        <v>-979.18665593330661</v>
      </c>
      <c r="L31" s="23">
        <f>K31^2</f>
        <v>958806.50715785183</v>
      </c>
    </row>
    <row r="32" spans="2:12">
      <c r="I32" s="3"/>
      <c r="K32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055FE-3578-4BA6-A671-E1EEA1A4DCBC}">
  <dimension ref="B2:N34"/>
  <sheetViews>
    <sheetView showGridLines="0" workbookViewId="0">
      <selection activeCell="J17" sqref="J17"/>
    </sheetView>
  </sheetViews>
  <sheetFormatPr defaultRowHeight="14.45"/>
  <cols>
    <col min="1" max="1" width="5.42578125" customWidth="1"/>
    <col min="3" max="3" width="10.42578125" customWidth="1"/>
    <col min="4" max="4" width="10.5703125" customWidth="1"/>
    <col min="5" max="5" width="7.85546875" customWidth="1"/>
    <col min="6" max="6" width="3.85546875" customWidth="1"/>
    <col min="7" max="7" width="11.85546875" customWidth="1"/>
    <col min="8" max="8" width="11" customWidth="1"/>
    <col min="9" max="9" width="10.85546875" customWidth="1"/>
    <col min="10" max="10" width="10.28515625" customWidth="1"/>
    <col min="12" max="12" width="3.5703125" customWidth="1"/>
  </cols>
  <sheetData>
    <row r="2" spans="2:14">
      <c r="G2" s="24" t="s">
        <v>0</v>
      </c>
      <c r="H2" s="25"/>
      <c r="I2" s="29">
        <f>SUM(N10:N33)</f>
        <v>252951531.58091038</v>
      </c>
      <c r="J2" s="25"/>
      <c r="K2" s="25"/>
      <c r="L2" s="25"/>
      <c r="M2" s="25"/>
      <c r="N2" s="30"/>
    </row>
    <row r="3" spans="2:14">
      <c r="G3" s="17"/>
      <c r="N3" s="13"/>
    </row>
    <row r="4" spans="2:14">
      <c r="G4" s="31" t="s">
        <v>13</v>
      </c>
      <c r="K4" s="4" t="s">
        <v>14</v>
      </c>
      <c r="N4" s="13"/>
    </row>
    <row r="5" spans="2:14">
      <c r="G5" s="31" t="s">
        <v>1</v>
      </c>
      <c r="I5" s="28">
        <v>1</v>
      </c>
      <c r="K5" s="4" t="s">
        <v>1</v>
      </c>
      <c r="N5" s="32">
        <v>0.91386550853394632</v>
      </c>
    </row>
    <row r="6" spans="2:14">
      <c r="G6" s="18" t="s">
        <v>15</v>
      </c>
      <c r="H6" s="20"/>
      <c r="I6" s="33">
        <v>0.21003952920051458</v>
      </c>
      <c r="J6" s="20"/>
      <c r="K6" s="21" t="s">
        <v>15</v>
      </c>
      <c r="L6" s="20"/>
      <c r="M6" s="20"/>
      <c r="N6" s="27">
        <f>1-I6</f>
        <v>0.78996047079948539</v>
      </c>
    </row>
    <row r="8" spans="2:14" ht="43.5">
      <c r="B8" s="6" t="s">
        <v>2</v>
      </c>
      <c r="C8" s="7" t="s">
        <v>3</v>
      </c>
      <c r="D8" s="7" t="s">
        <v>4</v>
      </c>
      <c r="E8" s="7" t="s">
        <v>5</v>
      </c>
      <c r="F8" s="8"/>
      <c r="G8" s="7" t="s">
        <v>16</v>
      </c>
      <c r="H8" s="7" t="s">
        <v>17</v>
      </c>
      <c r="I8" s="7" t="s">
        <v>18</v>
      </c>
      <c r="J8" s="7" t="s">
        <v>7</v>
      </c>
      <c r="K8" s="7" t="s">
        <v>8</v>
      </c>
      <c r="L8" s="8"/>
      <c r="M8" s="7" t="s">
        <v>9</v>
      </c>
      <c r="N8" s="9" t="s">
        <v>10</v>
      </c>
    </row>
    <row r="9" spans="2:14">
      <c r="B9" s="10">
        <v>0</v>
      </c>
      <c r="C9" s="11">
        <v>121954</v>
      </c>
      <c r="D9" s="12">
        <f>C9/$C$9</f>
        <v>1</v>
      </c>
      <c r="E9" s="12"/>
      <c r="G9" s="12">
        <v>1</v>
      </c>
      <c r="H9" s="12">
        <v>1</v>
      </c>
      <c r="I9" s="5">
        <f>(G9*$I$6)+(H9*$N$6)</f>
        <v>1</v>
      </c>
      <c r="N9" s="13"/>
    </row>
    <row r="10" spans="2:14">
      <c r="B10" s="10">
        <v>1</v>
      </c>
      <c r="C10" s="11">
        <v>114637</v>
      </c>
      <c r="D10" s="12">
        <f t="shared" ref="D10:D31" si="0">C10/$C$9</f>
        <v>0.94000196795513058</v>
      </c>
      <c r="E10" s="11">
        <f>C9-C10</f>
        <v>7317</v>
      </c>
      <c r="G10" s="14">
        <f>G9*$I$5</f>
        <v>1</v>
      </c>
      <c r="H10" s="14">
        <f>H9*$N$5</f>
        <v>0.91386550853394632</v>
      </c>
      <c r="I10" s="5">
        <f t="shared" ref="I10:I31" si="1">(G10*$I$6)+(H10*$N$6)</f>
        <v>0.93195715656940203</v>
      </c>
      <c r="J10" s="5">
        <f>I9-I10</f>
        <v>6.8042843430597966E-2</v>
      </c>
      <c r="K10" s="11">
        <f>J10*$C$9</f>
        <v>8298.0969277351451</v>
      </c>
      <c r="M10" s="15">
        <f>K10-E10</f>
        <v>981.09692773514507</v>
      </c>
      <c r="N10" s="16">
        <f>M10^2</f>
        <v>962551.18161134049</v>
      </c>
    </row>
    <row r="11" spans="2:14">
      <c r="B11" s="10">
        <v>2</v>
      </c>
      <c r="C11" s="11">
        <v>107320</v>
      </c>
      <c r="D11" s="12">
        <f t="shared" si="0"/>
        <v>0.88000393591026127</v>
      </c>
      <c r="E11" s="11">
        <f t="shared" ref="E11:E31" si="2">C10-C11</f>
        <v>7317</v>
      </c>
      <c r="G11" s="14">
        <f>G10*$I$5</f>
        <v>1</v>
      </c>
      <c r="H11" s="14">
        <f t="shared" ref="H11:H31" si="3">H10*$N$5</f>
        <v>0.83515016768800832</v>
      </c>
      <c r="I11" s="5">
        <f t="shared" si="1"/>
        <v>0.86977514885560281</v>
      </c>
      <c r="J11" s="5">
        <f t="shared" ref="J11:J31" si="4">I10-I11</f>
        <v>6.2182007713799226E-2</v>
      </c>
      <c r="K11" s="11">
        <f t="shared" ref="K11:K31" si="5">J11*$C$9</f>
        <v>7583.3445687286703</v>
      </c>
      <c r="M11" s="15">
        <f>K11-E11</f>
        <v>266.34456872867031</v>
      </c>
      <c r="N11" s="16">
        <f t="shared" ref="N11:N31" si="6">M11^2</f>
        <v>70939.429291261389</v>
      </c>
    </row>
    <row r="12" spans="2:14">
      <c r="B12" s="10">
        <v>3</v>
      </c>
      <c r="C12" s="11">
        <v>96344</v>
      </c>
      <c r="D12" s="12">
        <f t="shared" si="0"/>
        <v>0.79000278793643508</v>
      </c>
      <c r="E12" s="11">
        <f t="shared" si="2"/>
        <v>10976</v>
      </c>
      <c r="G12" s="14">
        <f>G11*$I$5</f>
        <v>1</v>
      </c>
      <c r="H12" s="14">
        <f t="shared" si="3"/>
        <v>0.76321493269641227</v>
      </c>
      <c r="I12" s="5">
        <f t="shared" si="1"/>
        <v>0.81294915675457002</v>
      </c>
      <c r="J12" s="5">
        <f t="shared" si="4"/>
        <v>5.6825992101032785E-2</v>
      </c>
      <c r="K12" s="11">
        <f t="shared" si="5"/>
        <v>6930.1570406893525</v>
      </c>
      <c r="M12" s="15">
        <f>K12-E12</f>
        <v>-4045.8429593106475</v>
      </c>
      <c r="N12" s="16">
        <f t="shared" si="6"/>
        <v>16368845.251403539</v>
      </c>
    </row>
    <row r="13" spans="2:14">
      <c r="B13" s="10">
        <v>4</v>
      </c>
      <c r="C13" s="11">
        <v>96344</v>
      </c>
      <c r="D13" s="12">
        <f t="shared" si="0"/>
        <v>0.79000278793643508</v>
      </c>
      <c r="E13" s="11">
        <f t="shared" si="2"/>
        <v>0</v>
      </c>
      <c r="G13" s="14">
        <f>G12*$I$5</f>
        <v>1</v>
      </c>
      <c r="H13" s="14">
        <f t="shared" si="3"/>
        <v>0.69747580258930841</v>
      </c>
      <c r="I13" s="5">
        <f t="shared" si="1"/>
        <v>0.76101784258521366</v>
      </c>
      <c r="J13" s="5">
        <f t="shared" si="4"/>
        <v>5.1931314169356368E-2</v>
      </c>
      <c r="K13" s="11">
        <f t="shared" si="5"/>
        <v>6333.2314882096862</v>
      </c>
      <c r="M13" s="15">
        <f>K13-E13</f>
        <v>6333.2314882096862</v>
      </c>
      <c r="N13" s="16">
        <f t="shared" si="6"/>
        <v>40109821.083250679</v>
      </c>
    </row>
    <row r="14" spans="2:14">
      <c r="B14" s="10">
        <v>5</v>
      </c>
      <c r="C14" s="11">
        <v>92685</v>
      </c>
      <c r="D14" s="12">
        <f t="shared" si="0"/>
        <v>0.7599996720074782</v>
      </c>
      <c r="E14" s="11">
        <f t="shared" si="2"/>
        <v>3659</v>
      </c>
      <c r="G14" s="14">
        <f>G13*$I$5</f>
        <v>1</v>
      </c>
      <c r="H14" s="14">
        <f t="shared" si="3"/>
        <v>0.63739907902340065</v>
      </c>
      <c r="I14" s="5">
        <f t="shared" si="1"/>
        <v>0.71355960575299859</v>
      </c>
      <c r="J14" s="5">
        <f t="shared" si="4"/>
        <v>4.7458236832215062E-2</v>
      </c>
      <c r="K14" s="11">
        <f t="shared" si="5"/>
        <v>5787.7218146359555</v>
      </c>
      <c r="M14" s="15">
        <f>K14-E14</f>
        <v>2128.7218146359555</v>
      </c>
      <c r="N14" s="16">
        <f t="shared" si="6"/>
        <v>4531456.5641069952</v>
      </c>
    </row>
    <row r="15" spans="2:14">
      <c r="B15" s="10">
        <v>6</v>
      </c>
      <c r="C15" s="11">
        <v>82929</v>
      </c>
      <c r="D15" s="12">
        <f t="shared" si="0"/>
        <v>0.68000229594765238</v>
      </c>
      <c r="E15" s="11">
        <f t="shared" si="2"/>
        <v>9756</v>
      </c>
      <c r="G15" s="14">
        <f>G14*$I$5</f>
        <v>1</v>
      </c>
      <c r="H15" s="14">
        <f t="shared" si="3"/>
        <v>0.58249703349078907</v>
      </c>
      <c r="I15" s="5">
        <f t="shared" si="1"/>
        <v>0.67018916001620188</v>
      </c>
      <c r="J15" s="5">
        <f t="shared" si="4"/>
        <v>4.3370445736796714E-2</v>
      </c>
      <c r="K15" s="11">
        <f t="shared" si="5"/>
        <v>5289.1993393853063</v>
      </c>
      <c r="M15" s="15">
        <f>K15-E15</f>
        <v>-4466.8006606146937</v>
      </c>
      <c r="N15" s="16">
        <f t="shared" si="6"/>
        <v>19952308.141667865</v>
      </c>
    </row>
    <row r="16" spans="2:14">
      <c r="B16" s="10">
        <v>7</v>
      </c>
      <c r="C16" s="11">
        <v>79270</v>
      </c>
      <c r="D16" s="12">
        <f t="shared" si="0"/>
        <v>0.64999918001869561</v>
      </c>
      <c r="E16" s="11">
        <f t="shared" si="2"/>
        <v>3659</v>
      </c>
      <c r="G16" s="14">
        <f>G15*$I$5</f>
        <v>1</v>
      </c>
      <c r="H16" s="14">
        <f t="shared" si="3"/>
        <v>0.53232394773057512</v>
      </c>
      <c r="I16" s="5">
        <f t="shared" si="1"/>
        <v>0.63055440556760034</v>
      </c>
      <c r="J16" s="5">
        <f t="shared" si="4"/>
        <v>3.9634754448601539E-2</v>
      </c>
      <c r="K16" s="11">
        <f t="shared" si="5"/>
        <v>4833.616844024752</v>
      </c>
      <c r="M16" s="15">
        <f>K16-E16</f>
        <v>1174.616844024752</v>
      </c>
      <c r="N16" s="16">
        <f t="shared" si="6"/>
        <v>1379724.7302666686</v>
      </c>
    </row>
    <row r="17" spans="2:14">
      <c r="B17" s="10">
        <v>8</v>
      </c>
      <c r="C17" s="11">
        <v>75611</v>
      </c>
      <c r="D17" s="12">
        <f t="shared" si="0"/>
        <v>0.61999606408973873</v>
      </c>
      <c r="E17" s="11">
        <f t="shared" si="2"/>
        <v>3659</v>
      </c>
      <c r="G17" s="14">
        <f>G16*$I$5</f>
        <v>1</v>
      </c>
      <c r="H17" s="14">
        <f t="shared" si="3"/>
        <v>0.48647249519759989</v>
      </c>
      <c r="I17" s="5">
        <f t="shared" si="1"/>
        <v>0.594333570537811</v>
      </c>
      <c r="J17" s="5">
        <f t="shared" si="4"/>
        <v>3.6220835029789344E-2</v>
      </c>
      <c r="K17" s="11">
        <f t="shared" si="5"/>
        <v>4417.2757152229296</v>
      </c>
      <c r="M17" s="15">
        <f>K17-E17</f>
        <v>758.27571522292965</v>
      </c>
      <c r="N17" s="16">
        <f t="shared" si="6"/>
        <v>574982.06029684551</v>
      </c>
    </row>
    <row r="18" spans="2:14">
      <c r="B18" s="10">
        <v>9</v>
      </c>
      <c r="C18" s="11">
        <v>64636</v>
      </c>
      <c r="D18" s="12">
        <f t="shared" si="0"/>
        <v>0.53000311592895677</v>
      </c>
      <c r="E18" s="11">
        <f t="shared" si="2"/>
        <v>10975</v>
      </c>
      <c r="G18" s="14">
        <f>G17*$I$5</f>
        <v>1</v>
      </c>
      <c r="H18" s="14">
        <f t="shared" si="3"/>
        <v>0.44457043421153236</v>
      </c>
      <c r="I18" s="5">
        <f t="shared" si="1"/>
        <v>0.56123259871378828</v>
      </c>
      <c r="J18" s="5">
        <f t="shared" si="4"/>
        <v>3.3100971824022718E-2</v>
      </c>
      <c r="K18" s="11">
        <f t="shared" si="5"/>
        <v>4036.7959178268666</v>
      </c>
      <c r="M18" s="15">
        <f>K18-E18</f>
        <v>-6938.2040821731334</v>
      </c>
      <c r="N18" s="16">
        <f t="shared" si="6"/>
        <v>48138675.885883935</v>
      </c>
    </row>
    <row r="19" spans="2:14">
      <c r="B19" s="10">
        <v>10</v>
      </c>
      <c r="C19" s="11">
        <v>57318</v>
      </c>
      <c r="D19" s="12">
        <f t="shared" si="0"/>
        <v>0.46999688407104318</v>
      </c>
      <c r="E19" s="11">
        <f t="shared" si="2"/>
        <v>7318</v>
      </c>
      <c r="G19" s="14">
        <f>G18*$I$5</f>
        <v>1</v>
      </c>
      <c r="H19" s="14">
        <f t="shared" si="3"/>
        <v>0.40627758593987934</v>
      </c>
      <c r="I19" s="5">
        <f t="shared" si="1"/>
        <v>0.53098276226486008</v>
      </c>
      <c r="J19" s="5">
        <f t="shared" si="4"/>
        <v>3.0249836448928202E-2</v>
      </c>
      <c r="K19" s="11">
        <f t="shared" si="5"/>
        <v>3689.0885542925898</v>
      </c>
      <c r="M19" s="15">
        <f>K19-E19</f>
        <v>-3628.9114457074102</v>
      </c>
      <c r="N19" s="16">
        <f t="shared" si="6"/>
        <v>13168998.280786246</v>
      </c>
    </row>
    <row r="20" spans="2:14">
      <c r="B20" s="10">
        <v>11</v>
      </c>
      <c r="C20" s="11">
        <v>57318</v>
      </c>
      <c r="D20" s="12">
        <f t="shared" si="0"/>
        <v>0.46999688407104318</v>
      </c>
      <c r="E20" s="11">
        <f t="shared" si="2"/>
        <v>0</v>
      </c>
      <c r="G20" s="14">
        <f>G19*$I$5</f>
        <v>1</v>
      </c>
      <c r="H20" s="14">
        <f t="shared" si="3"/>
        <v>0.37128307268089189</v>
      </c>
      <c r="I20" s="5">
        <f t="shared" si="1"/>
        <v>0.50333848009539151</v>
      </c>
      <c r="J20" s="5">
        <f t="shared" si="4"/>
        <v>2.764428216946857E-2</v>
      </c>
      <c r="K20" s="11">
        <f t="shared" si="5"/>
        <v>3371.33078769537</v>
      </c>
      <c r="M20" s="15">
        <f>K20-E20</f>
        <v>3371.33078769537</v>
      </c>
      <c r="N20" s="16">
        <f t="shared" si="6"/>
        <v>11365871.280062683</v>
      </c>
    </row>
    <row r="21" spans="2:14">
      <c r="B21" s="10">
        <v>12</v>
      </c>
      <c r="C21" s="11">
        <v>46343</v>
      </c>
      <c r="D21" s="12">
        <f t="shared" si="0"/>
        <v>0.38000393591026127</v>
      </c>
      <c r="E21" s="11">
        <f t="shared" si="2"/>
        <v>10975</v>
      </c>
      <c r="G21" s="14">
        <f>G20*$I$5</f>
        <v>1</v>
      </c>
      <c r="H21" s="14">
        <f t="shared" si="3"/>
        <v>0.3393027940255694</v>
      </c>
      <c r="I21" s="5">
        <f t="shared" si="1"/>
        <v>0.47807532411253417</v>
      </c>
      <c r="J21" s="5">
        <f t="shared" si="4"/>
        <v>2.5263155982857333E-2</v>
      </c>
      <c r="K21" s="11">
        <f t="shared" si="5"/>
        <v>3080.9429247333833</v>
      </c>
      <c r="M21" s="15">
        <f>K21-E21</f>
        <v>-7894.0570752666172</v>
      </c>
      <c r="N21" s="16">
        <f t="shared" si="6"/>
        <v>62316137.107566938</v>
      </c>
    </row>
    <row r="22" spans="2:14">
      <c r="B22" s="10">
        <v>13</v>
      </c>
      <c r="C22" s="11">
        <v>46343</v>
      </c>
      <c r="D22" s="12">
        <f t="shared" si="0"/>
        <v>0.38000393591026127</v>
      </c>
      <c r="E22" s="11">
        <f t="shared" si="2"/>
        <v>0</v>
      </c>
      <c r="G22" s="14">
        <f>G21*$I$5</f>
        <v>1</v>
      </c>
      <c r="H22" s="14">
        <f t="shared" si="3"/>
        <v>0.3100771204091658</v>
      </c>
      <c r="I22" s="5">
        <f t="shared" si="1"/>
        <v>0.45498819722308792</v>
      </c>
      <c r="J22" s="5">
        <f t="shared" si="4"/>
        <v>2.3087126889446252E-2</v>
      </c>
      <c r="K22" s="11">
        <f t="shared" si="5"/>
        <v>2815.5674726755283</v>
      </c>
      <c r="M22" s="15">
        <f>K22-E22</f>
        <v>2815.5674726755283</v>
      </c>
      <c r="N22" s="16">
        <f t="shared" si="6"/>
        <v>7927420.1931884615</v>
      </c>
    </row>
    <row r="23" spans="2:14">
      <c r="B23" s="10">
        <v>14</v>
      </c>
      <c r="C23" s="11">
        <v>46343</v>
      </c>
      <c r="D23" s="12">
        <f t="shared" si="0"/>
        <v>0.38000393591026127</v>
      </c>
      <c r="E23" s="11">
        <f t="shared" si="2"/>
        <v>0</v>
      </c>
      <c r="G23" s="14">
        <f>G22*$I$5</f>
        <v>1</v>
      </c>
      <c r="H23" s="14">
        <f t="shared" si="3"/>
        <v>0.28336878532746401</v>
      </c>
      <c r="I23" s="5">
        <f t="shared" si="1"/>
        <v>0.43388966826767639</v>
      </c>
      <c r="J23" s="5">
        <f t="shared" si="4"/>
        <v>2.1098528955411533E-2</v>
      </c>
      <c r="K23" s="11">
        <f t="shared" si="5"/>
        <v>2573.0500002282579</v>
      </c>
      <c r="M23" s="15">
        <f>K23-E23</f>
        <v>2573.0500002282579</v>
      </c>
      <c r="N23" s="16">
        <f t="shared" si="6"/>
        <v>6620586.3036746383</v>
      </c>
    </row>
    <row r="24" spans="2:14">
      <c r="B24" s="10">
        <v>15</v>
      </c>
      <c r="C24" s="11">
        <v>42684</v>
      </c>
      <c r="D24" s="12">
        <f t="shared" si="0"/>
        <v>0.35000081998130445</v>
      </c>
      <c r="E24" s="11">
        <f t="shared" si="2"/>
        <v>3659</v>
      </c>
      <c r="G24" s="14">
        <f>G23*$I$5</f>
        <v>1</v>
      </c>
      <c r="H24" s="14">
        <f t="shared" si="3"/>
        <v>0.25896095910592959</v>
      </c>
      <c r="I24" s="5">
        <f t="shared" si="1"/>
        <v>0.41460845037452099</v>
      </c>
      <c r="J24" s="5">
        <f t="shared" si="4"/>
        <v>1.92812178931554E-2</v>
      </c>
      <c r="K24" s="11">
        <f t="shared" si="5"/>
        <v>2351.4216469418739</v>
      </c>
      <c r="M24" s="15">
        <f>K24-E24</f>
        <v>-1307.5783530581261</v>
      </c>
      <c r="N24" s="16">
        <f t="shared" si="6"/>
        <v>1709761.1493862015</v>
      </c>
    </row>
    <row r="25" spans="2:14">
      <c r="B25" s="10">
        <v>16</v>
      </c>
      <c r="C25" s="11">
        <v>39025</v>
      </c>
      <c r="D25" s="12">
        <f t="shared" si="0"/>
        <v>0.31999770405234762</v>
      </c>
      <c r="E25" s="11">
        <f t="shared" si="2"/>
        <v>3659</v>
      </c>
      <c r="G25" s="14">
        <f>G24*$I$5</f>
        <v>1</v>
      </c>
      <c r="H25" s="14">
        <f t="shared" si="3"/>
        <v>0.23665548858377883</v>
      </c>
      <c r="I25" s="5">
        <f t="shared" si="1"/>
        <v>0.39698801037943876</v>
      </c>
      <c r="J25" s="5">
        <f t="shared" si="4"/>
        <v>1.7620439995082227E-2</v>
      </c>
      <c r="K25" s="11">
        <f t="shared" si="5"/>
        <v>2148.883139160258</v>
      </c>
      <c r="M25" s="15">
        <f>K25-E25</f>
        <v>-1510.116860839742</v>
      </c>
      <c r="N25" s="16">
        <f t="shared" si="6"/>
        <v>2280452.9333924768</v>
      </c>
    </row>
    <row r="26" spans="2:14">
      <c r="B26" s="10">
        <v>17</v>
      </c>
      <c r="C26" s="11">
        <v>39025</v>
      </c>
      <c r="D26" s="12">
        <f t="shared" si="0"/>
        <v>0.31999770405234762</v>
      </c>
      <c r="E26" s="11">
        <f t="shared" si="2"/>
        <v>0</v>
      </c>
      <c r="G26" s="14">
        <f>G25*$I$5</f>
        <v>1</v>
      </c>
      <c r="H26" s="14">
        <f t="shared" si="3"/>
        <v>0.21627128842196458</v>
      </c>
      <c r="I26" s="5">
        <f t="shared" si="1"/>
        <v>0.38088529802274101</v>
      </c>
      <c r="J26" s="5">
        <f t="shared" si="4"/>
        <v>1.6102712356697746E-2</v>
      </c>
      <c r="K26" s="11">
        <f t="shared" si="5"/>
        <v>1963.7901827487169</v>
      </c>
      <c r="M26" s="15">
        <f>K26-E26</f>
        <v>1963.7901827487169</v>
      </c>
      <c r="N26" s="16">
        <f t="shared" si="6"/>
        <v>3856471.881860239</v>
      </c>
    </row>
    <row r="27" spans="2:14">
      <c r="B27" s="10">
        <v>18</v>
      </c>
      <c r="C27" s="11">
        <v>39025</v>
      </c>
      <c r="D27" s="12">
        <f t="shared" si="0"/>
        <v>0.31999770405234762</v>
      </c>
      <c r="E27" s="11">
        <f t="shared" si="2"/>
        <v>0</v>
      </c>
      <c r="G27" s="14">
        <f>G26*$I$5</f>
        <v>1</v>
      </c>
      <c r="H27" s="14">
        <f t="shared" si="3"/>
        <v>0.19764287097503044</v>
      </c>
      <c r="I27" s="5">
        <f t="shared" si="1"/>
        <v>0.3661695846061116</v>
      </c>
      <c r="J27" s="5">
        <f t="shared" si="4"/>
        <v>1.4715713416629417E-2</v>
      </c>
      <c r="K27" s="11">
        <f t="shared" si="5"/>
        <v>1794.6401140116238</v>
      </c>
      <c r="M27" s="15">
        <f>K27-E27</f>
        <v>1794.6401140116238</v>
      </c>
      <c r="N27" s="16">
        <f t="shared" si="6"/>
        <v>3220733.138819654</v>
      </c>
    </row>
    <row r="28" spans="2:14">
      <c r="B28" s="10">
        <v>19</v>
      </c>
      <c r="C28" s="11">
        <v>39025</v>
      </c>
      <c r="D28" s="12">
        <f t="shared" si="0"/>
        <v>0.31999770405234762</v>
      </c>
      <c r="E28" s="11">
        <f t="shared" si="2"/>
        <v>0</v>
      </c>
      <c r="G28" s="14">
        <f>G27*$I$5</f>
        <v>1</v>
      </c>
      <c r="H28" s="14">
        <f t="shared" si="3"/>
        <v>0.18061900279170534</v>
      </c>
      <c r="I28" s="5">
        <f t="shared" si="1"/>
        <v>0.35272140168118371</v>
      </c>
      <c r="J28" s="5">
        <f t="shared" si="4"/>
        <v>1.3448182924927887E-2</v>
      </c>
      <c r="K28" s="11">
        <f t="shared" si="5"/>
        <v>1640.0597004266556</v>
      </c>
      <c r="M28" s="15">
        <f>K28-E28</f>
        <v>1640.0597004266556</v>
      </c>
      <c r="N28" s="16">
        <f t="shared" si="6"/>
        <v>2689795.8209635713</v>
      </c>
    </row>
    <row r="29" spans="2:14">
      <c r="B29" s="10">
        <v>20</v>
      </c>
      <c r="C29" s="11">
        <v>39025</v>
      </c>
      <c r="D29" s="12">
        <f t="shared" si="0"/>
        <v>0.31999770405234762</v>
      </c>
      <c r="E29" s="11">
        <f t="shared" si="2"/>
        <v>0</v>
      </c>
      <c r="G29" s="14">
        <f>G28*$I$5</f>
        <v>1</v>
      </c>
      <c r="H29" s="14">
        <f t="shared" si="3"/>
        <v>0.16506147683713607</v>
      </c>
      <c r="I29" s="5">
        <f t="shared" si="1"/>
        <v>0.34043157115363698</v>
      </c>
      <c r="J29" s="5">
        <f t="shared" si="4"/>
        <v>1.228983052754673E-2</v>
      </c>
      <c r="K29" s="11">
        <f t="shared" si="5"/>
        <v>1498.7939921564339</v>
      </c>
      <c r="M29" s="15">
        <f>K29-E29</f>
        <v>1498.7939921564339</v>
      </c>
      <c r="N29" s="16">
        <f t="shared" si="6"/>
        <v>2246383.4309242205</v>
      </c>
    </row>
    <row r="30" spans="2:14">
      <c r="B30" s="10">
        <v>21</v>
      </c>
      <c r="C30" s="11">
        <v>39025</v>
      </c>
      <c r="D30" s="12">
        <f t="shared" si="0"/>
        <v>0.31999770405234762</v>
      </c>
      <c r="E30" s="11">
        <f t="shared" si="2"/>
        <v>0</v>
      </c>
      <c r="G30" s="14">
        <f>G29*$I$5</f>
        <v>1</v>
      </c>
      <c r="H30" s="14">
        <f t="shared" si="3"/>
        <v>0.15084399046913355</v>
      </c>
      <c r="I30" s="5">
        <f t="shared" si="1"/>
        <v>0.32920031892878443</v>
      </c>
      <c r="J30" s="5">
        <f t="shared" si="4"/>
        <v>1.123125222485255E-2</v>
      </c>
      <c r="K30" s="11">
        <f t="shared" si="5"/>
        <v>1369.6961338296678</v>
      </c>
      <c r="M30" s="15">
        <f>K30-E30</f>
        <v>1369.6961338296678</v>
      </c>
      <c r="N30" s="16">
        <f t="shared" si="6"/>
        <v>1876067.4990279393</v>
      </c>
    </row>
    <row r="31" spans="2:14">
      <c r="B31" s="10">
        <v>22</v>
      </c>
      <c r="C31" s="11">
        <v>39025</v>
      </c>
      <c r="D31" s="12">
        <f t="shared" si="0"/>
        <v>0.31999770405234762</v>
      </c>
      <c r="E31" s="11">
        <f t="shared" si="2"/>
        <v>0</v>
      </c>
      <c r="G31" s="14">
        <f>G30*$I$5</f>
        <v>1</v>
      </c>
      <c r="H31" s="14">
        <f t="shared" si="3"/>
        <v>0.13785112005936448</v>
      </c>
      <c r="I31" s="5">
        <f t="shared" si="1"/>
        <v>0.31893646490284655</v>
      </c>
      <c r="J31" s="5">
        <f t="shared" si="4"/>
        <v>1.026385402593788E-2</v>
      </c>
      <c r="K31" s="11">
        <f t="shared" si="5"/>
        <v>1251.7180538792281</v>
      </c>
      <c r="M31" s="15">
        <f>K31-E31</f>
        <v>1251.7180538792281</v>
      </c>
      <c r="N31" s="16">
        <f t="shared" si="6"/>
        <v>1566798.0864072023</v>
      </c>
    </row>
    <row r="32" spans="2:14">
      <c r="B32" s="17"/>
      <c r="M32" s="1"/>
      <c r="N32" s="13"/>
    </row>
    <row r="33" spans="2:14">
      <c r="B33" s="18" t="s">
        <v>11</v>
      </c>
      <c r="C33" s="19">
        <f>C31</f>
        <v>39025</v>
      </c>
      <c r="D33" s="20"/>
      <c r="E33" s="20"/>
      <c r="F33" s="20"/>
      <c r="G33" s="20"/>
      <c r="H33" s="20"/>
      <c r="I33" s="20"/>
      <c r="J33" s="21" t="s">
        <v>12</v>
      </c>
      <c r="K33" s="19">
        <f>I31*C9</f>
        <v>38895.577640761745</v>
      </c>
      <c r="L33" s="20"/>
      <c r="M33" s="22">
        <f>K33-C33</f>
        <v>-129.42235923825501</v>
      </c>
      <c r="N33" s="23">
        <f>M33^2</f>
        <v>16750.147070795934</v>
      </c>
    </row>
    <row r="34" spans="2:14">
      <c r="I34" s="3"/>
      <c r="K34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CAD2-89A2-4B0E-9B39-5C78B9D21121}">
  <dimension ref="B2:S34"/>
  <sheetViews>
    <sheetView showGridLines="0" workbookViewId="0">
      <selection activeCell="Q33" sqref="Q33"/>
    </sheetView>
  </sheetViews>
  <sheetFormatPr defaultRowHeight="14.45"/>
  <cols>
    <col min="1" max="1" width="5.42578125" customWidth="1"/>
    <col min="3" max="3" width="10.42578125" customWidth="1"/>
    <col min="4" max="4" width="10.5703125" customWidth="1"/>
    <col min="5" max="5" width="7.85546875" customWidth="1"/>
    <col min="6" max="6" width="3.85546875" customWidth="1"/>
    <col min="7" max="7" width="11.85546875" customWidth="1"/>
    <col min="8" max="8" width="11" customWidth="1"/>
    <col min="9" max="9" width="10.85546875" customWidth="1"/>
    <col min="10" max="10" width="11.42578125" customWidth="1"/>
    <col min="11" max="11" width="10.7109375" customWidth="1"/>
    <col min="12" max="12" width="8.28515625" customWidth="1"/>
    <col min="13" max="13" width="4.140625" customWidth="1"/>
  </cols>
  <sheetData>
    <row r="2" spans="2:19">
      <c r="G2" s="24" t="s">
        <v>0</v>
      </c>
      <c r="H2" s="25"/>
      <c r="I2" s="29">
        <f>SUM(O10:O33)</f>
        <v>252951532.41055289</v>
      </c>
      <c r="J2" s="25"/>
      <c r="K2" s="25"/>
      <c r="L2" s="25"/>
      <c r="M2" s="25"/>
      <c r="N2" s="25"/>
      <c r="O2" s="25"/>
      <c r="P2" s="25"/>
      <c r="Q2" s="25"/>
      <c r="R2" s="25"/>
      <c r="S2" s="30"/>
    </row>
    <row r="3" spans="2:19">
      <c r="G3" s="17"/>
      <c r="S3" s="13"/>
    </row>
    <row r="4" spans="2:19">
      <c r="G4" s="31" t="s">
        <v>13</v>
      </c>
      <c r="K4" s="4" t="s">
        <v>14</v>
      </c>
      <c r="P4" s="4" t="s">
        <v>19</v>
      </c>
      <c r="S4" s="13"/>
    </row>
    <row r="5" spans="2:19">
      <c r="G5" s="31" t="s">
        <v>1</v>
      </c>
      <c r="I5" s="28">
        <v>0.99999999999999989</v>
      </c>
      <c r="K5" s="4" t="s">
        <v>1</v>
      </c>
      <c r="N5" s="28">
        <v>0.91384265452540869</v>
      </c>
      <c r="P5" s="4" t="s">
        <v>1</v>
      </c>
      <c r="S5" s="32">
        <v>0.91386315016145292</v>
      </c>
    </row>
    <row r="6" spans="2:19">
      <c r="G6" s="18" t="s">
        <v>15</v>
      </c>
      <c r="H6" s="20"/>
      <c r="I6" s="33">
        <v>0.21005919354241287</v>
      </c>
      <c r="J6" s="20"/>
      <c r="K6" s="21" t="s">
        <v>15</v>
      </c>
      <c r="L6" s="20"/>
      <c r="M6" s="20"/>
      <c r="N6" s="33">
        <v>7.9513857917280009E-2</v>
      </c>
      <c r="O6" s="20"/>
      <c r="P6" s="21" t="s">
        <v>15</v>
      </c>
      <c r="Q6" s="20"/>
      <c r="R6" s="20"/>
      <c r="S6" s="27">
        <f>1-N6-I6</f>
        <v>0.71042694854030708</v>
      </c>
    </row>
    <row r="8" spans="2:19" ht="43.5">
      <c r="B8" s="6" t="s">
        <v>2</v>
      </c>
      <c r="C8" s="7" t="s">
        <v>3</v>
      </c>
      <c r="D8" s="7" t="s">
        <v>4</v>
      </c>
      <c r="E8" s="7" t="s">
        <v>5</v>
      </c>
      <c r="F8" s="8"/>
      <c r="G8" s="7" t="s">
        <v>16</v>
      </c>
      <c r="H8" s="7" t="s">
        <v>17</v>
      </c>
      <c r="I8" s="7" t="s">
        <v>20</v>
      </c>
      <c r="J8" s="7" t="s">
        <v>18</v>
      </c>
      <c r="K8" s="7" t="s">
        <v>7</v>
      </c>
      <c r="L8" s="7" t="s">
        <v>8</v>
      </c>
      <c r="M8" s="8"/>
      <c r="N8" s="7" t="s">
        <v>9</v>
      </c>
      <c r="O8" s="9" t="s">
        <v>10</v>
      </c>
    </row>
    <row r="9" spans="2:19">
      <c r="B9" s="10">
        <v>0</v>
      </c>
      <c r="C9" s="11">
        <v>121954</v>
      </c>
      <c r="D9" s="12">
        <f>C9/$C$9</f>
        <v>1</v>
      </c>
      <c r="E9" s="12"/>
      <c r="G9" s="12">
        <v>1</v>
      </c>
      <c r="H9" s="12">
        <v>1</v>
      </c>
      <c r="I9" s="12">
        <v>1</v>
      </c>
      <c r="J9" s="5">
        <f>(G9*$I$6)+(H9*$N$6)+(I9*$S$6)</f>
        <v>1</v>
      </c>
      <c r="O9" s="13"/>
    </row>
    <row r="10" spans="2:19">
      <c r="B10" s="10">
        <v>1</v>
      </c>
      <c r="C10" s="11">
        <v>114637</v>
      </c>
      <c r="D10" s="12">
        <f t="shared" ref="D10:D31" si="0">C10/$C$9</f>
        <v>0.94000196795513058</v>
      </c>
      <c r="E10" s="11">
        <f>C9-C10</f>
        <v>7317</v>
      </c>
      <c r="G10" s="14">
        <f>G9*$I$5</f>
        <v>0.99999999999999989</v>
      </c>
      <c r="H10" s="14">
        <f>H9*$N$5</f>
        <v>0.91384265452540869</v>
      </c>
      <c r="I10" s="14">
        <f>I9*$S$5</f>
        <v>0.91386315016145292</v>
      </c>
      <c r="J10" s="5">
        <f t="shared" ref="J10:J31" si="1">(G10*$I$6)+(H10*$N$6)+(I10*$S$6)</f>
        <v>0.93195535768572968</v>
      </c>
      <c r="K10" s="5">
        <f>J9-J10</f>
        <v>6.8044642314270321E-2</v>
      </c>
      <c r="L10" s="11">
        <f>K10*$C$9</f>
        <v>8298.3163087945231</v>
      </c>
      <c r="N10" s="15">
        <f>L10-E10</f>
        <v>981.31630879452314</v>
      </c>
      <c r="O10" s="16">
        <f>N10^2</f>
        <v>962981.69790610787</v>
      </c>
    </row>
    <row r="11" spans="2:19">
      <c r="B11" s="10">
        <v>2</v>
      </c>
      <c r="C11" s="11">
        <v>107320</v>
      </c>
      <c r="D11" s="12">
        <f t="shared" si="0"/>
        <v>0.88000393591026127</v>
      </c>
      <c r="E11" s="11">
        <f t="shared" ref="E11:E31" si="2">C10-C11</f>
        <v>7317</v>
      </c>
      <c r="G11" s="14">
        <f>G10*$I$5</f>
        <v>0.99999999999999978</v>
      </c>
      <c r="H11" s="14">
        <f t="shared" ref="H11:I31" si="3">H10*$N$5</f>
        <v>0.83510839723004548</v>
      </c>
      <c r="I11" s="14">
        <f t="shared" ref="I11:I31" si="4">I10*$S$5</f>
        <v>0.83514585722301427</v>
      </c>
      <c r="J11" s="5">
        <f t="shared" si="1"/>
        <v>0.86977200691831502</v>
      </c>
      <c r="K11" s="5">
        <f t="shared" ref="K11:K31" si="5">J10-J11</f>
        <v>6.2183350767414658E-2</v>
      </c>
      <c r="L11" s="11">
        <f t="shared" ref="L11:L31" si="6">K11*$C$9</f>
        <v>7583.5083594892876</v>
      </c>
      <c r="N11" s="15">
        <f>L11-E11</f>
        <v>266.50835948928761</v>
      </c>
      <c r="O11" s="16">
        <f t="shared" ref="O11:O31" si="7">N11^2</f>
        <v>71026.705677671358</v>
      </c>
    </row>
    <row r="12" spans="2:19">
      <c r="B12" s="10">
        <v>3</v>
      </c>
      <c r="C12" s="11">
        <v>96344</v>
      </c>
      <c r="D12" s="12">
        <f t="shared" si="0"/>
        <v>0.79000278793643508</v>
      </c>
      <c r="E12" s="11">
        <f t="shared" si="2"/>
        <v>10976</v>
      </c>
      <c r="G12" s="14">
        <f>G11*$I$5</f>
        <v>0.99999999999999967</v>
      </c>
      <c r="H12" s="14">
        <f t="shared" si="3"/>
        <v>0.76315767454116423</v>
      </c>
      <c r="I12" s="14">
        <f t="shared" si="4"/>
        <v>0.76320902392611079</v>
      </c>
      <c r="J12" s="5">
        <f t="shared" si="1"/>
        <v>0.81294506241061382</v>
      </c>
      <c r="K12" s="5">
        <f t="shared" si="5"/>
        <v>5.6826944507701205E-2</v>
      </c>
      <c r="L12" s="11">
        <f t="shared" si="6"/>
        <v>6930.273190492193</v>
      </c>
      <c r="N12" s="15">
        <f>L12-E12</f>
        <v>-4045.726809507807</v>
      </c>
      <c r="O12" s="16">
        <f t="shared" si="7"/>
        <v>16367905.417170219</v>
      </c>
    </row>
    <row r="13" spans="2:19">
      <c r="B13" s="10">
        <v>4</v>
      </c>
      <c r="C13" s="11">
        <v>96344</v>
      </c>
      <c r="D13" s="12">
        <f t="shared" si="0"/>
        <v>0.79000278793643508</v>
      </c>
      <c r="E13" s="11">
        <f t="shared" si="2"/>
        <v>0</v>
      </c>
      <c r="G13" s="14">
        <f>G12*$I$5</f>
        <v>0.99999999999999956</v>
      </c>
      <c r="H13" s="14">
        <f t="shared" si="3"/>
        <v>0.69740603512413546</v>
      </c>
      <c r="I13" s="14">
        <f t="shared" si="4"/>
        <v>0.69746860283676326</v>
      </c>
      <c r="J13" s="5">
        <f t="shared" si="1"/>
        <v>0.76101312914592001</v>
      </c>
      <c r="K13" s="5">
        <f t="shared" si="5"/>
        <v>5.1931933264693808E-2</v>
      </c>
      <c r="L13" s="11">
        <f t="shared" si="6"/>
        <v>6333.3069893624688</v>
      </c>
      <c r="N13" s="15">
        <f>L13-E13</f>
        <v>6333.3069893624688</v>
      </c>
      <c r="O13" s="16">
        <f t="shared" si="7"/>
        <v>40110777.4215075</v>
      </c>
    </row>
    <row r="14" spans="2:19">
      <c r="B14" s="10">
        <v>5</v>
      </c>
      <c r="C14" s="11">
        <v>92685</v>
      </c>
      <c r="D14" s="12">
        <f t="shared" si="0"/>
        <v>0.7599996720074782</v>
      </c>
      <c r="E14" s="11">
        <f t="shared" si="2"/>
        <v>3659</v>
      </c>
      <c r="G14" s="14">
        <f>G13*$I$5</f>
        <v>0.99999999999999944</v>
      </c>
      <c r="H14" s="14">
        <f t="shared" si="3"/>
        <v>0.6373193824198804</v>
      </c>
      <c r="I14" s="14">
        <f t="shared" si="4"/>
        <v>0.63739085452711175</v>
      </c>
      <c r="J14" s="5">
        <f t="shared" si="1"/>
        <v>0.71355455617327057</v>
      </c>
      <c r="K14" s="5">
        <f t="shared" si="5"/>
        <v>4.7458572972649438E-2</v>
      </c>
      <c r="L14" s="11">
        <f t="shared" si="6"/>
        <v>5787.7628083064892</v>
      </c>
      <c r="N14" s="15">
        <f>L14-E14</f>
        <v>2128.7628083064892</v>
      </c>
      <c r="O14" s="16">
        <f t="shared" si="7"/>
        <v>4531631.0940289302</v>
      </c>
    </row>
    <row r="15" spans="2:19">
      <c r="B15" s="10">
        <v>6</v>
      </c>
      <c r="C15" s="11">
        <v>82929</v>
      </c>
      <c r="D15" s="12">
        <f t="shared" si="0"/>
        <v>0.68000229594765238</v>
      </c>
      <c r="E15" s="11">
        <f t="shared" si="2"/>
        <v>9756</v>
      </c>
      <c r="G15" s="14">
        <f>G14*$I$5</f>
        <v>0.99999999999999933</v>
      </c>
      <c r="H15" s="14">
        <f t="shared" si="3"/>
        <v>0.58240963621107755</v>
      </c>
      <c r="I15" s="14">
        <f t="shared" si="4"/>
        <v>0.58248801420224672</v>
      </c>
      <c r="J15" s="5">
        <f t="shared" si="1"/>
        <v>0.67018401309676023</v>
      </c>
      <c r="K15" s="5">
        <f t="shared" si="5"/>
        <v>4.3370543076510337E-2</v>
      </c>
      <c r="L15" s="11">
        <f t="shared" si="6"/>
        <v>5289.2112103527415</v>
      </c>
      <c r="N15" s="15">
        <f>L15-E15</f>
        <v>-4466.7887896472585</v>
      </c>
      <c r="O15" s="16">
        <f t="shared" si="7"/>
        <v>19952202.091318421</v>
      </c>
    </row>
    <row r="16" spans="2:19">
      <c r="B16" s="10">
        <v>7</v>
      </c>
      <c r="C16" s="11">
        <v>79270</v>
      </c>
      <c r="D16" s="12">
        <f t="shared" si="0"/>
        <v>0.64999918001869561</v>
      </c>
      <c r="E16" s="11">
        <f t="shared" si="2"/>
        <v>3659</v>
      </c>
      <c r="G16" s="14">
        <f>G15*$I$5</f>
        <v>0.99999999999999922</v>
      </c>
      <c r="H16" s="14">
        <f t="shared" si="3"/>
        <v>0.53223076797630875</v>
      </c>
      <c r="I16" s="14">
        <f t="shared" si="4"/>
        <v>0.53231433159015429</v>
      </c>
      <c r="J16" s="5">
        <f t="shared" si="1"/>
        <v>0.6305493614623523</v>
      </c>
      <c r="K16" s="5">
        <f t="shared" si="5"/>
        <v>3.9634651634407936E-2</v>
      </c>
      <c r="L16" s="11">
        <f t="shared" si="6"/>
        <v>4833.6043054225856</v>
      </c>
      <c r="N16" s="15">
        <f>L16-E16</f>
        <v>1174.6043054225856</v>
      </c>
      <c r="O16" s="16">
        <f t="shared" si="7"/>
        <v>1379695.2743172748</v>
      </c>
    </row>
    <row r="17" spans="2:15">
      <c r="B17" s="10">
        <v>8</v>
      </c>
      <c r="C17" s="11">
        <v>75611</v>
      </c>
      <c r="D17" s="12">
        <f t="shared" si="0"/>
        <v>0.61999606408973873</v>
      </c>
      <c r="E17" s="11">
        <f t="shared" si="2"/>
        <v>3659</v>
      </c>
      <c r="G17" s="14">
        <f>G16*$I$5</f>
        <v>0.99999999999999911</v>
      </c>
      <c r="H17" s="14">
        <f t="shared" si="3"/>
        <v>0.4863751778275669</v>
      </c>
      <c r="I17" s="14">
        <f t="shared" si="4"/>
        <v>0.48646245194306659</v>
      </c>
      <c r="J17" s="5">
        <f t="shared" si="1"/>
        <v>0.59432879564003427</v>
      </c>
      <c r="K17" s="5">
        <f t="shared" si="5"/>
        <v>3.6220565822318029E-2</v>
      </c>
      <c r="L17" s="11">
        <f t="shared" si="6"/>
        <v>4417.242884294973</v>
      </c>
      <c r="N17" s="15">
        <f>L17-E17</f>
        <v>758.24288429497301</v>
      </c>
      <c r="O17" s="16">
        <f t="shared" si="7"/>
        <v>574932.27158395981</v>
      </c>
    </row>
    <row r="18" spans="2:15">
      <c r="B18" s="10">
        <v>9</v>
      </c>
      <c r="C18" s="11">
        <v>64636</v>
      </c>
      <c r="D18" s="12">
        <f t="shared" si="0"/>
        <v>0.53000311592895677</v>
      </c>
      <c r="E18" s="11">
        <f t="shared" si="2"/>
        <v>10975</v>
      </c>
      <c r="G18" s="14">
        <f>G17*$I$5</f>
        <v>0.999999999999999</v>
      </c>
      <c r="H18" s="14">
        <f t="shared" si="3"/>
        <v>0.44447038360121144</v>
      </c>
      <c r="I18" s="14">
        <f t="shared" si="4"/>
        <v>0.44456010876795521</v>
      </c>
      <c r="J18" s="5">
        <f t="shared" si="1"/>
        <v>0.56122822998728372</v>
      </c>
      <c r="K18" s="5">
        <f t="shared" si="5"/>
        <v>3.3100565652750547E-2</v>
      </c>
      <c r="L18" s="11">
        <f t="shared" si="6"/>
        <v>4036.7463836155403</v>
      </c>
      <c r="N18" s="15">
        <f>L18-E18</f>
        <v>-6938.2536163844597</v>
      </c>
      <c r="O18" s="16">
        <f t="shared" si="7"/>
        <v>48139363.245272033</v>
      </c>
    </row>
    <row r="19" spans="2:15">
      <c r="B19" s="10">
        <v>10</v>
      </c>
      <c r="C19" s="11">
        <v>57318</v>
      </c>
      <c r="D19" s="12">
        <f t="shared" si="0"/>
        <v>0.46999688407104318</v>
      </c>
      <c r="E19" s="11">
        <f t="shared" si="2"/>
        <v>7318</v>
      </c>
      <c r="G19" s="14">
        <f>G18*$I$5</f>
        <v>0.99999999999999889</v>
      </c>
      <c r="H19" s="14">
        <f t="shared" si="3"/>
        <v>0.40617599520805775</v>
      </c>
      <c r="I19" s="14">
        <f t="shared" si="4"/>
        <v>0.40626710143480171</v>
      </c>
      <c r="J19" s="5">
        <f t="shared" si="1"/>
        <v>0.53097891107943751</v>
      </c>
      <c r="K19" s="5">
        <f t="shared" si="5"/>
        <v>3.0249318907846212E-2</v>
      </c>
      <c r="L19" s="11">
        <f t="shared" si="6"/>
        <v>3689.0254380874771</v>
      </c>
      <c r="N19" s="15">
        <f>L19-E19</f>
        <v>-3628.9745619125229</v>
      </c>
      <c r="O19" s="16">
        <f t="shared" si="7"/>
        <v>13169456.371008188</v>
      </c>
    </row>
    <row r="20" spans="2:15">
      <c r="B20" s="10">
        <v>11</v>
      </c>
      <c r="C20" s="11">
        <v>57318</v>
      </c>
      <c r="D20" s="12">
        <f t="shared" si="0"/>
        <v>0.46999688407104318</v>
      </c>
      <c r="E20" s="11">
        <f t="shared" si="2"/>
        <v>0</v>
      </c>
      <c r="G20" s="14">
        <f>G19*$I$5</f>
        <v>0.99999999999999878</v>
      </c>
      <c r="H20" s="14">
        <f t="shared" si="3"/>
        <v>0.37118094966543119</v>
      </c>
      <c r="I20" s="14">
        <f t="shared" si="4"/>
        <v>0.37127253312417041</v>
      </c>
      <c r="J20" s="5">
        <f t="shared" si="1"/>
        <v>0.5033352356199452</v>
      </c>
      <c r="K20" s="5">
        <f t="shared" si="5"/>
        <v>2.7643675459492312E-2</v>
      </c>
      <c r="L20" s="11">
        <f t="shared" si="6"/>
        <v>3371.2567969869256</v>
      </c>
      <c r="N20" s="15">
        <f>L20-E20</f>
        <v>3371.2567969869256</v>
      </c>
      <c r="O20" s="16">
        <f t="shared" si="7"/>
        <v>11365372.391230544</v>
      </c>
    </row>
    <row r="21" spans="2:15">
      <c r="B21" s="10">
        <v>12</v>
      </c>
      <c r="C21" s="11">
        <v>46343</v>
      </c>
      <c r="D21" s="12">
        <f t="shared" si="0"/>
        <v>0.38000393591026127</v>
      </c>
      <c r="E21" s="11">
        <f t="shared" si="2"/>
        <v>10975</v>
      </c>
      <c r="G21" s="14">
        <f>G20*$I$5</f>
        <v>0.99999999999999867</v>
      </c>
      <c r="H21" s="14">
        <f t="shared" si="3"/>
        <v>0.33920098435151974</v>
      </c>
      <c r="I21" s="14">
        <f t="shared" si="4"/>
        <v>0.33929228668927675</v>
      </c>
      <c r="J21" s="5">
        <f t="shared" si="1"/>
        <v>0.4780727563134668</v>
      </c>
      <c r="K21" s="5">
        <f t="shared" si="5"/>
        <v>2.5262479306478403E-2</v>
      </c>
      <c r="L21" s="11">
        <f t="shared" si="6"/>
        <v>3080.8604013422673</v>
      </c>
      <c r="N21" s="15">
        <f>L21-E21</f>
        <v>-7894.1395986577327</v>
      </c>
      <c r="O21" s="16">
        <f t="shared" si="7"/>
        <v>62317440.003096066</v>
      </c>
    </row>
    <row r="22" spans="2:15">
      <c r="B22" s="10">
        <v>13</v>
      </c>
      <c r="C22" s="11">
        <v>46343</v>
      </c>
      <c r="D22" s="12">
        <f t="shared" si="0"/>
        <v>0.38000393591026127</v>
      </c>
      <c r="E22" s="11">
        <f t="shared" si="2"/>
        <v>0</v>
      </c>
      <c r="G22" s="14">
        <f>G21*$I$5</f>
        <v>0.99999999999999856</v>
      </c>
      <c r="H22" s="14">
        <f t="shared" si="3"/>
        <v>0.30997632795742441</v>
      </c>
      <c r="I22" s="14">
        <f t="shared" si="4"/>
        <v>0.31006671793934526</v>
      </c>
      <c r="J22" s="5">
        <f t="shared" si="1"/>
        <v>0.45498635951089655</v>
      </c>
      <c r="K22" s="5">
        <f t="shared" si="5"/>
        <v>2.3086396802570242E-2</v>
      </c>
      <c r="L22" s="11">
        <f t="shared" si="6"/>
        <v>2815.478435660651</v>
      </c>
      <c r="N22" s="15">
        <f>L22-E22</f>
        <v>2815.478435660651</v>
      </c>
      <c r="O22" s="16">
        <f t="shared" si="7"/>
        <v>7926918.8216701467</v>
      </c>
    </row>
    <row r="23" spans="2:15">
      <c r="B23" s="10">
        <v>14</v>
      </c>
      <c r="C23" s="11">
        <v>46343</v>
      </c>
      <c r="D23" s="12">
        <f t="shared" si="0"/>
        <v>0.38000393591026127</v>
      </c>
      <c r="E23" s="11">
        <f t="shared" si="2"/>
        <v>0</v>
      </c>
      <c r="G23" s="14">
        <f>G22*$I$5</f>
        <v>0.99999999999999845</v>
      </c>
      <c r="H23" s="14">
        <f t="shared" si="3"/>
        <v>0.28326959038065136</v>
      </c>
      <c r="I23" s="14">
        <f t="shared" si="4"/>
        <v>0.28335854761627277</v>
      </c>
      <c r="J23" s="5">
        <f t="shared" si="1"/>
        <v>0.43388859983006772</v>
      </c>
      <c r="K23" s="5">
        <f t="shared" si="5"/>
        <v>2.1097759680828831E-2</v>
      </c>
      <c r="L23" s="11">
        <f t="shared" si="6"/>
        <v>2572.9561841157993</v>
      </c>
      <c r="N23" s="15">
        <f>L23-E23</f>
        <v>2572.9561841157993</v>
      </c>
      <c r="O23" s="16">
        <f t="shared" si="7"/>
        <v>6620103.525379735</v>
      </c>
    </row>
    <row r="24" spans="2:15">
      <c r="B24" s="10">
        <v>15</v>
      </c>
      <c r="C24" s="11">
        <v>42684</v>
      </c>
      <c r="D24" s="12">
        <f t="shared" si="0"/>
        <v>0.35000081998130445</v>
      </c>
      <c r="E24" s="11">
        <f t="shared" si="2"/>
        <v>3659</v>
      </c>
      <c r="G24" s="14">
        <f>G23*$I$5</f>
        <v>0.99999999999999833</v>
      </c>
      <c r="H24" s="14">
        <f t="shared" si="3"/>
        <v>0.25886383441977961</v>
      </c>
      <c r="I24" s="14">
        <f t="shared" si="4"/>
        <v>0.25895093494978111</v>
      </c>
      <c r="J24" s="5">
        <f t="shared" si="1"/>
        <v>0.41460817823042173</v>
      </c>
      <c r="K24" s="5">
        <f t="shared" si="5"/>
        <v>1.9280421599645992E-2</v>
      </c>
      <c r="L24" s="11">
        <f t="shared" si="6"/>
        <v>2351.3245357632272</v>
      </c>
      <c r="N24" s="15">
        <f>L24-E24</f>
        <v>-1307.6754642367728</v>
      </c>
      <c r="O24" s="16">
        <f t="shared" si="7"/>
        <v>1710015.1197668591</v>
      </c>
    </row>
    <row r="25" spans="2:15">
      <c r="B25" s="10">
        <v>16</v>
      </c>
      <c r="C25" s="11">
        <v>39025</v>
      </c>
      <c r="D25" s="12">
        <f t="shared" si="0"/>
        <v>0.31999770405234762</v>
      </c>
      <c r="E25" s="11">
        <f t="shared" si="2"/>
        <v>3659</v>
      </c>
      <c r="G25" s="14">
        <f>G24*$I$5</f>
        <v>0.99999999999999822</v>
      </c>
      <c r="H25" s="14">
        <f t="shared" si="3"/>
        <v>0.23656081360679726</v>
      </c>
      <c r="I25" s="14">
        <f t="shared" si="4"/>
        <v>0.23664571715046043</v>
      </c>
      <c r="J25" s="5">
        <f t="shared" si="1"/>
        <v>0.3969885511846738</v>
      </c>
      <c r="K25" s="5">
        <f t="shared" si="5"/>
        <v>1.7619627045747932E-2</v>
      </c>
      <c r="L25" s="11">
        <f t="shared" si="6"/>
        <v>2148.7839967371433</v>
      </c>
      <c r="N25" s="15">
        <f>L25-E25</f>
        <v>-1510.2160032628567</v>
      </c>
      <c r="O25" s="16">
        <f t="shared" si="7"/>
        <v>2280752.3765112367</v>
      </c>
    </row>
    <row r="26" spans="2:15">
      <c r="B26" s="10">
        <v>17</v>
      </c>
      <c r="C26" s="11">
        <v>39025</v>
      </c>
      <c r="D26" s="12">
        <f t="shared" si="0"/>
        <v>0.31999770405234762</v>
      </c>
      <c r="E26" s="11">
        <f t="shared" si="2"/>
        <v>0</v>
      </c>
      <c r="G26" s="14">
        <f>G25*$I$5</f>
        <v>0.99999999999999811</v>
      </c>
      <c r="H26" s="14">
        <f t="shared" si="3"/>
        <v>0.21617936186312603</v>
      </c>
      <c r="I26" s="14">
        <f t="shared" si="4"/>
        <v>0.21626180054733593</v>
      </c>
      <c r="J26" s="5">
        <f t="shared" si="1"/>
        <v>0.38088665965492174</v>
      </c>
      <c r="K26" s="5">
        <f t="shared" si="5"/>
        <v>1.6101891529752055E-2</v>
      </c>
      <c r="L26" s="11">
        <f t="shared" si="6"/>
        <v>1963.690079619382</v>
      </c>
      <c r="N26" s="15">
        <f>L26-E26</f>
        <v>1963.690079619382</v>
      </c>
      <c r="O26" s="16">
        <f t="shared" si="7"/>
        <v>3856078.728795575</v>
      </c>
    </row>
    <row r="27" spans="2:15">
      <c r="B27" s="10">
        <v>18</v>
      </c>
      <c r="C27" s="11">
        <v>39025</v>
      </c>
      <c r="D27" s="12">
        <f t="shared" si="0"/>
        <v>0.31999770405234762</v>
      </c>
      <c r="E27" s="11">
        <f t="shared" si="2"/>
        <v>0</v>
      </c>
      <c r="G27" s="14">
        <f>G26*$I$5</f>
        <v>0.999999999999998</v>
      </c>
      <c r="H27" s="14">
        <f t="shared" si="3"/>
        <v>0.19755392189860799</v>
      </c>
      <c r="I27" s="14">
        <f t="shared" si="4"/>
        <v>0.19763369030777625</v>
      </c>
      <c r="J27" s="5">
        <f t="shared" si="1"/>
        <v>0.36617176755337333</v>
      </c>
      <c r="K27" s="5">
        <f t="shared" si="5"/>
        <v>1.4714892101548416E-2</v>
      </c>
      <c r="L27" s="11">
        <f t="shared" si="6"/>
        <v>1794.5399513522354</v>
      </c>
      <c r="N27" s="15">
        <f>L27-E27</f>
        <v>1794.5399513522354</v>
      </c>
      <c r="O27" s="16">
        <f t="shared" si="7"/>
        <v>3220373.6369992835</v>
      </c>
    </row>
    <row r="28" spans="2:15">
      <c r="B28" s="10">
        <v>19</v>
      </c>
      <c r="C28" s="11">
        <v>39025</v>
      </c>
      <c r="D28" s="12">
        <f t="shared" si="0"/>
        <v>0.31999770405234762</v>
      </c>
      <c r="E28" s="11">
        <f t="shared" si="2"/>
        <v>0</v>
      </c>
      <c r="G28" s="14">
        <f>G27*$I$5</f>
        <v>0.99999999999999789</v>
      </c>
      <c r="H28" s="14">
        <f t="shared" si="3"/>
        <v>0.1805332003997292</v>
      </c>
      <c r="I28" s="14">
        <f t="shared" si="4"/>
        <v>0.18061014680269741</v>
      </c>
      <c r="J28" s="5">
        <f t="shared" si="1"/>
        <v>0.35272440025680557</v>
      </c>
      <c r="K28" s="5">
        <f t="shared" si="5"/>
        <v>1.3447367296567758E-2</v>
      </c>
      <c r="L28" s="11">
        <f t="shared" si="6"/>
        <v>1639.9602312856243</v>
      </c>
      <c r="N28" s="15">
        <f>L28-E28</f>
        <v>1639.9602312856243</v>
      </c>
      <c r="O28" s="16">
        <f t="shared" si="7"/>
        <v>2689469.5601983983</v>
      </c>
    </row>
    <row r="29" spans="2:15">
      <c r="B29" s="10">
        <v>20</v>
      </c>
      <c r="C29" s="11">
        <v>39025</v>
      </c>
      <c r="D29" s="12">
        <f t="shared" si="0"/>
        <v>0.31999770405234762</v>
      </c>
      <c r="E29" s="11">
        <f t="shared" si="2"/>
        <v>0</v>
      </c>
      <c r="G29" s="14">
        <f>G28*$I$5</f>
        <v>0.99999999999999778</v>
      </c>
      <c r="H29" s="14">
        <f t="shared" si="3"/>
        <v>0.16497893908325612</v>
      </c>
      <c r="I29" s="14">
        <f t="shared" si="4"/>
        <v>0.16505295770823553</v>
      </c>
      <c r="J29" s="5">
        <f t="shared" si="1"/>
        <v>0.34043537455623613</v>
      </c>
      <c r="K29" s="5">
        <f t="shared" si="5"/>
        <v>1.2289025700569445E-2</v>
      </c>
      <c r="L29" s="11">
        <f t="shared" si="6"/>
        <v>1498.695840287246</v>
      </c>
      <c r="N29" s="15">
        <f>L29-E29</f>
        <v>1498.695840287246</v>
      </c>
      <c r="O29" s="16">
        <f t="shared" si="7"/>
        <v>2246089.2216942944</v>
      </c>
    </row>
    <row r="30" spans="2:15">
      <c r="B30" s="10">
        <v>21</v>
      </c>
      <c r="C30" s="11">
        <v>39025</v>
      </c>
      <c r="D30" s="12">
        <f t="shared" si="0"/>
        <v>0.31999770405234762</v>
      </c>
      <c r="E30" s="11">
        <f t="shared" si="2"/>
        <v>0</v>
      </c>
      <c r="G30" s="14">
        <f>G29*$I$5</f>
        <v>0.99999999999999767</v>
      </c>
      <c r="H30" s="14">
        <f t="shared" si="3"/>
        <v>0.15076479163262846</v>
      </c>
      <c r="I30" s="14">
        <f t="shared" si="4"/>
        <v>0.15083581587471317</v>
      </c>
      <c r="J30" s="5">
        <f t="shared" si="1"/>
        <v>0.3292049121656776</v>
      </c>
      <c r="K30" s="5">
        <f t="shared" si="5"/>
        <v>1.1230462390558527E-2</v>
      </c>
      <c r="L30" s="11">
        <f t="shared" si="6"/>
        <v>1369.5998103781747</v>
      </c>
      <c r="N30" s="15">
        <f>L30-E30</f>
        <v>1369.5998103781747</v>
      </c>
      <c r="O30" s="16">
        <f t="shared" si="7"/>
        <v>1875803.640587932</v>
      </c>
    </row>
    <row r="31" spans="2:15">
      <c r="B31" s="10">
        <v>22</v>
      </c>
      <c r="C31" s="11">
        <v>39025</v>
      </c>
      <c r="D31" s="12">
        <f t="shared" si="0"/>
        <v>0.31999770405234762</v>
      </c>
      <c r="E31" s="11">
        <f t="shared" si="2"/>
        <v>0</v>
      </c>
      <c r="G31" s="14">
        <f>G30*$I$5</f>
        <v>0.99999999999999756</v>
      </c>
      <c r="H31" s="14">
        <f t="shared" si="3"/>
        <v>0.13777529739453132</v>
      </c>
      <c r="I31" s="14">
        <f t="shared" si="4"/>
        <v>0.13784329385243826</v>
      </c>
      <c r="J31" s="5">
        <f t="shared" si="1"/>
        <v>0.31894182959228473</v>
      </c>
      <c r="K31" s="5">
        <f t="shared" si="5"/>
        <v>1.0263082573392868E-2</v>
      </c>
      <c r="L31" s="11">
        <f t="shared" si="6"/>
        <v>1251.6239721555537</v>
      </c>
      <c r="N31" s="15">
        <f>L31-E31</f>
        <v>1251.6239721555537</v>
      </c>
      <c r="O31" s="16">
        <f t="shared" si="7"/>
        <v>1566562.5676744462</v>
      </c>
    </row>
    <row r="32" spans="2:15">
      <c r="B32" s="17"/>
      <c r="N32" s="1"/>
      <c r="O32" s="13"/>
    </row>
    <row r="33" spans="2:15">
      <c r="B33" s="18" t="s">
        <v>11</v>
      </c>
      <c r="C33" s="19">
        <f>C31</f>
        <v>39025</v>
      </c>
      <c r="D33" s="20"/>
      <c r="E33" s="20"/>
      <c r="F33" s="20"/>
      <c r="G33" s="20"/>
      <c r="H33" s="20"/>
      <c r="I33" s="20"/>
      <c r="J33" s="20"/>
      <c r="K33" s="21" t="s">
        <v>12</v>
      </c>
      <c r="L33" s="19">
        <f>J31*C9</f>
        <v>38896.231886097492</v>
      </c>
      <c r="M33" s="20"/>
      <c r="N33" s="22">
        <f>L33-C33</f>
        <v>-128.76811390250805</v>
      </c>
      <c r="O33" s="23">
        <f>N33^2</f>
        <v>16581.227158009286</v>
      </c>
    </row>
    <row r="34" spans="2:15">
      <c r="I34" s="3"/>
      <c r="K34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4F228-1180-4FC8-A5EC-F03365C6AC71}">
  <dimension ref="A1:C26"/>
  <sheetViews>
    <sheetView workbookViewId="0">
      <selection activeCell="D15" sqref="D15"/>
    </sheetView>
  </sheetViews>
  <sheetFormatPr defaultRowHeight="14.45"/>
  <cols>
    <col min="3" max="3" width="14.28515625" bestFit="1" customWidth="1"/>
  </cols>
  <sheetData>
    <row r="1" spans="1:3">
      <c r="A1" s="4" t="s">
        <v>21</v>
      </c>
    </row>
    <row r="3" spans="1:3">
      <c r="B3" s="1" t="s">
        <v>22</v>
      </c>
      <c r="C3" s="1" t="s">
        <v>3</v>
      </c>
    </row>
    <row r="4" spans="1:3">
      <c r="B4" s="1">
        <v>0</v>
      </c>
      <c r="C4" s="2">
        <v>121954</v>
      </c>
    </row>
    <row r="5" spans="1:3">
      <c r="B5" s="1">
        <v>1</v>
      </c>
      <c r="C5" s="2">
        <v>114637</v>
      </c>
    </row>
    <row r="6" spans="1:3">
      <c r="B6" s="1">
        <v>2</v>
      </c>
      <c r="C6" s="2">
        <v>107320</v>
      </c>
    </row>
    <row r="7" spans="1:3">
      <c r="B7" s="1">
        <v>3</v>
      </c>
      <c r="C7" s="2">
        <v>96344</v>
      </c>
    </row>
    <row r="8" spans="1:3">
      <c r="B8" s="1">
        <v>4</v>
      </c>
      <c r="C8" s="2">
        <v>96344</v>
      </c>
    </row>
    <row r="9" spans="1:3">
      <c r="B9" s="1">
        <v>5</v>
      </c>
      <c r="C9" s="2">
        <v>92685</v>
      </c>
    </row>
    <row r="10" spans="1:3">
      <c r="B10" s="1">
        <v>6</v>
      </c>
      <c r="C10" s="2">
        <v>82929</v>
      </c>
    </row>
    <row r="11" spans="1:3">
      <c r="B11" s="1">
        <v>7</v>
      </c>
      <c r="C11" s="2">
        <v>79270</v>
      </c>
    </row>
    <row r="12" spans="1:3">
      <c r="B12" s="1">
        <v>8</v>
      </c>
      <c r="C12" s="2">
        <v>75611</v>
      </c>
    </row>
    <row r="13" spans="1:3">
      <c r="B13" s="1">
        <v>9</v>
      </c>
      <c r="C13" s="2">
        <v>64636</v>
      </c>
    </row>
    <row r="14" spans="1:3">
      <c r="B14" s="1">
        <v>10</v>
      </c>
      <c r="C14" s="2">
        <v>57318</v>
      </c>
    </row>
    <row r="15" spans="1:3">
      <c r="B15" s="1">
        <v>11</v>
      </c>
      <c r="C15" s="2">
        <v>57318</v>
      </c>
    </row>
    <row r="16" spans="1:3">
      <c r="B16" s="1">
        <v>12</v>
      </c>
      <c r="C16" s="2">
        <v>46343</v>
      </c>
    </row>
    <row r="17" spans="2:3">
      <c r="B17" s="1">
        <v>13</v>
      </c>
      <c r="C17" s="2">
        <v>46343</v>
      </c>
    </row>
    <row r="18" spans="2:3">
      <c r="B18" s="1">
        <v>14</v>
      </c>
      <c r="C18" s="2">
        <v>46343</v>
      </c>
    </row>
    <row r="19" spans="2:3">
      <c r="B19" s="1">
        <v>15</v>
      </c>
      <c r="C19" s="2">
        <v>42684</v>
      </c>
    </row>
    <row r="20" spans="2:3">
      <c r="B20" s="1">
        <v>16</v>
      </c>
      <c r="C20" s="2">
        <v>39025</v>
      </c>
    </row>
    <row r="21" spans="2:3">
      <c r="B21" s="1">
        <v>17</v>
      </c>
      <c r="C21" s="2">
        <v>39025</v>
      </c>
    </row>
    <row r="22" spans="2:3">
      <c r="B22" s="1">
        <v>18</v>
      </c>
      <c r="C22" s="2">
        <v>39025</v>
      </c>
    </row>
    <row r="23" spans="2:3">
      <c r="B23" s="1">
        <v>19</v>
      </c>
      <c r="C23" s="2">
        <v>39025</v>
      </c>
    </row>
    <row r="24" spans="2:3">
      <c r="B24" s="1">
        <v>20</v>
      </c>
      <c r="C24" s="2">
        <v>39025</v>
      </c>
    </row>
    <row r="25" spans="2:3">
      <c r="B25" s="1">
        <v>21</v>
      </c>
      <c r="C25" s="2">
        <v>39025</v>
      </c>
    </row>
    <row r="26" spans="2:3">
      <c r="B26" s="1">
        <v>22</v>
      </c>
      <c r="C26" s="2">
        <v>39025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Abdullah Mahmood</dc:creator>
  <cp:keywords/>
  <dc:description/>
  <cp:lastModifiedBy/>
  <cp:revision/>
  <dcterms:created xsi:type="dcterms:W3CDTF">2021-01-11T20:02:55Z</dcterms:created>
  <dcterms:modified xsi:type="dcterms:W3CDTF">2024-11-06T16:19:59Z</dcterms:modified>
  <cp:category/>
  <cp:contentStatus/>
</cp:coreProperties>
</file>