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uce\Dropbox\Probmod_tutorials\ART\2016\Intro\"/>
    </mc:Choice>
  </mc:AlternateContent>
  <bookViews>
    <workbookView xWindow="0" yWindow="-444" windowWidth="27324" windowHeight="15360"/>
  </bookViews>
  <sheets>
    <sheet name="PROBLEM 1" sheetId="22" r:id="rId1"/>
    <sheet name="Master Dataset" sheetId="1" r:id="rId2"/>
    <sheet name="Basic Regressions" sheetId="2" r:id="rId3"/>
    <sheet name="Regression Forecasts" sheetId="3" r:id="rId4"/>
    <sheet name="Geometric Estimation" sheetId="8" r:id="rId5"/>
    <sheet name="Geometric Projection" sheetId="9" r:id="rId6"/>
    <sheet name="BG Estimation" sheetId="10" r:id="rId7"/>
    <sheet name="Beta Plot" sheetId="21" r:id="rId8"/>
    <sheet name="BG Projection" sheetId="12" r:id="rId9"/>
    <sheet name="PROBLEM 2" sheetId="23" r:id="rId10"/>
    <sheet name="Champagne Data" sheetId="29" r:id="rId11"/>
    <sheet name="Fitting NBD" sheetId="30" r:id="rId12"/>
    <sheet name="Calculating Concentration" sheetId="31" r:id="rId13"/>
    <sheet name="Lorenz Curve" sheetId="32" r:id="rId14"/>
    <sheet name="PROBLEM 3" sheetId="24" r:id="rId15"/>
    <sheet name="Test Data" sheetId="33" r:id="rId16"/>
    <sheet name="Roll Data" sheetId="34" r:id="rId17"/>
    <sheet name="Standard" sheetId="35" r:id="rId18"/>
    <sheet name="Model" sheetId="36" r:id="rId19"/>
    <sheet name="Profit" sheetId="37" r:id="rId20"/>
    <sheet name="Effect of Sample Size" sheetId="38" r:id="rId21"/>
  </sheets>
  <definedNames>
    <definedName name="solver_adj" localSheetId="6" hidden="1">'BG Estimation'!$B$1:$B$2</definedName>
    <definedName name="solver_adj" localSheetId="12" hidden="1">'Calculating Concentration'!$B$1:$B$2</definedName>
    <definedName name="solver_adj" localSheetId="10" hidden="1">'Champagne Data'!#REF!</definedName>
    <definedName name="solver_adj" localSheetId="11" hidden="1">'Fitting NBD'!$B$1:$B$2</definedName>
    <definedName name="solver_adj" localSheetId="18" hidden="1">Model!$B$1:$B$2</definedName>
    <definedName name="solver_cvg" localSheetId="6" hidden="1">0.0001</definedName>
    <definedName name="solver_cvg" localSheetId="12" hidden="1">0.000000001</definedName>
    <definedName name="solver_cvg" localSheetId="10" hidden="1">0.000000001</definedName>
    <definedName name="solver_cvg" localSheetId="11" hidden="1">0.000000001</definedName>
    <definedName name="solver_cvg" localSheetId="18" hidden="1">0.001</definedName>
    <definedName name="solver_drv" localSheetId="6" hidden="1">1</definedName>
    <definedName name="solver_drv" localSheetId="12" hidden="1">1</definedName>
    <definedName name="solver_drv" localSheetId="10" hidden="1">1</definedName>
    <definedName name="solver_drv" localSheetId="11" hidden="1">1</definedName>
    <definedName name="solver_drv" localSheetId="18" hidden="1">1</definedName>
    <definedName name="solver_eng" localSheetId="2" hidden="1">1</definedName>
    <definedName name="solver_eng" localSheetId="6" hidden="1">1</definedName>
    <definedName name="solver_est" localSheetId="6" hidden="1">1</definedName>
    <definedName name="solver_est" localSheetId="12" hidden="1">1</definedName>
    <definedName name="solver_est" localSheetId="10" hidden="1">1</definedName>
    <definedName name="solver_est" localSheetId="11" hidden="1">1</definedName>
    <definedName name="solver_est" localSheetId="18" hidden="1">1</definedName>
    <definedName name="solver_itr" localSheetId="6" hidden="1">2147483647</definedName>
    <definedName name="solver_itr" localSheetId="12" hidden="1">100</definedName>
    <definedName name="solver_itr" localSheetId="10" hidden="1">100</definedName>
    <definedName name="solver_itr" localSheetId="11" hidden="1">100</definedName>
    <definedName name="solver_itr" localSheetId="18" hidden="1">100</definedName>
    <definedName name="solver_lhs1" localSheetId="6" hidden="1">'BG Estimation'!$B$1:$B$2</definedName>
    <definedName name="solver_lhs1" localSheetId="12" hidden="1">'Calculating Concentration'!$B$1:$B$2</definedName>
    <definedName name="solver_lhs1" localSheetId="10" hidden="1">'Champagne Data'!#REF!</definedName>
    <definedName name="solver_lhs1" localSheetId="11" hidden="1">'Fitting NBD'!$B$1:$B$2</definedName>
    <definedName name="solver_lhs1" localSheetId="18" hidden="1">Model!$B$1:$B$2</definedName>
    <definedName name="solver_lin" localSheetId="12" hidden="1">2</definedName>
    <definedName name="solver_lin" localSheetId="10" hidden="1">2</definedName>
    <definedName name="solver_lin" localSheetId="11" hidden="1">2</definedName>
    <definedName name="solver_lin" localSheetId="18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2" hidden="1">1</definedName>
    <definedName name="solver_neg" localSheetId="6" hidden="1">1</definedName>
    <definedName name="solver_neg" localSheetId="12" hidden="1">1</definedName>
    <definedName name="solver_neg" localSheetId="10" hidden="1">1</definedName>
    <definedName name="solver_neg" localSheetId="11" hidden="1">1</definedName>
    <definedName name="solver_neg" localSheetId="18" hidden="1">2</definedName>
    <definedName name="solver_nod" localSheetId="6" hidden="1">2147483647</definedName>
    <definedName name="solver_num" localSheetId="2" hidden="1">0</definedName>
    <definedName name="solver_num" localSheetId="6" hidden="1">1</definedName>
    <definedName name="solver_num" localSheetId="12" hidden="1">1</definedName>
    <definedName name="solver_num" localSheetId="10" hidden="1">1</definedName>
    <definedName name="solver_num" localSheetId="11" hidden="1">1</definedName>
    <definedName name="solver_num" localSheetId="18" hidden="1">1</definedName>
    <definedName name="solver_nwt" localSheetId="6" hidden="1">1</definedName>
    <definedName name="solver_nwt" localSheetId="12" hidden="1">1</definedName>
    <definedName name="solver_nwt" localSheetId="10" hidden="1">1</definedName>
    <definedName name="solver_nwt" localSheetId="11" hidden="1">1</definedName>
    <definedName name="solver_nwt" localSheetId="18" hidden="1">1</definedName>
    <definedName name="solver_opt" localSheetId="2" hidden="1">'Basic Regressions'!$M$3</definedName>
    <definedName name="solver_opt" localSheetId="6" hidden="1">'BG Estimation'!$B$3</definedName>
    <definedName name="solver_opt" localSheetId="12" hidden="1">'Calculating Concentration'!#REF!</definedName>
    <definedName name="solver_opt" localSheetId="10" hidden="1">'Champagne Data'!#REF!</definedName>
    <definedName name="solver_opt" localSheetId="11" hidden="1">'Fitting NBD'!$B$3</definedName>
    <definedName name="solver_opt" localSheetId="18" hidden="1">Model!$B$3</definedName>
    <definedName name="solver_pre" localSheetId="6" hidden="1">0.000001</definedName>
    <definedName name="solver_pre" localSheetId="12" hidden="1">0.000000001</definedName>
    <definedName name="solver_pre" localSheetId="10" hidden="1">0.000000001</definedName>
    <definedName name="solver_pre" localSheetId="11" hidden="1">0.000000001</definedName>
    <definedName name="solver_pre" localSheetId="18" hidden="1">0.000001</definedName>
    <definedName name="solver_rbv" localSheetId="6" hidden="1">1</definedName>
    <definedName name="solver_rel1" localSheetId="6" hidden="1">3</definedName>
    <definedName name="solver_rel1" localSheetId="12" hidden="1">3</definedName>
    <definedName name="solver_rel1" localSheetId="10" hidden="1">3</definedName>
    <definedName name="solver_rel1" localSheetId="11" hidden="1">3</definedName>
    <definedName name="solver_rel1" localSheetId="18" hidden="1">3</definedName>
    <definedName name="solver_rhs1" localSheetId="6" hidden="1">0.0001</definedName>
    <definedName name="solver_rhs1" localSheetId="12" hidden="1">0.00001</definedName>
    <definedName name="solver_rhs1" localSheetId="10" hidden="1">0.00001</definedName>
    <definedName name="solver_rhs1" localSheetId="11" hidden="1">0.00001</definedName>
    <definedName name="solver_rhs1" localSheetId="18" hidden="1">0.0001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cl" localSheetId="12" hidden="1">2</definedName>
    <definedName name="solver_scl" localSheetId="10" hidden="1">2</definedName>
    <definedName name="solver_scl" localSheetId="11" hidden="1">2</definedName>
    <definedName name="solver_scl" localSheetId="18" hidden="1">2</definedName>
    <definedName name="solver_sho" localSheetId="6" hidden="1">2</definedName>
    <definedName name="solver_sho" localSheetId="12" hidden="1">2</definedName>
    <definedName name="solver_sho" localSheetId="10" hidden="1">2</definedName>
    <definedName name="solver_sho" localSheetId="11" hidden="1">2</definedName>
    <definedName name="solver_sho" localSheetId="18" hidden="1">2</definedName>
    <definedName name="solver_ssz" localSheetId="6" hidden="1">100</definedName>
    <definedName name="solver_tim" localSheetId="6" hidden="1">2147483647</definedName>
    <definedName name="solver_tim" localSheetId="12" hidden="1">100</definedName>
    <definedName name="solver_tim" localSheetId="10" hidden="1">100</definedName>
    <definedName name="solver_tim" localSheetId="11" hidden="1">100</definedName>
    <definedName name="solver_tim" localSheetId="18" hidden="1">100</definedName>
    <definedName name="solver_tmp" localSheetId="18" hidden="1">0.00000001</definedName>
    <definedName name="solver_tol" localSheetId="6" hidden="1">0.01</definedName>
    <definedName name="solver_tol" localSheetId="12" hidden="1">0.001</definedName>
    <definedName name="solver_tol" localSheetId="10" hidden="1">0.001</definedName>
    <definedName name="solver_tol" localSheetId="11" hidden="1">0.001</definedName>
    <definedName name="solver_tol" localSheetId="18" hidden="1">0.05</definedName>
    <definedName name="solver_typ" localSheetId="2" hidden="1">1</definedName>
    <definedName name="solver_typ" localSheetId="6" hidden="1">1</definedName>
    <definedName name="solver_typ" localSheetId="12" hidden="1">1</definedName>
    <definedName name="solver_typ" localSheetId="10" hidden="1">1</definedName>
    <definedName name="solver_typ" localSheetId="11" hidden="1">1</definedName>
    <definedName name="solver_typ" localSheetId="18" hidden="1">1</definedName>
    <definedName name="solver_val" localSheetId="2" hidden="1">0</definedName>
    <definedName name="solver_val" localSheetId="6" hidden="1">0</definedName>
    <definedName name="solver_val" localSheetId="12" hidden="1">0</definedName>
    <definedName name="solver_val" localSheetId="10" hidden="1">0</definedName>
    <definedName name="solver_val" localSheetId="11" hidden="1">0</definedName>
    <definedName name="solver_val" localSheetId="18" hidden="1">0</definedName>
    <definedName name="solver_ver" localSheetId="2" hidden="1">3</definedName>
    <definedName name="solver_ver" localSheetId="6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8" l="1"/>
  <c r="B16" i="38"/>
  <c r="C7" i="38"/>
  <c r="C5" i="38"/>
  <c r="D6" i="38"/>
  <c r="B17" i="38"/>
  <c r="C4" i="38"/>
  <c r="D7" i="38"/>
  <c r="E6" i="38"/>
  <c r="D130" i="37"/>
  <c r="E133" i="37" s="1"/>
  <c r="E130" i="37"/>
  <c r="E132" i="37" s="1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G59" i="36"/>
  <c r="H59" i="36" s="1"/>
  <c r="K56" i="37" s="1"/>
  <c r="H3" i="36"/>
  <c r="C56" i="37"/>
  <c r="C55" i="37"/>
  <c r="C54" i="37"/>
  <c r="C53" i="37"/>
  <c r="G55" i="36"/>
  <c r="H55" i="36" s="1"/>
  <c r="K52" i="37" s="1"/>
  <c r="C52" i="37"/>
  <c r="C51" i="37"/>
  <c r="C50" i="37"/>
  <c r="C49" i="37"/>
  <c r="C48" i="37"/>
  <c r="C47" i="37"/>
  <c r="C46" i="37"/>
  <c r="C45" i="37"/>
  <c r="G47" i="36"/>
  <c r="H47" i="36" s="1"/>
  <c r="K44" i="37" s="1"/>
  <c r="C44" i="37"/>
  <c r="C43" i="37"/>
  <c r="C42" i="37"/>
  <c r="G44" i="36"/>
  <c r="H44" i="36"/>
  <c r="K41" i="37" s="1"/>
  <c r="M41" i="37" s="1"/>
  <c r="C41" i="37"/>
  <c r="C40" i="37"/>
  <c r="C39" i="37"/>
  <c r="C38" i="37"/>
  <c r="C37" i="37"/>
  <c r="C36" i="37"/>
  <c r="C35" i="37"/>
  <c r="C34" i="37"/>
  <c r="G36" i="36"/>
  <c r="H36" i="36"/>
  <c r="K33" i="37" s="1"/>
  <c r="C33" i="37"/>
  <c r="C32" i="37"/>
  <c r="C31" i="37"/>
  <c r="C30" i="37"/>
  <c r="G32" i="36"/>
  <c r="H32" i="36"/>
  <c r="K29" i="37" s="1"/>
  <c r="M29" i="37" s="1"/>
  <c r="C29" i="37"/>
  <c r="C28" i="37"/>
  <c r="G30" i="36"/>
  <c r="H30" i="36"/>
  <c r="K27" i="37" s="1"/>
  <c r="C27" i="37"/>
  <c r="C26" i="37"/>
  <c r="G28" i="36"/>
  <c r="H28" i="36"/>
  <c r="K25" i="37" s="1"/>
  <c r="M25" i="37" s="1"/>
  <c r="C25" i="37"/>
  <c r="C24" i="37"/>
  <c r="G26" i="36"/>
  <c r="H26" i="36"/>
  <c r="K23" i="37" s="1"/>
  <c r="C23" i="37"/>
  <c r="C22" i="37"/>
  <c r="G24" i="36"/>
  <c r="H24" i="36"/>
  <c r="K21" i="37" s="1"/>
  <c r="M21" i="37" s="1"/>
  <c r="C21" i="37"/>
  <c r="C20" i="37"/>
  <c r="G22" i="36"/>
  <c r="H22" i="36"/>
  <c r="K19" i="37" s="1"/>
  <c r="M19" i="37" s="1"/>
  <c r="C19" i="37"/>
  <c r="C18" i="37"/>
  <c r="G20" i="36"/>
  <c r="H20" i="36"/>
  <c r="K17" i="37" s="1"/>
  <c r="M17" i="37" s="1"/>
  <c r="C17" i="37"/>
  <c r="C16" i="37"/>
  <c r="G18" i="36"/>
  <c r="H18" i="36"/>
  <c r="K15" i="37" s="1"/>
  <c r="C15" i="37"/>
  <c r="C14" i="37"/>
  <c r="G16" i="36"/>
  <c r="H16" i="36"/>
  <c r="K13" i="37" s="1"/>
  <c r="M13" i="37" s="1"/>
  <c r="C13" i="37"/>
  <c r="C12" i="37"/>
  <c r="G14" i="36"/>
  <c r="H14" i="36"/>
  <c r="K11" i="37" s="1"/>
  <c r="M11" i="37" s="1"/>
  <c r="C11" i="37"/>
  <c r="C10" i="37"/>
  <c r="G12" i="36"/>
  <c r="H12" i="36"/>
  <c r="K9" i="37" s="1"/>
  <c r="M9" i="37" s="1"/>
  <c r="C9" i="37"/>
  <c r="C8" i="37"/>
  <c r="G10" i="36"/>
  <c r="H10" i="36"/>
  <c r="K7" i="37" s="1"/>
  <c r="C7" i="37"/>
  <c r="C6" i="37"/>
  <c r="G8" i="36"/>
  <c r="H8" i="36"/>
  <c r="K5" i="37" s="1"/>
  <c r="M5" i="37" s="1"/>
  <c r="C5" i="37"/>
  <c r="C4" i="37"/>
  <c r="G6" i="36"/>
  <c r="H6" i="36"/>
  <c r="K3" i="37" s="1"/>
  <c r="M3" i="37" s="1"/>
  <c r="C3" i="37"/>
  <c r="G131" i="36"/>
  <c r="H131" i="36" s="1"/>
  <c r="K128" i="37" s="1"/>
  <c r="G130" i="36"/>
  <c r="E1" i="36"/>
  <c r="D130" i="36" s="1"/>
  <c r="E130" i="36" s="1"/>
  <c r="G129" i="36"/>
  <c r="H129" i="36"/>
  <c r="K126" i="37" s="1"/>
  <c r="G128" i="36"/>
  <c r="G127" i="36"/>
  <c r="H127" i="36"/>
  <c r="K124" i="37" s="1"/>
  <c r="G126" i="36"/>
  <c r="G125" i="36"/>
  <c r="H125" i="36"/>
  <c r="K122" i="37" s="1"/>
  <c r="G124" i="36"/>
  <c r="G123" i="36"/>
  <c r="H123" i="36"/>
  <c r="K120" i="37" s="1"/>
  <c r="G122" i="36"/>
  <c r="G121" i="36"/>
  <c r="H121" i="36"/>
  <c r="K118" i="37" s="1"/>
  <c r="G120" i="36"/>
  <c r="G119" i="36"/>
  <c r="H119" i="36"/>
  <c r="K116" i="37" s="1"/>
  <c r="G118" i="36"/>
  <c r="G117" i="36"/>
  <c r="H117" i="36"/>
  <c r="K114" i="37" s="1"/>
  <c r="G116" i="36"/>
  <c r="G115" i="36"/>
  <c r="H115" i="36"/>
  <c r="K112" i="37" s="1"/>
  <c r="G114" i="36"/>
  <c r="G113" i="36"/>
  <c r="H113" i="36"/>
  <c r="K110" i="37" s="1"/>
  <c r="G112" i="36"/>
  <c r="G111" i="36"/>
  <c r="H111" i="36"/>
  <c r="K108" i="37" s="1"/>
  <c r="G110" i="36"/>
  <c r="G109" i="36"/>
  <c r="H109" i="36"/>
  <c r="K106" i="37" s="1"/>
  <c r="G108" i="36"/>
  <c r="H108" i="36" s="1"/>
  <c r="K105" i="37" s="1"/>
  <c r="G107" i="36"/>
  <c r="D107" i="36"/>
  <c r="E107" i="36" s="1"/>
  <c r="G106" i="36"/>
  <c r="G105" i="36"/>
  <c r="H105" i="36"/>
  <c r="K102" i="37" s="1"/>
  <c r="G104" i="36"/>
  <c r="H104" i="36" s="1"/>
  <c r="K101" i="37" s="1"/>
  <c r="G103" i="36"/>
  <c r="D103" i="36"/>
  <c r="E103" i="36" s="1"/>
  <c r="G102" i="36"/>
  <c r="G101" i="36"/>
  <c r="H101" i="36"/>
  <c r="K98" i="37" s="1"/>
  <c r="G100" i="36"/>
  <c r="H100" i="36" s="1"/>
  <c r="K97" i="37" s="1"/>
  <c r="G99" i="36"/>
  <c r="D99" i="36"/>
  <c r="E99" i="36" s="1"/>
  <c r="G98" i="36"/>
  <c r="G97" i="36"/>
  <c r="H97" i="36"/>
  <c r="K94" i="37" s="1"/>
  <c r="G96" i="36"/>
  <c r="H96" i="36" s="1"/>
  <c r="K93" i="37" s="1"/>
  <c r="G95" i="36"/>
  <c r="D95" i="36"/>
  <c r="E95" i="36" s="1"/>
  <c r="G94" i="36"/>
  <c r="G93" i="36"/>
  <c r="H93" i="36"/>
  <c r="K90" i="37" s="1"/>
  <c r="G92" i="36"/>
  <c r="H92" i="36" s="1"/>
  <c r="K89" i="37" s="1"/>
  <c r="G91" i="36"/>
  <c r="D91" i="36"/>
  <c r="E91" i="36" s="1"/>
  <c r="G90" i="36"/>
  <c r="G89" i="36"/>
  <c r="H89" i="36"/>
  <c r="K86" i="37" s="1"/>
  <c r="G88" i="36"/>
  <c r="H88" i="36" s="1"/>
  <c r="K85" i="37" s="1"/>
  <c r="G87" i="36"/>
  <c r="D87" i="36"/>
  <c r="E87" i="36" s="1"/>
  <c r="G86" i="36"/>
  <c r="G85" i="36"/>
  <c r="H85" i="36"/>
  <c r="K82" i="37" s="1"/>
  <c r="G84" i="36"/>
  <c r="H84" i="36" s="1"/>
  <c r="K81" i="37" s="1"/>
  <c r="G83" i="36"/>
  <c r="D83" i="36"/>
  <c r="E83" i="36" s="1"/>
  <c r="G82" i="36"/>
  <c r="G81" i="36"/>
  <c r="H81" i="36"/>
  <c r="K78" i="37" s="1"/>
  <c r="G80" i="36"/>
  <c r="H80" i="36" s="1"/>
  <c r="K77" i="37" s="1"/>
  <c r="G79" i="36"/>
  <c r="D79" i="36"/>
  <c r="E79" i="36" s="1"/>
  <c r="G78" i="36"/>
  <c r="G77" i="36"/>
  <c r="H77" i="36"/>
  <c r="K74" i="37" s="1"/>
  <c r="G76" i="36"/>
  <c r="H76" i="36" s="1"/>
  <c r="K73" i="37" s="1"/>
  <c r="G75" i="36"/>
  <c r="D75" i="36"/>
  <c r="E75" i="36" s="1"/>
  <c r="G74" i="36"/>
  <c r="G73" i="36"/>
  <c r="H73" i="36"/>
  <c r="K70" i="37" s="1"/>
  <c r="G72" i="36"/>
  <c r="H72" i="36" s="1"/>
  <c r="K69" i="37" s="1"/>
  <c r="G71" i="36"/>
  <c r="D71" i="36"/>
  <c r="E71" i="36" s="1"/>
  <c r="G70" i="36"/>
  <c r="G69" i="36"/>
  <c r="H69" i="36"/>
  <c r="K66" i="37" s="1"/>
  <c r="G68" i="36"/>
  <c r="H68" i="36" s="1"/>
  <c r="K65" i="37" s="1"/>
  <c r="G67" i="36"/>
  <c r="D67" i="36"/>
  <c r="E67" i="36" s="1"/>
  <c r="G66" i="36"/>
  <c r="G65" i="36"/>
  <c r="H65" i="36"/>
  <c r="K62" i="37" s="1"/>
  <c r="G64" i="36"/>
  <c r="H64" i="36" s="1"/>
  <c r="K61" i="37" s="1"/>
  <c r="G63" i="36"/>
  <c r="D63" i="36"/>
  <c r="E63" i="36" s="1"/>
  <c r="G62" i="36"/>
  <c r="G61" i="36"/>
  <c r="H61" i="36"/>
  <c r="K58" i="37" s="1"/>
  <c r="G60" i="36"/>
  <c r="H60" i="36" s="1"/>
  <c r="K57" i="37" s="1"/>
  <c r="L57" i="37" s="1"/>
  <c r="D59" i="36"/>
  <c r="E59" i="36" s="1"/>
  <c r="G58" i="36"/>
  <c r="G57" i="36"/>
  <c r="H57" i="36"/>
  <c r="K54" i="37" s="1"/>
  <c r="G56" i="36"/>
  <c r="H56" i="36" s="1"/>
  <c r="K53" i="37" s="1"/>
  <c r="L53" i="37" s="1"/>
  <c r="D55" i="36"/>
  <c r="E55" i="36" s="1"/>
  <c r="G54" i="36"/>
  <c r="G53" i="36"/>
  <c r="H53" i="36"/>
  <c r="K50" i="37" s="1"/>
  <c r="G52" i="36"/>
  <c r="H52" i="36" s="1"/>
  <c r="K49" i="37" s="1"/>
  <c r="L49" i="37" s="1"/>
  <c r="G51" i="36"/>
  <c r="H51" i="36" s="1"/>
  <c r="K48" i="37"/>
  <c r="L48" i="37" s="1"/>
  <c r="D51" i="36"/>
  <c r="E51" i="36" s="1"/>
  <c r="G50" i="36"/>
  <c r="G49" i="36"/>
  <c r="H49" i="36"/>
  <c r="K46" i="37" s="1"/>
  <c r="G48" i="36"/>
  <c r="H48" i="36" s="1"/>
  <c r="K45" i="37" s="1"/>
  <c r="M45" i="37" s="1"/>
  <c r="D47" i="36"/>
  <c r="E47" i="36" s="1"/>
  <c r="G46" i="36"/>
  <c r="H46" i="36" s="1"/>
  <c r="K43" i="37" s="1"/>
  <c r="L43" i="37" s="1"/>
  <c r="G45" i="36"/>
  <c r="H45" i="36"/>
  <c r="K42" i="37" s="1"/>
  <c r="D45" i="36"/>
  <c r="E45" i="36" s="1"/>
  <c r="L41" i="37"/>
  <c r="G43" i="36"/>
  <c r="H43" i="36"/>
  <c r="K40" i="37" s="1"/>
  <c r="D43" i="36"/>
  <c r="E43" i="36" s="1"/>
  <c r="G42" i="36"/>
  <c r="H42" i="36" s="1"/>
  <c r="K39" i="37" s="1"/>
  <c r="G41" i="36"/>
  <c r="H41" i="36"/>
  <c r="K38" i="37" s="1"/>
  <c r="D41" i="36"/>
  <c r="E41" i="36" s="1"/>
  <c r="G40" i="36"/>
  <c r="H40" i="36" s="1"/>
  <c r="K37" i="37"/>
  <c r="G39" i="36"/>
  <c r="H39" i="36"/>
  <c r="K36" i="37" s="1"/>
  <c r="L36" i="37" s="1"/>
  <c r="G38" i="36"/>
  <c r="H38" i="36"/>
  <c r="K35" i="37" s="1"/>
  <c r="G37" i="36"/>
  <c r="H37" i="36" s="1"/>
  <c r="K34" i="37"/>
  <c r="G35" i="36"/>
  <c r="H35" i="36" s="1"/>
  <c r="K32" i="37" s="1"/>
  <c r="L32" i="37" s="1"/>
  <c r="G34" i="36"/>
  <c r="H34" i="36"/>
  <c r="K31" i="37" s="1"/>
  <c r="G33" i="36"/>
  <c r="H33" i="36" s="1"/>
  <c r="K30" i="37"/>
  <c r="L30" i="37" s="1"/>
  <c r="D33" i="36"/>
  <c r="E33" i="36" s="1"/>
  <c r="L29" i="37"/>
  <c r="G31" i="36"/>
  <c r="H31" i="36"/>
  <c r="K28" i="37" s="1"/>
  <c r="M28" i="37"/>
  <c r="G29" i="36"/>
  <c r="H29" i="36" s="1"/>
  <c r="K26" i="37"/>
  <c r="M26" i="37" s="1"/>
  <c r="D29" i="36"/>
  <c r="E29" i="36" s="1"/>
  <c r="L25" i="37"/>
  <c r="G27" i="36"/>
  <c r="H27" i="36"/>
  <c r="K24" i="37" s="1"/>
  <c r="M24" i="37"/>
  <c r="G25" i="36"/>
  <c r="H25" i="36"/>
  <c r="K22" i="37"/>
  <c r="M22" i="37" s="1"/>
  <c r="D25" i="36"/>
  <c r="E25" i="36" s="1"/>
  <c r="L21" i="37"/>
  <c r="G23" i="36"/>
  <c r="H23" i="36"/>
  <c r="K20" i="37" s="1"/>
  <c r="M20" i="37" s="1"/>
  <c r="L19" i="37"/>
  <c r="G21" i="36"/>
  <c r="H21" i="36" s="1"/>
  <c r="K18" i="37"/>
  <c r="M18" i="37"/>
  <c r="D21" i="36"/>
  <c r="E21" i="36" s="1"/>
  <c r="L17" i="37"/>
  <c r="G19" i="36"/>
  <c r="H19" i="36"/>
  <c r="K16" i="37" s="1"/>
  <c r="M16" i="37" s="1"/>
  <c r="D19" i="36"/>
  <c r="E19" i="36"/>
  <c r="G17" i="36"/>
  <c r="H17" i="36" s="1"/>
  <c r="K14" i="37" s="1"/>
  <c r="M14" i="37" s="1"/>
  <c r="D17" i="36"/>
  <c r="E17" i="36"/>
  <c r="L13" i="37"/>
  <c r="G15" i="36"/>
  <c r="H15" i="36"/>
  <c r="K12" i="37"/>
  <c r="M12" i="37" s="1"/>
  <c r="L11" i="37"/>
  <c r="G13" i="36"/>
  <c r="H13" i="36" s="1"/>
  <c r="K10" i="37" s="1"/>
  <c r="D13" i="36"/>
  <c r="E13" i="36" s="1"/>
  <c r="L9" i="37"/>
  <c r="G11" i="36"/>
  <c r="H11" i="36" s="1"/>
  <c r="K8" i="37" s="1"/>
  <c r="D11" i="36"/>
  <c r="E11" i="36" s="1"/>
  <c r="G9" i="36"/>
  <c r="H9" i="36"/>
  <c r="K6" i="37"/>
  <c r="M6" i="37" s="1"/>
  <c r="D9" i="36"/>
  <c r="E9" i="36" s="1"/>
  <c r="L5" i="37"/>
  <c r="G7" i="36"/>
  <c r="H7" i="36"/>
  <c r="K4" i="37" s="1"/>
  <c r="M4" i="37" s="1"/>
  <c r="L3" i="37"/>
  <c r="D6" i="36"/>
  <c r="E6" i="36" s="1"/>
  <c r="D128" i="36"/>
  <c r="E128" i="36" s="1"/>
  <c r="E129" i="35"/>
  <c r="F1" i="35"/>
  <c r="F129" i="35"/>
  <c r="G128" i="37" s="1"/>
  <c r="E128" i="35"/>
  <c r="E127" i="35"/>
  <c r="E126" i="35"/>
  <c r="E125" i="35"/>
  <c r="E124" i="35"/>
  <c r="F124" i="35" s="1"/>
  <c r="G123" i="37" s="1"/>
  <c r="E123" i="35"/>
  <c r="E122" i="35"/>
  <c r="E121" i="35"/>
  <c r="F121" i="35"/>
  <c r="G120" i="37" s="1"/>
  <c r="I120" i="37" s="1"/>
  <c r="E120" i="35"/>
  <c r="E119" i="35"/>
  <c r="E118" i="35"/>
  <c r="E117" i="35"/>
  <c r="E116" i="35"/>
  <c r="F116" i="35" s="1"/>
  <c r="G115" i="37" s="1"/>
  <c r="E115" i="35"/>
  <c r="E114" i="35"/>
  <c r="E113" i="35"/>
  <c r="F113" i="35"/>
  <c r="G112" i="37" s="1"/>
  <c r="H112" i="37" s="1"/>
  <c r="E112" i="35"/>
  <c r="E111" i="35"/>
  <c r="E110" i="35"/>
  <c r="E109" i="35"/>
  <c r="E108" i="35"/>
  <c r="F108" i="35" s="1"/>
  <c r="G107" i="37" s="1"/>
  <c r="E107" i="35"/>
  <c r="E106" i="35"/>
  <c r="E105" i="35"/>
  <c r="F105" i="35"/>
  <c r="G104" i="37" s="1"/>
  <c r="I104" i="37" s="1"/>
  <c r="E104" i="35"/>
  <c r="E103" i="35"/>
  <c r="E102" i="35"/>
  <c r="E101" i="35"/>
  <c r="E100" i="35"/>
  <c r="F100" i="35" s="1"/>
  <c r="G99" i="37" s="1"/>
  <c r="E99" i="35"/>
  <c r="E98" i="35"/>
  <c r="E97" i="35"/>
  <c r="F97" i="35"/>
  <c r="G96" i="37" s="1"/>
  <c r="H96" i="37" s="1"/>
  <c r="E96" i="35"/>
  <c r="E95" i="35"/>
  <c r="E94" i="35"/>
  <c r="E93" i="35"/>
  <c r="E92" i="35"/>
  <c r="F92" i="35" s="1"/>
  <c r="G91" i="37" s="1"/>
  <c r="E91" i="35"/>
  <c r="E90" i="35"/>
  <c r="E89" i="35"/>
  <c r="F89" i="35"/>
  <c r="G88" i="37" s="1"/>
  <c r="I88" i="37" s="1"/>
  <c r="E88" i="35"/>
  <c r="E87" i="35"/>
  <c r="E86" i="35"/>
  <c r="E85" i="35"/>
  <c r="E84" i="35"/>
  <c r="F84" i="35" s="1"/>
  <c r="G83" i="37" s="1"/>
  <c r="I83" i="37" s="1"/>
  <c r="E83" i="35"/>
  <c r="E82" i="35"/>
  <c r="E81" i="35"/>
  <c r="F81" i="35"/>
  <c r="G80" i="37" s="1"/>
  <c r="E80" i="35"/>
  <c r="E79" i="35"/>
  <c r="E78" i="35"/>
  <c r="E77" i="35"/>
  <c r="E76" i="35"/>
  <c r="F76" i="35" s="1"/>
  <c r="G75" i="37" s="1"/>
  <c r="E75" i="35"/>
  <c r="E74" i="35"/>
  <c r="E73" i="35"/>
  <c r="F73" i="35"/>
  <c r="G72" i="37" s="1"/>
  <c r="E72" i="35"/>
  <c r="E71" i="35"/>
  <c r="E70" i="35"/>
  <c r="E69" i="35"/>
  <c r="E68" i="35"/>
  <c r="F68" i="35"/>
  <c r="G67" i="37" s="1"/>
  <c r="I67" i="37" s="1"/>
  <c r="E67" i="35"/>
  <c r="E66" i="35"/>
  <c r="E65" i="35"/>
  <c r="F65" i="35" s="1"/>
  <c r="G64" i="37" s="1"/>
  <c r="I64" i="37" s="1"/>
  <c r="E64" i="35"/>
  <c r="E63" i="35"/>
  <c r="E62" i="35"/>
  <c r="E61" i="35"/>
  <c r="E60" i="35"/>
  <c r="F60" i="35"/>
  <c r="G59" i="37" s="1"/>
  <c r="E59" i="35"/>
  <c r="E58" i="35"/>
  <c r="E57" i="35"/>
  <c r="F57" i="35" s="1"/>
  <c r="G56" i="37" s="1"/>
  <c r="E56" i="35"/>
  <c r="E55" i="35"/>
  <c r="E54" i="35"/>
  <c r="E53" i="35"/>
  <c r="E52" i="35"/>
  <c r="F52" i="35" s="1"/>
  <c r="G51" i="37" s="1"/>
  <c r="E51" i="35"/>
  <c r="E50" i="35"/>
  <c r="E49" i="35"/>
  <c r="F49" i="35" s="1"/>
  <c r="G48" i="37" s="1"/>
  <c r="E48" i="35"/>
  <c r="E47" i="35"/>
  <c r="E46" i="35"/>
  <c r="E45" i="35"/>
  <c r="E44" i="35"/>
  <c r="F44" i="35" s="1"/>
  <c r="G43" i="37" s="1"/>
  <c r="I43" i="37" s="1"/>
  <c r="E43" i="35"/>
  <c r="E42" i="35"/>
  <c r="E41" i="35"/>
  <c r="F41" i="35" s="1"/>
  <c r="G40" i="37" s="1"/>
  <c r="I40" i="37" s="1"/>
  <c r="E40" i="35"/>
  <c r="E39" i="35"/>
  <c r="E38" i="35"/>
  <c r="E37" i="35"/>
  <c r="E36" i="35"/>
  <c r="F36" i="35" s="1"/>
  <c r="G35" i="37" s="1"/>
  <c r="E35" i="35"/>
  <c r="E34" i="35"/>
  <c r="F34" i="35" s="1"/>
  <c r="G33" i="37" s="1"/>
  <c r="I33" i="37" s="1"/>
  <c r="E33" i="35"/>
  <c r="E32" i="35"/>
  <c r="F32" i="35"/>
  <c r="G31" i="37" s="1"/>
  <c r="E31" i="35"/>
  <c r="E30" i="35"/>
  <c r="F30" i="35"/>
  <c r="G29" i="37" s="1"/>
  <c r="I29" i="37" s="1"/>
  <c r="E29" i="35"/>
  <c r="E28" i="35"/>
  <c r="F28" i="35"/>
  <c r="G27" i="37" s="1"/>
  <c r="E27" i="35"/>
  <c r="E26" i="35"/>
  <c r="F26" i="35"/>
  <c r="G25" i="37" s="1"/>
  <c r="E25" i="35"/>
  <c r="E24" i="35"/>
  <c r="F24" i="35"/>
  <c r="G23" i="37" s="1"/>
  <c r="E23" i="35"/>
  <c r="E22" i="35"/>
  <c r="F22" i="35"/>
  <c r="G21" i="37" s="1"/>
  <c r="I21" i="37" s="1"/>
  <c r="E21" i="35"/>
  <c r="E20" i="35"/>
  <c r="F20" i="35"/>
  <c r="G19" i="37" s="1"/>
  <c r="E19" i="35"/>
  <c r="E18" i="35"/>
  <c r="F18" i="35"/>
  <c r="G17" i="37" s="1"/>
  <c r="E17" i="35"/>
  <c r="E16" i="35"/>
  <c r="F16" i="35"/>
  <c r="G15" i="37" s="1"/>
  <c r="E15" i="35"/>
  <c r="E14" i="35"/>
  <c r="F14" i="35"/>
  <c r="G13" i="37" s="1"/>
  <c r="I13" i="37" s="1"/>
  <c r="E13" i="35"/>
  <c r="E12" i="35"/>
  <c r="F12" i="35"/>
  <c r="G11" i="37" s="1"/>
  <c r="E11" i="35"/>
  <c r="E10" i="35"/>
  <c r="F10" i="35"/>
  <c r="G9" i="37" s="1"/>
  <c r="E9" i="35"/>
  <c r="E8" i="35"/>
  <c r="F8" i="35"/>
  <c r="G7" i="37" s="1"/>
  <c r="H7" i="37" s="1"/>
  <c r="E7" i="35"/>
  <c r="E6" i="35"/>
  <c r="F6" i="35"/>
  <c r="G5" i="37" s="1"/>
  <c r="I5" i="37" s="1"/>
  <c r="E5" i="35"/>
  <c r="E4" i="35"/>
  <c r="F4" i="35"/>
  <c r="G3" i="37" s="1"/>
  <c r="F127" i="35"/>
  <c r="G126" i="37" s="1"/>
  <c r="H126" i="37" s="1"/>
  <c r="B18" i="38"/>
  <c r="D5" i="38"/>
  <c r="D4" i="38"/>
  <c r="C9" i="38"/>
  <c r="C16" i="38"/>
  <c r="C11" i="38"/>
  <c r="E7" i="38"/>
  <c r="F6" i="38"/>
  <c r="I126" i="37"/>
  <c r="M35" i="37"/>
  <c r="L35" i="37"/>
  <c r="M43" i="37"/>
  <c r="I7" i="37"/>
  <c r="H43" i="37"/>
  <c r="H67" i="37"/>
  <c r="H83" i="37"/>
  <c r="I112" i="37"/>
  <c r="L40" i="37"/>
  <c r="M40" i="37"/>
  <c r="L112" i="37"/>
  <c r="M112" i="37"/>
  <c r="F5" i="35"/>
  <c r="G4" i="37" s="1"/>
  <c r="F9" i="35"/>
  <c r="G8" i="37" s="1"/>
  <c r="F13" i="35"/>
  <c r="G12" i="37" s="1"/>
  <c r="F19" i="35"/>
  <c r="G18" i="37" s="1"/>
  <c r="F23" i="35"/>
  <c r="G22" i="37" s="1"/>
  <c r="F27" i="35"/>
  <c r="G26" i="37" s="1"/>
  <c r="F31" i="35"/>
  <c r="G30" i="37" s="1"/>
  <c r="F35" i="35"/>
  <c r="G34" i="37" s="1"/>
  <c r="H34" i="37" s="1"/>
  <c r="F37" i="35"/>
  <c r="G36" i="37" s="1"/>
  <c r="F48" i="35"/>
  <c r="G47" i="37" s="1"/>
  <c r="F53" i="35"/>
  <c r="G52" i="37" s="1"/>
  <c r="F64" i="35"/>
  <c r="G63" i="37" s="1"/>
  <c r="F69" i="35"/>
  <c r="G68" i="37" s="1"/>
  <c r="F80" i="35"/>
  <c r="G79" i="37" s="1"/>
  <c r="F85" i="35"/>
  <c r="G84" i="37" s="1"/>
  <c r="F96" i="35"/>
  <c r="G95" i="37" s="1"/>
  <c r="H95" i="37" s="1"/>
  <c r="F101" i="35"/>
  <c r="G100" i="37" s="1"/>
  <c r="F104" i="35"/>
  <c r="G103" i="37" s="1"/>
  <c r="F109" i="35"/>
  <c r="G108" i="37" s="1"/>
  <c r="F117" i="35"/>
  <c r="G116" i="37" s="1"/>
  <c r="F120" i="35"/>
  <c r="G119" i="37" s="1"/>
  <c r="F125" i="35"/>
  <c r="G124" i="37" s="1"/>
  <c r="F128" i="35"/>
  <c r="G127" i="37" s="1"/>
  <c r="L38" i="37"/>
  <c r="M38" i="37"/>
  <c r="L45" i="37"/>
  <c r="L61" i="37"/>
  <c r="M61" i="37"/>
  <c r="M69" i="37"/>
  <c r="L69" i="37"/>
  <c r="M77" i="37"/>
  <c r="L77" i="37"/>
  <c r="M89" i="37"/>
  <c r="L89" i="37"/>
  <c r="M105" i="37"/>
  <c r="L105" i="37"/>
  <c r="L108" i="37"/>
  <c r="M108" i="37"/>
  <c r="L124" i="37"/>
  <c r="M124" i="37"/>
  <c r="M49" i="37"/>
  <c r="H13" i="37"/>
  <c r="H21" i="37"/>
  <c r="H29" i="37"/>
  <c r="H88" i="37"/>
  <c r="H104" i="37"/>
  <c r="H120" i="37"/>
  <c r="M32" i="37"/>
  <c r="F7" i="35"/>
  <c r="G6" i="37"/>
  <c r="F11" i="35"/>
  <c r="G10" i="37"/>
  <c r="F15" i="35"/>
  <c r="G14" i="37"/>
  <c r="F17" i="35"/>
  <c r="G16" i="37"/>
  <c r="F21" i="35"/>
  <c r="G20" i="37"/>
  <c r="F25" i="35"/>
  <c r="G24" i="37"/>
  <c r="F29" i="35"/>
  <c r="G28" i="37"/>
  <c r="F33" i="35"/>
  <c r="G32" i="37"/>
  <c r="F40" i="35"/>
  <c r="G39" i="37"/>
  <c r="F45" i="35"/>
  <c r="G44" i="37"/>
  <c r="F56" i="35"/>
  <c r="G55" i="37"/>
  <c r="F61" i="35"/>
  <c r="G60" i="37"/>
  <c r="F72" i="35"/>
  <c r="G71" i="37"/>
  <c r="F77" i="35"/>
  <c r="G76" i="37"/>
  <c r="F88" i="35"/>
  <c r="G87" i="37"/>
  <c r="F93" i="35"/>
  <c r="G92" i="37"/>
  <c r="F112" i="35"/>
  <c r="G111" i="37"/>
  <c r="L34" i="37"/>
  <c r="M34" i="37"/>
  <c r="L42" i="37"/>
  <c r="M42" i="37"/>
  <c r="M53" i="37"/>
  <c r="L65" i="37"/>
  <c r="M65" i="37"/>
  <c r="M73" i="37"/>
  <c r="L73" i="37"/>
  <c r="M81" i="37"/>
  <c r="L81" i="37"/>
  <c r="M85" i="37"/>
  <c r="L85" i="37"/>
  <c r="M93" i="37"/>
  <c r="L93" i="37"/>
  <c r="M97" i="37"/>
  <c r="L97" i="37"/>
  <c r="M101" i="37"/>
  <c r="L101" i="37"/>
  <c r="L116" i="37"/>
  <c r="M116" i="37"/>
  <c r="F38" i="35"/>
  <c r="G37" i="37"/>
  <c r="F43" i="35"/>
  <c r="G42" i="37"/>
  <c r="F46" i="35"/>
  <c r="G45" i="37"/>
  <c r="F51" i="35"/>
  <c r="G50" i="37"/>
  <c r="F54" i="35"/>
  <c r="G53" i="37"/>
  <c r="F59" i="35"/>
  <c r="G58" i="37"/>
  <c r="F62" i="35"/>
  <c r="G61" i="37"/>
  <c r="F67" i="35"/>
  <c r="G66" i="37"/>
  <c r="F70" i="35"/>
  <c r="G69" i="37"/>
  <c r="F75" i="35"/>
  <c r="G74" i="37"/>
  <c r="F78" i="35"/>
  <c r="G77" i="37"/>
  <c r="F83" i="35"/>
  <c r="G82" i="37"/>
  <c r="F86" i="35"/>
  <c r="G85" i="37"/>
  <c r="F91" i="35"/>
  <c r="G90" i="37"/>
  <c r="F94" i="35"/>
  <c r="G93" i="37"/>
  <c r="F99" i="35"/>
  <c r="G98" i="37"/>
  <c r="F102" i="35"/>
  <c r="G101" i="37"/>
  <c r="F107" i="35"/>
  <c r="G106" i="37"/>
  <c r="F110" i="35"/>
  <c r="G109" i="37"/>
  <c r="F115" i="35"/>
  <c r="G114" i="37"/>
  <c r="I114" i="37" s="1"/>
  <c r="F118" i="35"/>
  <c r="G117" i="37"/>
  <c r="F123" i="35"/>
  <c r="G122" i="37"/>
  <c r="F126" i="35"/>
  <c r="G125" i="37"/>
  <c r="D10" i="36"/>
  <c r="E10" i="36"/>
  <c r="D14" i="36"/>
  <c r="E14" i="36"/>
  <c r="D18" i="36"/>
  <c r="E18" i="36"/>
  <c r="D22" i="36"/>
  <c r="E22" i="36"/>
  <c r="D26" i="36"/>
  <c r="E26" i="36"/>
  <c r="D30" i="36"/>
  <c r="E30" i="36" s="1"/>
  <c r="D34" i="36"/>
  <c r="E34" i="36"/>
  <c r="D38" i="36"/>
  <c r="E38" i="36" s="1"/>
  <c r="L37" i="37"/>
  <c r="M37" i="37"/>
  <c r="D42" i="36"/>
  <c r="E42" i="36" s="1"/>
  <c r="D46" i="36"/>
  <c r="E46" i="36"/>
  <c r="L46" i="37"/>
  <c r="M46" i="37"/>
  <c r="L50" i="37"/>
  <c r="M50" i="37"/>
  <c r="L54" i="37"/>
  <c r="M54" i="37"/>
  <c r="L58" i="37"/>
  <c r="M58" i="37"/>
  <c r="L62" i="37"/>
  <c r="M62" i="37"/>
  <c r="L66" i="37"/>
  <c r="M66" i="37"/>
  <c r="L70" i="37"/>
  <c r="M70" i="37"/>
  <c r="L74" i="37"/>
  <c r="M74" i="37"/>
  <c r="L78" i="37"/>
  <c r="M78" i="37"/>
  <c r="L82" i="37"/>
  <c r="M82" i="37"/>
  <c r="L86" i="37"/>
  <c r="M86" i="37"/>
  <c r="L90" i="37"/>
  <c r="M90" i="37"/>
  <c r="L94" i="37"/>
  <c r="M94" i="37"/>
  <c r="L98" i="37"/>
  <c r="M98" i="37"/>
  <c r="L102" i="37"/>
  <c r="M102" i="37"/>
  <c r="L106" i="37"/>
  <c r="M106" i="37"/>
  <c r="D112" i="36"/>
  <c r="E112" i="36" s="1"/>
  <c r="L114" i="37"/>
  <c r="M114" i="37"/>
  <c r="D120" i="36"/>
  <c r="E120" i="36" s="1"/>
  <c r="L122" i="37"/>
  <c r="M122" i="37"/>
  <c r="M36" i="37"/>
  <c r="M57" i="37"/>
  <c r="L120" i="37"/>
  <c r="M120" i="37"/>
  <c r="L128" i="37"/>
  <c r="M128" i="37"/>
  <c r="L4" i="37"/>
  <c r="L6" i="37"/>
  <c r="L12" i="37"/>
  <c r="L14" i="37"/>
  <c r="L16" i="37"/>
  <c r="L18" i="37"/>
  <c r="L20" i="37"/>
  <c r="L22" i="37"/>
  <c r="L24" i="37"/>
  <c r="L26" i="37"/>
  <c r="L28" i="37"/>
  <c r="M30" i="37"/>
  <c r="F39" i="35"/>
  <c r="G38" i="37" s="1"/>
  <c r="F42" i="35"/>
  <c r="G41" i="37" s="1"/>
  <c r="F47" i="35"/>
  <c r="G46" i="37" s="1"/>
  <c r="F50" i="35"/>
  <c r="G49" i="37"/>
  <c r="I49" i="37" s="1"/>
  <c r="F55" i="35"/>
  <c r="G54" i="37" s="1"/>
  <c r="F58" i="35"/>
  <c r="G57" i="37"/>
  <c r="F63" i="35"/>
  <c r="G62" i="37" s="1"/>
  <c r="F66" i="35"/>
  <c r="G65" i="37" s="1"/>
  <c r="F71" i="35"/>
  <c r="G70" i="37" s="1"/>
  <c r="F74" i="35"/>
  <c r="G73" i="37" s="1"/>
  <c r="F79" i="35"/>
  <c r="G78" i="37" s="1"/>
  <c r="F82" i="35"/>
  <c r="G81" i="37"/>
  <c r="H81" i="37" s="1"/>
  <c r="F87" i="35"/>
  <c r="G86" i="37" s="1"/>
  <c r="F90" i="35"/>
  <c r="G89" i="37"/>
  <c r="F95" i="35"/>
  <c r="G94" i="37" s="1"/>
  <c r="F98" i="35"/>
  <c r="G97" i="37" s="1"/>
  <c r="F103" i="35"/>
  <c r="G102" i="37" s="1"/>
  <c r="F106" i="35"/>
  <c r="G105" i="37" s="1"/>
  <c r="F111" i="35"/>
  <c r="G110" i="37" s="1"/>
  <c r="F114" i="35"/>
  <c r="G113" i="37"/>
  <c r="H113" i="37" s="1"/>
  <c r="F119" i="35"/>
  <c r="G118" i="37" s="1"/>
  <c r="F122" i="35"/>
  <c r="G121" i="37"/>
  <c r="D109" i="36"/>
  <c r="E109" i="36" s="1"/>
  <c r="D105" i="36"/>
  <c r="E105" i="36" s="1"/>
  <c r="D101" i="36"/>
  <c r="E101" i="36" s="1"/>
  <c r="D97" i="36"/>
  <c r="E97" i="36" s="1"/>
  <c r="D93" i="36"/>
  <c r="E93" i="36" s="1"/>
  <c r="D89" i="36"/>
  <c r="E89" i="36"/>
  <c r="D85" i="36"/>
  <c r="E85" i="36" s="1"/>
  <c r="D81" i="36"/>
  <c r="E81" i="36"/>
  <c r="D77" i="36"/>
  <c r="E77" i="36" s="1"/>
  <c r="D73" i="36"/>
  <c r="E73" i="36" s="1"/>
  <c r="D69" i="36"/>
  <c r="E69" i="36" s="1"/>
  <c r="D65" i="36"/>
  <c r="E65" i="36" s="1"/>
  <c r="D61" i="36"/>
  <c r="E61" i="36" s="1"/>
  <c r="D57" i="36"/>
  <c r="E57" i="36"/>
  <c r="D53" i="36"/>
  <c r="E53" i="36" s="1"/>
  <c r="D49" i="36"/>
  <c r="E49" i="36"/>
  <c r="D131" i="36"/>
  <c r="E131" i="36" s="1"/>
  <c r="D129" i="36"/>
  <c r="E129" i="36" s="1"/>
  <c r="D127" i="36"/>
  <c r="E127" i="36"/>
  <c r="D125" i="36"/>
  <c r="E125" i="36" s="1"/>
  <c r="D123" i="36"/>
  <c r="E123" i="36"/>
  <c r="D121" i="36"/>
  <c r="E121" i="36" s="1"/>
  <c r="D119" i="36"/>
  <c r="E119" i="36"/>
  <c r="D117" i="36"/>
  <c r="E117" i="36" s="1"/>
  <c r="D115" i="36"/>
  <c r="E115" i="36"/>
  <c r="D113" i="36"/>
  <c r="E113" i="36" s="1"/>
  <c r="D111" i="36"/>
  <c r="E111" i="36"/>
  <c r="D108" i="36"/>
  <c r="E108" i="36" s="1"/>
  <c r="D104" i="36"/>
  <c r="E104" i="36"/>
  <c r="D100" i="36"/>
  <c r="E100" i="36" s="1"/>
  <c r="D96" i="36"/>
  <c r="E96" i="36"/>
  <c r="D92" i="36"/>
  <c r="E92" i="36" s="1"/>
  <c r="D88" i="36"/>
  <c r="E88" i="36"/>
  <c r="D84" i="36"/>
  <c r="E84" i="36" s="1"/>
  <c r="D80" i="36"/>
  <c r="E80" i="36"/>
  <c r="D76" i="36"/>
  <c r="E76" i="36" s="1"/>
  <c r="D72" i="36"/>
  <c r="E72" i="36"/>
  <c r="D68" i="36"/>
  <c r="E68" i="36" s="1"/>
  <c r="D64" i="36"/>
  <c r="E64" i="36"/>
  <c r="D60" i="36"/>
  <c r="E60" i="36" s="1"/>
  <c r="D56" i="36"/>
  <c r="E56" i="36"/>
  <c r="D52" i="36"/>
  <c r="E52" i="36" s="1"/>
  <c r="D48" i="36"/>
  <c r="E48" i="36"/>
  <c r="D8" i="36"/>
  <c r="E8" i="36" s="1"/>
  <c r="D12" i="36"/>
  <c r="E12" i="36"/>
  <c r="D16" i="36"/>
  <c r="E16" i="36" s="1"/>
  <c r="D20" i="36"/>
  <c r="E20" i="36"/>
  <c r="D24" i="36"/>
  <c r="E24" i="36" s="1"/>
  <c r="D28" i="36"/>
  <c r="E28" i="36"/>
  <c r="D32" i="36"/>
  <c r="E32" i="36" s="1"/>
  <c r="D36" i="36"/>
  <c r="E36" i="36"/>
  <c r="D40" i="36"/>
  <c r="E40" i="36" s="1"/>
  <c r="D44" i="36"/>
  <c r="E44" i="36"/>
  <c r="D116" i="36"/>
  <c r="E116" i="36" s="1"/>
  <c r="D124" i="36"/>
  <c r="E124" i="36"/>
  <c r="M31" i="37"/>
  <c r="L31" i="37"/>
  <c r="M39" i="37"/>
  <c r="L39" i="37"/>
  <c r="L110" i="37"/>
  <c r="M110" i="37"/>
  <c r="L118" i="37"/>
  <c r="M118" i="37"/>
  <c r="L126" i="37"/>
  <c r="M126" i="37"/>
  <c r="H33" i="37"/>
  <c r="H40" i="37"/>
  <c r="L56" i="37"/>
  <c r="M56" i="37"/>
  <c r="H50" i="36"/>
  <c r="K47" i="37" s="1"/>
  <c r="H54" i="36"/>
  <c r="K51" i="37"/>
  <c r="H58" i="36"/>
  <c r="K55" i="37" s="1"/>
  <c r="H62" i="36"/>
  <c r="K59" i="37"/>
  <c r="L59" i="37" s="1"/>
  <c r="H66" i="36"/>
  <c r="K63" i="37" s="1"/>
  <c r="H70" i="36"/>
  <c r="K67" i="37"/>
  <c r="H74" i="36"/>
  <c r="K71" i="37" s="1"/>
  <c r="H78" i="36"/>
  <c r="K75" i="37"/>
  <c r="H82" i="36"/>
  <c r="K79" i="37" s="1"/>
  <c r="H86" i="36"/>
  <c r="K83" i="37"/>
  <c r="L83" i="37" s="1"/>
  <c r="H90" i="36"/>
  <c r="K87" i="37" s="1"/>
  <c r="H94" i="36"/>
  <c r="K91" i="37"/>
  <c r="H98" i="36"/>
  <c r="K95" i="37" s="1"/>
  <c r="H102" i="36"/>
  <c r="K99" i="37"/>
  <c r="M99" i="37" s="1"/>
  <c r="H106" i="36"/>
  <c r="K103" i="37" s="1"/>
  <c r="H63" i="36"/>
  <c r="K60" i="37"/>
  <c r="M60" i="37" s="1"/>
  <c r="H67" i="36"/>
  <c r="K64" i="37" s="1"/>
  <c r="H71" i="36"/>
  <c r="K68" i="37"/>
  <c r="L68" i="37" s="1"/>
  <c r="H75" i="36"/>
  <c r="K72" i="37" s="1"/>
  <c r="H79" i="36"/>
  <c r="K76" i="37"/>
  <c r="H83" i="36"/>
  <c r="K80" i="37" s="1"/>
  <c r="H87" i="36"/>
  <c r="K84" i="37"/>
  <c r="H91" i="36"/>
  <c r="K88" i="37" s="1"/>
  <c r="H95" i="36"/>
  <c r="K92" i="37"/>
  <c r="M92" i="37" s="1"/>
  <c r="H99" i="36"/>
  <c r="K96" i="37" s="1"/>
  <c r="H103" i="36"/>
  <c r="K100" i="37"/>
  <c r="H107" i="36"/>
  <c r="K104" i="37" s="1"/>
  <c r="H110" i="36"/>
  <c r="K107" i="37"/>
  <c r="H112" i="36"/>
  <c r="K109" i="37" s="1"/>
  <c r="H114" i="36"/>
  <c r="K111" i="37"/>
  <c r="L111" i="37" s="1"/>
  <c r="H116" i="36"/>
  <c r="K113" i="37" s="1"/>
  <c r="H118" i="36"/>
  <c r="K115" i="37"/>
  <c r="H120" i="36"/>
  <c r="K117" i="37" s="1"/>
  <c r="H122" i="36"/>
  <c r="K119" i="37"/>
  <c r="H124" i="36"/>
  <c r="K121" i="37" s="1"/>
  <c r="H126" i="36"/>
  <c r="K123" i="37"/>
  <c r="L123" i="37" s="1"/>
  <c r="H128" i="36"/>
  <c r="K125" i="37" s="1"/>
  <c r="H130" i="36"/>
  <c r="K127" i="37"/>
  <c r="M48" i="37"/>
  <c r="E134" i="37"/>
  <c r="G6" i="38"/>
  <c r="G7" i="38"/>
  <c r="F7" i="38"/>
  <c r="F5" i="38" s="1"/>
  <c r="C17" i="38"/>
  <c r="E5" i="38"/>
  <c r="E4" i="38"/>
  <c r="C15" i="38"/>
  <c r="D11" i="38"/>
  <c r="D9" i="38"/>
  <c r="D14" i="38"/>
  <c r="B19" i="38"/>
  <c r="C18" i="38"/>
  <c r="D18" i="38"/>
  <c r="C14" i="38"/>
  <c r="L51" i="37"/>
  <c r="L60" i="37"/>
  <c r="L67" i="37"/>
  <c r="L75" i="37"/>
  <c r="L76" i="37"/>
  <c r="L84" i="37"/>
  <c r="L91" i="37"/>
  <c r="L92" i="37"/>
  <c r="L99" i="37"/>
  <c r="L100" i="37"/>
  <c r="L107" i="37"/>
  <c r="L115" i="37"/>
  <c r="L119" i="37"/>
  <c r="L127" i="37"/>
  <c r="I110" i="37"/>
  <c r="H110" i="37"/>
  <c r="I94" i="37"/>
  <c r="H94" i="37"/>
  <c r="I78" i="37"/>
  <c r="H78" i="37"/>
  <c r="I62" i="37"/>
  <c r="H62" i="37"/>
  <c r="H46" i="37"/>
  <c r="I46" i="37"/>
  <c r="H117" i="37"/>
  <c r="I117" i="37"/>
  <c r="H101" i="37"/>
  <c r="I101" i="37"/>
  <c r="H85" i="37"/>
  <c r="I85" i="37"/>
  <c r="H69" i="37"/>
  <c r="I69" i="37"/>
  <c r="I53" i="37"/>
  <c r="H53" i="37"/>
  <c r="I37" i="37"/>
  <c r="H37" i="37"/>
  <c r="I92" i="37"/>
  <c r="H92" i="37"/>
  <c r="I60" i="37"/>
  <c r="H60" i="37"/>
  <c r="I32" i="37"/>
  <c r="H32" i="37"/>
  <c r="H16" i="37"/>
  <c r="I16" i="37"/>
  <c r="I124" i="37"/>
  <c r="H124" i="37"/>
  <c r="H103" i="37"/>
  <c r="I103" i="37"/>
  <c r="H79" i="37"/>
  <c r="I79" i="37"/>
  <c r="H47" i="37"/>
  <c r="I47" i="37"/>
  <c r="H26" i="37"/>
  <c r="I26" i="37"/>
  <c r="H8" i="37"/>
  <c r="I8" i="37"/>
  <c r="M127" i="37"/>
  <c r="M119" i="37"/>
  <c r="M100" i="37"/>
  <c r="M84" i="37"/>
  <c r="M68" i="37"/>
  <c r="M83" i="37"/>
  <c r="M67" i="37"/>
  <c r="M51" i="37"/>
  <c r="H121" i="37"/>
  <c r="I121" i="37"/>
  <c r="H105" i="37"/>
  <c r="I105" i="37"/>
  <c r="H89" i="37"/>
  <c r="I89" i="37"/>
  <c r="H73" i="37"/>
  <c r="I73" i="37"/>
  <c r="H57" i="37"/>
  <c r="I57" i="37"/>
  <c r="I41" i="37"/>
  <c r="H41" i="37"/>
  <c r="H114" i="37"/>
  <c r="I98" i="37"/>
  <c r="H98" i="37"/>
  <c r="I82" i="37"/>
  <c r="H82" i="37"/>
  <c r="H66" i="37"/>
  <c r="I66" i="37"/>
  <c r="H50" i="37"/>
  <c r="I50" i="37"/>
  <c r="H87" i="37"/>
  <c r="I87" i="37"/>
  <c r="H55" i="37"/>
  <c r="I55" i="37"/>
  <c r="H28" i="37"/>
  <c r="I28" i="37"/>
  <c r="H14" i="37"/>
  <c r="I14" i="37"/>
  <c r="H119" i="37"/>
  <c r="I119" i="37"/>
  <c r="I100" i="37"/>
  <c r="H100" i="37"/>
  <c r="I68" i="37"/>
  <c r="H68" i="37"/>
  <c r="I36" i="37"/>
  <c r="H36" i="37"/>
  <c r="H22" i="37"/>
  <c r="I22" i="37"/>
  <c r="H4" i="37"/>
  <c r="I4" i="37"/>
  <c r="M59" i="37"/>
  <c r="M75" i="37"/>
  <c r="M76" i="37"/>
  <c r="M91" i="37"/>
  <c r="M107" i="37"/>
  <c r="M115" i="37"/>
  <c r="M123" i="37"/>
  <c r="I118" i="37"/>
  <c r="H118" i="37"/>
  <c r="I102" i="37"/>
  <c r="H102" i="37"/>
  <c r="I86" i="37"/>
  <c r="H86" i="37"/>
  <c r="I70" i="37"/>
  <c r="H70" i="37"/>
  <c r="H54" i="37"/>
  <c r="I54" i="37"/>
  <c r="H38" i="37"/>
  <c r="I38" i="37"/>
  <c r="H125" i="37"/>
  <c r="I125" i="37"/>
  <c r="H109" i="37"/>
  <c r="I109" i="37"/>
  <c r="H93" i="37"/>
  <c r="I93" i="37"/>
  <c r="H77" i="37"/>
  <c r="I77" i="37"/>
  <c r="I61" i="37"/>
  <c r="H61" i="37"/>
  <c r="I45" i="37"/>
  <c r="H45" i="37"/>
  <c r="I76" i="37"/>
  <c r="H76" i="37"/>
  <c r="I44" i="37"/>
  <c r="H44" i="37"/>
  <c r="H24" i="37"/>
  <c r="I24" i="37"/>
  <c r="H10" i="37"/>
  <c r="I10" i="37"/>
  <c r="I116" i="37"/>
  <c r="H116" i="37"/>
  <c r="I95" i="37"/>
  <c r="H63" i="37"/>
  <c r="I63" i="37"/>
  <c r="I34" i="37"/>
  <c r="H18" i="37"/>
  <c r="I18" i="37"/>
  <c r="I113" i="37"/>
  <c r="H97" i="37"/>
  <c r="I97" i="37"/>
  <c r="I81" i="37"/>
  <c r="H65" i="37"/>
  <c r="I65" i="37"/>
  <c r="H49" i="37"/>
  <c r="I122" i="37"/>
  <c r="H122" i="37"/>
  <c r="I106" i="37"/>
  <c r="H106" i="37"/>
  <c r="I90" i="37"/>
  <c r="H90" i="37"/>
  <c r="I74" i="37"/>
  <c r="H74" i="37"/>
  <c r="H58" i="37"/>
  <c r="I58" i="37"/>
  <c r="H42" i="37"/>
  <c r="I42" i="37"/>
  <c r="H111" i="37"/>
  <c r="I111" i="37"/>
  <c r="H71" i="37"/>
  <c r="I71" i="37"/>
  <c r="H39" i="37"/>
  <c r="I39" i="37"/>
  <c r="H20" i="37"/>
  <c r="I20" i="37"/>
  <c r="H6" i="37"/>
  <c r="I6" i="37"/>
  <c r="I12" i="37"/>
  <c r="I30" i="37"/>
  <c r="I52" i="37"/>
  <c r="I84" i="37"/>
  <c r="I108" i="37"/>
  <c r="I127" i="37"/>
  <c r="H12" i="37"/>
  <c r="H30" i="37"/>
  <c r="H52" i="37"/>
  <c r="H84" i="37"/>
  <c r="H108" i="37"/>
  <c r="H127" i="37"/>
  <c r="D15" i="38"/>
  <c r="F4" i="38"/>
  <c r="D17" i="38"/>
  <c r="D16" i="38"/>
  <c r="C19" i="38"/>
  <c r="D19" i="38"/>
  <c r="E11" i="38"/>
  <c r="E9" i="38"/>
  <c r="G5" i="38"/>
  <c r="G4" i="38"/>
  <c r="E16" i="38"/>
  <c r="E17" i="38"/>
  <c r="E15" i="38"/>
  <c r="E14" i="38"/>
  <c r="F9" i="38"/>
  <c r="F19" i="38"/>
  <c r="B5" i="31"/>
  <c r="B6" i="31"/>
  <c r="D1" i="31"/>
  <c r="D6" i="31"/>
  <c r="F6" i="31" s="1"/>
  <c r="F18" i="30"/>
  <c r="B15" i="30"/>
  <c r="C6" i="30"/>
  <c r="D6" i="30"/>
  <c r="F18" i="38"/>
  <c r="F16" i="38"/>
  <c r="F15" i="38"/>
  <c r="F14" i="38"/>
  <c r="C7" i="30"/>
  <c r="D7" i="30" s="1"/>
  <c r="B7" i="31"/>
  <c r="B8" i="31" s="1"/>
  <c r="C6" i="31"/>
  <c r="E6" i="31" s="1"/>
  <c r="E7" i="31" s="1"/>
  <c r="C7" i="31"/>
  <c r="D7" i="31"/>
  <c r="F7" i="31"/>
  <c r="C8" i="30"/>
  <c r="C9" i="30" s="1"/>
  <c r="E7" i="30"/>
  <c r="F7" i="30"/>
  <c r="D8" i="30"/>
  <c r="D9" i="30"/>
  <c r="A7" i="21"/>
  <c r="A8" i="21"/>
  <c r="E1" i="21"/>
  <c r="B6" i="21"/>
  <c r="B7" i="21"/>
  <c r="D7" i="12"/>
  <c r="E7" i="12"/>
  <c r="I7" i="12" s="1"/>
  <c r="D8" i="12"/>
  <c r="D9" i="12" s="1"/>
  <c r="E8" i="12"/>
  <c r="H18" i="12"/>
  <c r="H36" i="12" s="1"/>
  <c r="H17" i="12"/>
  <c r="H16" i="12"/>
  <c r="H35" i="12"/>
  <c r="H15" i="12"/>
  <c r="H34" i="12"/>
  <c r="H14" i="12"/>
  <c r="H33" i="12"/>
  <c r="H13" i="12"/>
  <c r="H32" i="12"/>
  <c r="H12" i="12"/>
  <c r="H31" i="12"/>
  <c r="H11" i="12"/>
  <c r="H30" i="12"/>
  <c r="H10" i="12"/>
  <c r="H29" i="12"/>
  <c r="H9" i="12"/>
  <c r="H28" i="12"/>
  <c r="H8" i="12"/>
  <c r="H27" i="12"/>
  <c r="H7" i="12"/>
  <c r="H26" i="12"/>
  <c r="I6" i="12"/>
  <c r="I25" i="12"/>
  <c r="H6" i="12"/>
  <c r="H25" i="12"/>
  <c r="F8" i="12"/>
  <c r="F7" i="12"/>
  <c r="D7" i="10"/>
  <c r="D8" i="10"/>
  <c r="D9" i="10" s="1"/>
  <c r="F9" i="10" s="1"/>
  <c r="E7" i="10"/>
  <c r="E8" i="10"/>
  <c r="F8" i="10"/>
  <c r="F7" i="10"/>
  <c r="D6" i="9"/>
  <c r="D7" i="9" s="1"/>
  <c r="D8" i="9" s="1"/>
  <c r="E6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I5" i="9"/>
  <c r="F7" i="9"/>
  <c r="D6" i="8"/>
  <c r="D7" i="8" s="1"/>
  <c r="E6" i="8"/>
  <c r="F6" i="8"/>
  <c r="A14" i="3"/>
  <c r="E14" i="3"/>
  <c r="A13" i="3"/>
  <c r="E13" i="3"/>
  <c r="A12" i="3"/>
  <c r="E12" i="3"/>
  <c r="A11" i="3"/>
  <c r="E11" i="3"/>
  <c r="A10" i="3"/>
  <c r="E10" i="3"/>
  <c r="A9" i="3"/>
  <c r="C9" i="3" s="1"/>
  <c r="E9" i="3"/>
  <c r="A8" i="3"/>
  <c r="E8" i="3"/>
  <c r="A7" i="3"/>
  <c r="E7" i="3"/>
  <c r="E16" i="3" s="1"/>
  <c r="A6" i="3"/>
  <c r="E6" i="3"/>
  <c r="A5" i="3"/>
  <c r="D5" i="3" s="1"/>
  <c r="E5" i="3"/>
  <c r="A4" i="3"/>
  <c r="E4" i="3"/>
  <c r="A3" i="3"/>
  <c r="E3" i="3"/>
  <c r="A2" i="3"/>
  <c r="E2" i="3"/>
  <c r="D6" i="2"/>
  <c r="B6" i="2"/>
  <c r="D5" i="2"/>
  <c r="B5" i="2"/>
  <c r="D4" i="2"/>
  <c r="B4" i="2"/>
  <c r="D3" i="2"/>
  <c r="B3" i="2"/>
  <c r="D2" i="2"/>
  <c r="B2" i="2"/>
  <c r="C2" i="3"/>
  <c r="C3" i="3"/>
  <c r="C5" i="3"/>
  <c r="C7" i="3"/>
  <c r="C11" i="3"/>
  <c r="C13" i="3"/>
  <c r="D3" i="3"/>
  <c r="D7" i="3"/>
  <c r="D10" i="3"/>
  <c r="D13" i="3"/>
  <c r="C4" i="3"/>
  <c r="C6" i="3"/>
  <c r="C8" i="3"/>
  <c r="C10" i="3"/>
  <c r="C12" i="3"/>
  <c r="C14" i="3"/>
  <c r="D2" i="3"/>
  <c r="D4" i="3"/>
  <c r="D6" i="3"/>
  <c r="D8" i="3"/>
  <c r="D9" i="3"/>
  <c r="D11" i="3"/>
  <c r="D12" i="3"/>
  <c r="D14" i="3"/>
  <c r="D16" i="3" l="1"/>
  <c r="C16" i="3"/>
  <c r="F7" i="8"/>
  <c r="D8" i="8"/>
  <c r="D10" i="10"/>
  <c r="F10" i="10" s="1"/>
  <c r="B3" i="10" s="1"/>
  <c r="E9" i="12"/>
  <c r="I8" i="12"/>
  <c r="I26" i="12" s="1"/>
  <c r="M113" i="37"/>
  <c r="L113" i="37"/>
  <c r="M88" i="37"/>
  <c r="L88" i="37"/>
  <c r="M103" i="37"/>
  <c r="L103" i="37"/>
  <c r="M71" i="37"/>
  <c r="L71" i="37"/>
  <c r="I6" i="9"/>
  <c r="E7" i="9"/>
  <c r="F9" i="12"/>
  <c r="D10" i="12"/>
  <c r="D8" i="31"/>
  <c r="F8" i="31" s="1"/>
  <c r="B9" i="31"/>
  <c r="C8" i="31"/>
  <c r="E8" i="31" s="1"/>
  <c r="L117" i="37"/>
  <c r="M117" i="37"/>
  <c r="L96" i="37"/>
  <c r="M96" i="37"/>
  <c r="M64" i="37"/>
  <c r="L64" i="37"/>
  <c r="M79" i="37"/>
  <c r="L79" i="37"/>
  <c r="L47" i="37"/>
  <c r="M47" i="37"/>
  <c r="D9" i="9"/>
  <c r="F8" i="9"/>
  <c r="E9" i="10"/>
  <c r="E10" i="10" s="1"/>
  <c r="F11" i="10" s="1"/>
  <c r="B8" i="21"/>
  <c r="A9" i="21"/>
  <c r="M121" i="37"/>
  <c r="L121" i="37"/>
  <c r="L104" i="37"/>
  <c r="M104" i="37"/>
  <c r="L72" i="37"/>
  <c r="M72" i="37"/>
  <c r="M87" i="37"/>
  <c r="L87" i="37"/>
  <c r="M55" i="37"/>
  <c r="L55" i="37"/>
  <c r="E7" i="8"/>
  <c r="E8" i="8" s="1"/>
  <c r="C10" i="30"/>
  <c r="L125" i="37"/>
  <c r="M125" i="37"/>
  <c r="M109" i="37"/>
  <c r="L109" i="37"/>
  <c r="L80" i="37"/>
  <c r="M80" i="37"/>
  <c r="M95" i="37"/>
  <c r="L95" i="37"/>
  <c r="M63" i="37"/>
  <c r="L63" i="37"/>
  <c r="B20" i="38"/>
  <c r="E19" i="38"/>
  <c r="G11" i="38"/>
  <c r="F17" i="38"/>
  <c r="E18" i="38"/>
  <c r="F6" i="9"/>
  <c r="E6" i="30"/>
  <c r="F6" i="30" s="1"/>
  <c r="E8" i="30"/>
  <c r="F8" i="30" s="1"/>
  <c r="E9" i="30"/>
  <c r="F9" i="30" s="1"/>
  <c r="F11" i="38"/>
  <c r="G9" i="38"/>
  <c r="H15" i="37"/>
  <c r="I15" i="37"/>
  <c r="H23" i="37"/>
  <c r="I23" i="37"/>
  <c r="I31" i="37"/>
  <c r="H31" i="37"/>
  <c r="I72" i="37"/>
  <c r="H72" i="37"/>
  <c r="H75" i="37"/>
  <c r="I75" i="37"/>
  <c r="H107" i="37"/>
  <c r="I107" i="37"/>
  <c r="M111" i="37"/>
  <c r="H64" i="37"/>
  <c r="H5" i="37"/>
  <c r="I3" i="37"/>
  <c r="H3" i="37"/>
  <c r="I11" i="37"/>
  <c r="H11" i="37"/>
  <c r="I19" i="37"/>
  <c r="H19" i="37"/>
  <c r="I27" i="37"/>
  <c r="H27" i="37"/>
  <c r="H48" i="37"/>
  <c r="I48" i="37"/>
  <c r="I56" i="37"/>
  <c r="H56" i="37"/>
  <c r="H91" i="37"/>
  <c r="I91" i="37"/>
  <c r="H123" i="37"/>
  <c r="I123" i="37"/>
  <c r="I9" i="37"/>
  <c r="H9" i="37"/>
  <c r="I17" i="37"/>
  <c r="H17" i="37"/>
  <c r="I25" i="37"/>
  <c r="H25" i="37"/>
  <c r="H99" i="37"/>
  <c r="I99" i="37"/>
  <c r="I128" i="37"/>
  <c r="H128" i="37"/>
  <c r="M10" i="37"/>
  <c r="L10" i="37"/>
  <c r="I96" i="37"/>
  <c r="H35" i="37"/>
  <c r="I35" i="37"/>
  <c r="H51" i="37"/>
  <c r="I51" i="37"/>
  <c r="I59" i="37"/>
  <c r="H59" i="37"/>
  <c r="I80" i="37"/>
  <c r="H80" i="37"/>
  <c r="H115" i="37"/>
  <c r="I115" i="37"/>
  <c r="L8" i="37"/>
  <c r="M8" i="37"/>
  <c r="L7" i="37"/>
  <c r="M7" i="37"/>
  <c r="L15" i="37"/>
  <c r="M15" i="37"/>
  <c r="L23" i="37"/>
  <c r="M23" i="37"/>
  <c r="M27" i="37"/>
  <c r="L27" i="37"/>
  <c r="M44" i="37"/>
  <c r="L44" i="37"/>
  <c r="L33" i="37"/>
  <c r="M33" i="37"/>
  <c r="M52" i="37"/>
  <c r="L52" i="37"/>
  <c r="D27" i="36"/>
  <c r="E27" i="36" s="1"/>
  <c r="D37" i="36"/>
  <c r="E37" i="36" s="1"/>
  <c r="D39" i="36"/>
  <c r="E39" i="36" s="1"/>
  <c r="D50" i="36"/>
  <c r="E50" i="36" s="1"/>
  <c r="D54" i="36"/>
  <c r="E54" i="36" s="1"/>
  <c r="D58" i="36"/>
  <c r="E58" i="36" s="1"/>
  <c r="D62" i="36"/>
  <c r="E62" i="36" s="1"/>
  <c r="D66" i="36"/>
  <c r="E66" i="36" s="1"/>
  <c r="D70" i="36"/>
  <c r="E70" i="36" s="1"/>
  <c r="D74" i="36"/>
  <c r="E74" i="36" s="1"/>
  <c r="D78" i="36"/>
  <c r="E78" i="36" s="1"/>
  <c r="D82" i="36"/>
  <c r="E82" i="36" s="1"/>
  <c r="D86" i="36"/>
  <c r="E86" i="36" s="1"/>
  <c r="D90" i="36"/>
  <c r="E90" i="36" s="1"/>
  <c r="D94" i="36"/>
  <c r="E94" i="36" s="1"/>
  <c r="D98" i="36"/>
  <c r="E98" i="36" s="1"/>
  <c r="D102" i="36"/>
  <c r="E102" i="36" s="1"/>
  <c r="D106" i="36"/>
  <c r="E106" i="36" s="1"/>
  <c r="D110" i="36"/>
  <c r="E110" i="36" s="1"/>
  <c r="D118" i="36"/>
  <c r="E118" i="36" s="1"/>
  <c r="D126" i="36"/>
  <c r="E126" i="36" s="1"/>
  <c r="D7" i="36"/>
  <c r="E7" i="36" s="1"/>
  <c r="D15" i="36"/>
  <c r="E15" i="36" s="1"/>
  <c r="D23" i="36"/>
  <c r="E23" i="36" s="1"/>
  <c r="D31" i="36"/>
  <c r="E31" i="36" s="1"/>
  <c r="D35" i="36"/>
  <c r="E35" i="36" s="1"/>
  <c r="D114" i="36"/>
  <c r="E114" i="36" s="1"/>
  <c r="D122" i="36"/>
  <c r="E122" i="36" s="1"/>
  <c r="L130" i="37" l="1"/>
  <c r="M133" i="37" s="1"/>
  <c r="H130" i="37"/>
  <c r="I133" i="37" s="1"/>
  <c r="D9" i="8"/>
  <c r="F9" i="8" s="1"/>
  <c r="F8" i="8"/>
  <c r="B3" i="36"/>
  <c r="I130" i="37"/>
  <c r="I132" i="37" s="1"/>
  <c r="I134" i="37" s="1"/>
  <c r="I136" i="37" s="1"/>
  <c r="G15" i="38"/>
  <c r="G14" i="38"/>
  <c r="G19" i="38"/>
  <c r="D11" i="12"/>
  <c r="D12" i="12" s="1"/>
  <c r="D13" i="12" s="1"/>
  <c r="D14" i="12" s="1"/>
  <c r="D15" i="12" s="1"/>
  <c r="D16" i="12" s="1"/>
  <c r="D17" i="12" s="1"/>
  <c r="D18" i="12" s="1"/>
  <c r="F10" i="12"/>
  <c r="I9" i="12"/>
  <c r="I27" i="12" s="1"/>
  <c r="E10" i="12"/>
  <c r="G16" i="38"/>
  <c r="M130" i="37"/>
  <c r="M132" i="37" s="1"/>
  <c r="M134" i="37" s="1"/>
  <c r="M136" i="37" s="1"/>
  <c r="G17" i="38"/>
  <c r="G18" i="38"/>
  <c r="E20" i="38"/>
  <c r="G20" i="38"/>
  <c r="B21" i="38"/>
  <c r="D20" i="38"/>
  <c r="C20" i="38"/>
  <c r="F20" i="38"/>
  <c r="E10" i="30"/>
  <c r="F10" i="30" s="1"/>
  <c r="D10" i="30"/>
  <c r="C11" i="30"/>
  <c r="B9" i="21"/>
  <c r="A10" i="21"/>
  <c r="F9" i="9"/>
  <c r="D10" i="9"/>
  <c r="D11" i="9" s="1"/>
  <c r="D12" i="9" s="1"/>
  <c r="D13" i="9" s="1"/>
  <c r="D14" i="9" s="1"/>
  <c r="D15" i="9" s="1"/>
  <c r="D16" i="9" s="1"/>
  <c r="D17" i="9" s="1"/>
  <c r="B10" i="31"/>
  <c r="C9" i="31"/>
  <c r="E9" i="31" s="1"/>
  <c r="D9" i="31"/>
  <c r="F9" i="31" s="1"/>
  <c r="I7" i="9"/>
  <c r="E8" i="9"/>
  <c r="F21" i="38" l="1"/>
  <c r="G21" i="38"/>
  <c r="D21" i="38"/>
  <c r="C21" i="38"/>
  <c r="E21" i="38"/>
  <c r="B22" i="38"/>
  <c r="I8" i="9"/>
  <c r="E9" i="9"/>
  <c r="C10" i="31"/>
  <c r="E10" i="31" s="1"/>
  <c r="B11" i="31"/>
  <c r="D10" i="31"/>
  <c r="F10" i="31" s="1"/>
  <c r="E11" i="12"/>
  <c r="I10" i="12"/>
  <c r="I28" i="12" s="1"/>
  <c r="F11" i="12"/>
  <c r="B3" i="12" s="1"/>
  <c r="E9" i="8"/>
  <c r="F10" i="8" s="1"/>
  <c r="B2" i="8" s="1"/>
  <c r="A11" i="21"/>
  <c r="B10" i="21"/>
  <c r="C12" i="30"/>
  <c r="D11" i="30"/>
  <c r="E11" i="30"/>
  <c r="F11" i="30" s="1"/>
  <c r="E12" i="30" l="1"/>
  <c r="F12" i="30" s="1"/>
  <c r="D12" i="30"/>
  <c r="C13" i="30"/>
  <c r="B12" i="31"/>
  <c r="D11" i="31"/>
  <c r="F11" i="31" s="1"/>
  <c r="C11" i="31"/>
  <c r="E11" i="31" s="1"/>
  <c r="C22" i="38"/>
  <c r="E22" i="38"/>
  <c r="G22" i="38"/>
  <c r="F22" i="38"/>
  <c r="D22" i="38"/>
  <c r="B23" i="38"/>
  <c r="B11" i="21"/>
  <c r="A12" i="21"/>
  <c r="I11" i="12"/>
  <c r="I29" i="12" s="1"/>
  <c r="E12" i="12"/>
  <c r="F10" i="9"/>
  <c r="B2" i="9" s="1"/>
  <c r="I9" i="9"/>
  <c r="E10" i="9"/>
  <c r="E13" i="12" l="1"/>
  <c r="I12" i="12"/>
  <c r="I30" i="12" s="1"/>
  <c r="G23" i="38"/>
  <c r="B24" i="38"/>
  <c r="C23" i="38"/>
  <c r="E23" i="38"/>
  <c r="D23" i="38"/>
  <c r="F23" i="38"/>
  <c r="C12" i="31"/>
  <c r="E12" i="31" s="1"/>
  <c r="B13" i="31"/>
  <c r="D12" i="31"/>
  <c r="F12" i="31" s="1"/>
  <c r="I10" i="9"/>
  <c r="E11" i="9"/>
  <c r="D13" i="30"/>
  <c r="E13" i="30"/>
  <c r="F13" i="30" s="1"/>
  <c r="C14" i="30"/>
  <c r="A13" i="21"/>
  <c r="B12" i="21"/>
  <c r="C13" i="31" l="1"/>
  <c r="E13" i="31" s="1"/>
  <c r="B14" i="31"/>
  <c r="D13" i="31"/>
  <c r="F13" i="31" s="1"/>
  <c r="B13" i="21"/>
  <c r="A14" i="21"/>
  <c r="I11" i="9"/>
  <c r="E12" i="9"/>
  <c r="I13" i="12"/>
  <c r="I31" i="12" s="1"/>
  <c r="E14" i="12"/>
  <c r="D14" i="30"/>
  <c r="B3" i="30" s="1"/>
  <c r="E14" i="30"/>
  <c r="F14" i="30" s="1"/>
  <c r="F15" i="30" s="1"/>
  <c r="F19" i="30" s="1"/>
  <c r="D24" i="38"/>
  <c r="F24" i="38"/>
  <c r="B25" i="38"/>
  <c r="C24" i="38"/>
  <c r="G24" i="38"/>
  <c r="E24" i="38"/>
  <c r="D25" i="38" l="1"/>
  <c r="B26" i="38"/>
  <c r="F25" i="38"/>
  <c r="G25" i="38"/>
  <c r="E25" i="38"/>
  <c r="C25" i="38"/>
  <c r="D14" i="31"/>
  <c r="F14" i="31" s="1"/>
  <c r="B15" i="31"/>
  <c r="C14" i="31"/>
  <c r="E14" i="31" s="1"/>
  <c r="E15" i="12"/>
  <c r="I14" i="12"/>
  <c r="I32" i="12" s="1"/>
  <c r="B14" i="21"/>
  <c r="A15" i="21"/>
  <c r="I12" i="9"/>
  <c r="E13" i="9"/>
  <c r="I15" i="12" l="1"/>
  <c r="I33" i="12" s="1"/>
  <c r="E16" i="12"/>
  <c r="G26" i="38"/>
  <c r="F26" i="38"/>
  <c r="E26" i="38"/>
  <c r="D26" i="38"/>
  <c r="B27" i="38"/>
  <c r="C26" i="38"/>
  <c r="B15" i="21"/>
  <c r="A16" i="21"/>
  <c r="C15" i="31"/>
  <c r="E15" i="31" s="1"/>
  <c r="B16" i="31"/>
  <c r="D15" i="31"/>
  <c r="F15" i="31" s="1"/>
  <c r="I13" i="9"/>
  <c r="E14" i="9"/>
  <c r="A17" i="21" l="1"/>
  <c r="B16" i="21"/>
  <c r="E17" i="12"/>
  <c r="I16" i="12"/>
  <c r="I34" i="12" s="1"/>
  <c r="B17" i="31"/>
  <c r="C16" i="31"/>
  <c r="E16" i="31" s="1"/>
  <c r="D16" i="31"/>
  <c r="F16" i="31" s="1"/>
  <c r="I14" i="9"/>
  <c r="E15" i="9"/>
  <c r="B28" i="38"/>
  <c r="F27" i="38"/>
  <c r="E27" i="38"/>
  <c r="G27" i="38"/>
  <c r="D27" i="38"/>
  <c r="C27" i="38"/>
  <c r="G28" i="38" l="1"/>
  <c r="C28" i="38"/>
  <c r="F28" i="38"/>
  <c r="B29" i="38"/>
  <c r="D28" i="38"/>
  <c r="E28" i="38"/>
  <c r="I15" i="9"/>
  <c r="E16" i="9"/>
  <c r="B18" i="31"/>
  <c r="C17" i="31"/>
  <c r="E17" i="31" s="1"/>
  <c r="D17" i="31"/>
  <c r="F17" i="31" s="1"/>
  <c r="A18" i="21"/>
  <c r="B17" i="21"/>
  <c r="I17" i="12"/>
  <c r="I35" i="12" s="1"/>
  <c r="E18" i="12"/>
  <c r="I18" i="12" s="1"/>
  <c r="B19" i="31" l="1"/>
  <c r="C18" i="31"/>
  <c r="E18" i="31" s="1"/>
  <c r="D18" i="31"/>
  <c r="F18" i="31" s="1"/>
  <c r="A19" i="21"/>
  <c r="B18" i="21"/>
  <c r="I16" i="9"/>
  <c r="E17" i="9"/>
  <c r="I17" i="9" s="1"/>
  <c r="G29" i="38"/>
  <c r="D29" i="38"/>
  <c r="C29" i="38"/>
  <c r="F29" i="38"/>
  <c r="E29" i="38"/>
  <c r="B30" i="38"/>
  <c r="I36" i="12"/>
  <c r="D19" i="31" l="1"/>
  <c r="F19" i="31" s="1"/>
  <c r="C19" i="31"/>
  <c r="E19" i="31" s="1"/>
  <c r="B20" i="31"/>
  <c r="B19" i="21"/>
  <c r="A20" i="21"/>
  <c r="F30" i="38"/>
  <c r="C30" i="38"/>
  <c r="B31" i="38"/>
  <c r="G30" i="38"/>
  <c r="E30" i="38"/>
  <c r="D30" i="38"/>
  <c r="B20" i="21" l="1"/>
  <c r="A21" i="21"/>
  <c r="G31" i="38"/>
  <c r="B32" i="38"/>
  <c r="C31" i="38"/>
  <c r="E31" i="38"/>
  <c r="D31" i="38"/>
  <c r="F31" i="38"/>
  <c r="B21" i="31"/>
  <c r="D20" i="31"/>
  <c r="F20" i="31" s="1"/>
  <c r="C20" i="31"/>
  <c r="E20" i="31" s="1"/>
  <c r="A22" i="21" l="1"/>
  <c r="B21" i="21"/>
  <c r="C21" i="31"/>
  <c r="E21" i="31" s="1"/>
  <c r="B22" i="31"/>
  <c r="D21" i="31"/>
  <c r="F21" i="31" s="1"/>
  <c r="C32" i="38"/>
  <c r="G32" i="38"/>
  <c r="E32" i="38"/>
  <c r="F32" i="38"/>
  <c r="D32" i="38"/>
  <c r="B33" i="38"/>
  <c r="A23" i="21" l="1"/>
  <c r="B22" i="21"/>
  <c r="C22" i="31"/>
  <c r="E22" i="31" s="1"/>
  <c r="D22" i="31"/>
  <c r="F22" i="31" s="1"/>
  <c r="B23" i="31"/>
  <c r="D33" i="38"/>
  <c r="C33" i="38"/>
  <c r="B34" i="38"/>
  <c r="F33" i="38"/>
  <c r="G33" i="38"/>
  <c r="E33" i="38"/>
  <c r="B24" i="31" l="1"/>
  <c r="C23" i="31"/>
  <c r="E23" i="31" s="1"/>
  <c r="D23" i="31"/>
  <c r="F23" i="31" s="1"/>
  <c r="B35" i="38"/>
  <c r="F34" i="38"/>
  <c r="E34" i="38"/>
  <c r="D34" i="38"/>
  <c r="C34" i="38"/>
  <c r="G34" i="38"/>
  <c r="B23" i="21"/>
  <c r="A24" i="21"/>
  <c r="E24" i="31" l="1"/>
  <c r="B25" i="31"/>
  <c r="D24" i="31"/>
  <c r="F24" i="31" s="1"/>
  <c r="C24" i="31"/>
  <c r="F35" i="38"/>
  <c r="G35" i="38"/>
  <c r="E35" i="38"/>
  <c r="C35" i="38"/>
  <c r="D35" i="38"/>
  <c r="B36" i="38"/>
  <c r="B24" i="21"/>
  <c r="A25" i="21"/>
  <c r="F36" i="38" l="1"/>
  <c r="D36" i="38"/>
  <c r="E36" i="38"/>
  <c r="C36" i="38"/>
  <c r="B37" i="38"/>
  <c r="G36" i="38"/>
  <c r="D25" i="31"/>
  <c r="F25" i="31" s="1"/>
  <c r="B26" i="31"/>
  <c r="C25" i="31"/>
  <c r="E25" i="31"/>
  <c r="A26" i="21"/>
  <c r="B25" i="21"/>
  <c r="A27" i="21" l="1"/>
  <c r="B26" i="21"/>
  <c r="C37" i="38"/>
  <c r="D37" i="38"/>
  <c r="F37" i="38"/>
  <c r="E37" i="38"/>
  <c r="G37" i="38"/>
  <c r="B38" i="38"/>
  <c r="D26" i="31"/>
  <c r="F26" i="31" s="1"/>
  <c r="C26" i="31"/>
  <c r="E26" i="31" s="1"/>
  <c r="B27" i="31"/>
  <c r="E38" i="38" l="1"/>
  <c r="B39" i="38"/>
  <c r="F38" i="38"/>
  <c r="G38" i="38"/>
  <c r="D38" i="38"/>
  <c r="C38" i="38"/>
  <c r="B27" i="21"/>
  <c r="A28" i="21"/>
  <c r="C27" i="31"/>
  <c r="E27" i="31" s="1"/>
  <c r="D27" i="31"/>
  <c r="F27" i="31" s="1"/>
  <c r="B28" i="31"/>
  <c r="D39" i="38" l="1"/>
  <c r="G39" i="38"/>
  <c r="B40" i="38"/>
  <c r="C39" i="38"/>
  <c r="F39" i="38"/>
  <c r="E39" i="38"/>
  <c r="A29" i="21"/>
  <c r="B28" i="21"/>
  <c r="D28" i="31"/>
  <c r="F28" i="31" s="1"/>
  <c r="B29" i="31"/>
  <c r="C28" i="31"/>
  <c r="E28" i="31" s="1"/>
  <c r="D29" i="31" l="1"/>
  <c r="F29" i="31" s="1"/>
  <c r="B30" i="31"/>
  <c r="C29" i="31"/>
  <c r="E29" i="31" s="1"/>
  <c r="A30" i="21"/>
  <c r="B29" i="21"/>
  <c r="B41" i="38"/>
  <c r="C40" i="38"/>
  <c r="E40" i="38"/>
  <c r="G40" i="38"/>
  <c r="D40" i="38"/>
  <c r="F40" i="38"/>
  <c r="C41" i="38" l="1"/>
  <c r="E41" i="38"/>
  <c r="D41" i="38"/>
  <c r="B42" i="38"/>
  <c r="F41" i="38"/>
  <c r="G41" i="38"/>
  <c r="B31" i="31"/>
  <c r="C30" i="31"/>
  <c r="E30" i="31" s="1"/>
  <c r="D30" i="31"/>
  <c r="F30" i="31" s="1"/>
  <c r="A31" i="21"/>
  <c r="B30" i="21"/>
  <c r="B31" i="21" l="1"/>
  <c r="A32" i="21"/>
  <c r="E42" i="38"/>
  <c r="G42" i="38"/>
  <c r="F42" i="38"/>
  <c r="D42" i="38"/>
  <c r="C42" i="38"/>
  <c r="B43" i="38"/>
  <c r="B32" i="31"/>
  <c r="C31" i="31"/>
  <c r="E31" i="31" s="1"/>
  <c r="D31" i="31"/>
  <c r="F31" i="31" s="1"/>
  <c r="A33" i="21" l="1"/>
  <c r="B32" i="21"/>
  <c r="B33" i="31"/>
  <c r="C32" i="31"/>
  <c r="E32" i="31" s="1"/>
  <c r="D32" i="31"/>
  <c r="F32" i="31" s="1"/>
  <c r="D43" i="38"/>
  <c r="G43" i="38"/>
  <c r="B44" i="38"/>
  <c r="C43" i="38"/>
  <c r="F43" i="38"/>
  <c r="E43" i="38"/>
  <c r="A34" i="21" l="1"/>
  <c r="B33" i="21"/>
  <c r="F44" i="38"/>
  <c r="C44" i="38"/>
  <c r="E44" i="38"/>
  <c r="B45" i="38"/>
  <c r="D44" i="38"/>
  <c r="G44" i="38"/>
  <c r="D33" i="31"/>
  <c r="F33" i="31" s="1"/>
  <c r="B34" i="31"/>
  <c r="C33" i="31"/>
  <c r="E33" i="31" s="1"/>
  <c r="C45" i="38" l="1"/>
  <c r="B46" i="38"/>
  <c r="D45" i="38"/>
  <c r="F45" i="38"/>
  <c r="G45" i="38"/>
  <c r="E45" i="38"/>
  <c r="C34" i="31"/>
  <c r="E34" i="31" s="1"/>
  <c r="B35" i="31"/>
  <c r="D34" i="31"/>
  <c r="F34" i="31" s="1"/>
  <c r="A35" i="21"/>
  <c r="B34" i="21"/>
  <c r="B35" i="21" l="1"/>
  <c r="A36" i="21"/>
  <c r="E46" i="38"/>
  <c r="F46" i="38"/>
  <c r="B47" i="38"/>
  <c r="D46" i="38"/>
  <c r="C46" i="38"/>
  <c r="G46" i="38"/>
  <c r="C35" i="31"/>
  <c r="E35" i="31" s="1"/>
  <c r="D35" i="31"/>
  <c r="F35" i="31" s="1"/>
  <c r="B36" i="31"/>
  <c r="A37" i="21" l="1"/>
  <c r="B36" i="21"/>
  <c r="F47" i="38"/>
  <c r="G47" i="38"/>
  <c r="E47" i="38"/>
  <c r="C47" i="38"/>
  <c r="D47" i="38"/>
  <c r="B48" i="38"/>
  <c r="B37" i="31"/>
  <c r="C36" i="31"/>
  <c r="E36" i="31" s="1"/>
  <c r="D36" i="31"/>
  <c r="F36" i="31" s="1"/>
  <c r="C37" i="31" l="1"/>
  <c r="E37" i="31" s="1"/>
  <c r="B38" i="31"/>
  <c r="D37" i="31"/>
  <c r="F37" i="31" s="1"/>
  <c r="A38" i="21"/>
  <c r="B37" i="21"/>
  <c r="F48" i="38"/>
  <c r="C48" i="38"/>
  <c r="E48" i="38"/>
  <c r="B49" i="38"/>
  <c r="G48" i="38"/>
  <c r="D48" i="38"/>
  <c r="E38" i="31" l="1"/>
  <c r="B39" i="31"/>
  <c r="D38" i="31"/>
  <c r="F38" i="31" s="1"/>
  <c r="C38" i="31"/>
  <c r="C49" i="38"/>
  <c r="D49" i="38"/>
  <c r="F49" i="38"/>
  <c r="E49" i="38"/>
  <c r="G49" i="38"/>
  <c r="B50" i="38"/>
  <c r="A39" i="21"/>
  <c r="B38" i="21"/>
  <c r="A40" i="21" l="1"/>
  <c r="B39" i="21"/>
  <c r="E50" i="38"/>
  <c r="G50" i="38"/>
  <c r="F50" i="38"/>
  <c r="C50" i="38"/>
  <c r="D50" i="38"/>
  <c r="B51" i="38"/>
  <c r="B40" i="31"/>
  <c r="C39" i="31"/>
  <c r="E39" i="31" s="1"/>
  <c r="D39" i="31"/>
  <c r="F39" i="31" s="1"/>
  <c r="A41" i="21" l="1"/>
  <c r="B40" i="21"/>
  <c r="B41" i="31"/>
  <c r="C40" i="31"/>
  <c r="E40" i="31" s="1"/>
  <c r="D40" i="31"/>
  <c r="F40" i="31" s="1"/>
  <c r="D51" i="38"/>
  <c r="G51" i="38"/>
  <c r="F51" i="38"/>
  <c r="C51" i="38"/>
  <c r="B52" i="38"/>
  <c r="E51" i="38"/>
  <c r="B53" i="38" l="1"/>
  <c r="C52" i="38"/>
  <c r="E52" i="38"/>
  <c r="G52" i="38"/>
  <c r="F52" i="38"/>
  <c r="D52" i="38"/>
  <c r="A42" i="21"/>
  <c r="B41" i="21"/>
  <c r="B42" i="31"/>
  <c r="C41" i="31"/>
  <c r="E41" i="31" s="1"/>
  <c r="D41" i="31"/>
  <c r="F41" i="31" s="1"/>
  <c r="E42" i="31" l="1"/>
  <c r="D42" i="31"/>
  <c r="F42" i="31" s="1"/>
  <c r="B43" i="31"/>
  <c r="C42" i="31"/>
  <c r="C53" i="38"/>
  <c r="F53" i="38"/>
  <c r="D53" i="38"/>
  <c r="B54" i="38"/>
  <c r="G53" i="38"/>
  <c r="E53" i="38"/>
  <c r="A43" i="21"/>
  <c r="B42" i="21"/>
  <c r="D43" i="31" l="1"/>
  <c r="F43" i="31" s="1"/>
  <c r="C43" i="31"/>
  <c r="B44" i="31"/>
  <c r="A44" i="21"/>
  <c r="B43" i="21"/>
  <c r="E43" i="31"/>
  <c r="E54" i="38"/>
  <c r="F54" i="38"/>
  <c r="B55" i="38"/>
  <c r="D54" i="38"/>
  <c r="C54" i="38"/>
  <c r="G54" i="38"/>
  <c r="D44" i="31" l="1"/>
  <c r="F44" i="31" s="1"/>
  <c r="C44" i="31"/>
  <c r="E44" i="31" s="1"/>
  <c r="B45" i="31"/>
  <c r="F55" i="38"/>
  <c r="G55" i="38"/>
  <c r="D55" i="38"/>
  <c r="C55" i="38"/>
  <c r="E55" i="38"/>
  <c r="B56" i="38"/>
  <c r="A45" i="21"/>
  <c r="B44" i="21"/>
  <c r="F45" i="31" l="1"/>
  <c r="C45" i="31"/>
  <c r="E45" i="31" s="1"/>
  <c r="B46" i="31"/>
  <c r="D45" i="31"/>
  <c r="B57" i="38"/>
  <c r="F56" i="38"/>
  <c r="G56" i="38"/>
  <c r="D56" i="38"/>
  <c r="E56" i="38"/>
  <c r="C56" i="38"/>
  <c r="A46" i="21"/>
  <c r="B45" i="21"/>
  <c r="D46" i="31" l="1"/>
  <c r="C46" i="31"/>
  <c r="E46" i="31" s="1"/>
  <c r="B47" i="31"/>
  <c r="D57" i="38"/>
  <c r="F57" i="38"/>
  <c r="G57" i="38"/>
  <c r="E57" i="38"/>
  <c r="B58" i="38"/>
  <c r="C57" i="38"/>
  <c r="F46" i="31"/>
  <c r="A47" i="21"/>
  <c r="B46" i="21"/>
  <c r="B48" i="31" l="1"/>
  <c r="D47" i="31"/>
  <c r="F47" i="31" s="1"/>
  <c r="C47" i="31"/>
  <c r="E47" i="31" s="1"/>
  <c r="A48" i="21"/>
  <c r="B47" i="21"/>
  <c r="G58" i="38"/>
  <c r="F58" i="38"/>
  <c r="D58" i="38"/>
  <c r="B59" i="38"/>
  <c r="E58" i="38"/>
  <c r="C58" i="38"/>
  <c r="D59" i="38" l="1"/>
  <c r="B60" i="38"/>
  <c r="G59" i="38"/>
  <c r="E59" i="38"/>
  <c r="C59" i="38"/>
  <c r="F59" i="38"/>
  <c r="A49" i="21"/>
  <c r="B48" i="21"/>
  <c r="C48" i="31"/>
  <c r="E48" i="31" s="1"/>
  <c r="D48" i="31"/>
  <c r="F48" i="31" s="1"/>
  <c r="B49" i="31"/>
  <c r="B61" i="38" l="1"/>
  <c r="G60" i="38"/>
  <c r="D60" i="38"/>
  <c r="C60" i="38"/>
  <c r="E60" i="38"/>
  <c r="F60" i="38"/>
  <c r="B50" i="31"/>
  <c r="C49" i="31"/>
  <c r="E49" i="31" s="1"/>
  <c r="D49" i="31"/>
  <c r="F49" i="31" s="1"/>
  <c r="A50" i="21"/>
  <c r="B49" i="21"/>
  <c r="A51" i="21" l="1"/>
  <c r="B50" i="21"/>
  <c r="G61" i="38"/>
  <c r="C61" i="38"/>
  <c r="D61" i="38"/>
  <c r="B62" i="38"/>
  <c r="E61" i="38"/>
  <c r="F61" i="38"/>
  <c r="C50" i="31"/>
  <c r="E50" i="31" s="1"/>
  <c r="B51" i="31"/>
  <c r="D50" i="31"/>
  <c r="F50" i="31" s="1"/>
  <c r="G62" i="38" l="1"/>
  <c r="E62" i="38"/>
  <c r="F62" i="38"/>
  <c r="C62" i="38"/>
  <c r="B63" i="38"/>
  <c r="D62" i="38"/>
  <c r="C51" i="31"/>
  <c r="E51" i="31" s="1"/>
  <c r="D51" i="31"/>
  <c r="F51" i="31" s="1"/>
  <c r="B52" i="31"/>
  <c r="A52" i="21"/>
  <c r="B51" i="21"/>
  <c r="C52" i="31" l="1"/>
  <c r="E52" i="31" s="1"/>
  <c r="D52" i="31"/>
  <c r="F52" i="31" s="1"/>
  <c r="B53" i="31"/>
  <c r="G63" i="38"/>
  <c r="F63" i="38"/>
  <c r="C63" i="38"/>
  <c r="B64" i="38"/>
  <c r="D63" i="38"/>
  <c r="E63" i="38"/>
  <c r="A53" i="21"/>
  <c r="B52" i="21"/>
  <c r="A54" i="21" l="1"/>
  <c r="B53" i="21"/>
  <c r="E64" i="38"/>
  <c r="G64" i="38"/>
  <c r="D64" i="38"/>
  <c r="F64" i="38"/>
  <c r="C64" i="38"/>
  <c r="B65" i="38"/>
  <c r="D53" i="31"/>
  <c r="F53" i="31" s="1"/>
  <c r="B54" i="31"/>
  <c r="C53" i="31"/>
  <c r="E53" i="31" s="1"/>
  <c r="D54" i="31" l="1"/>
  <c r="F54" i="31" s="1"/>
  <c r="C54" i="31"/>
  <c r="E54" i="31" s="1"/>
  <c r="B55" i="31"/>
  <c r="A55" i="21"/>
  <c r="B54" i="21"/>
  <c r="D65" i="38"/>
  <c r="F65" i="38"/>
  <c r="B66" i="38"/>
  <c r="E65" i="38"/>
  <c r="C65" i="38"/>
  <c r="G65" i="38"/>
  <c r="G66" i="38" l="1"/>
  <c r="F66" i="38"/>
  <c r="D66" i="38"/>
  <c r="E66" i="38"/>
  <c r="B67" i="38"/>
  <c r="C66" i="38"/>
  <c r="A56" i="21"/>
  <c r="B55" i="21"/>
  <c r="B56" i="31"/>
  <c r="D55" i="31"/>
  <c r="F55" i="31" s="1"/>
  <c r="C55" i="31"/>
  <c r="E55" i="31" s="1"/>
  <c r="C56" i="31" l="1"/>
  <c r="E56" i="31" s="1"/>
  <c r="D56" i="31"/>
  <c r="F56" i="31" s="1"/>
  <c r="B57" i="31"/>
  <c r="F67" i="38"/>
  <c r="B68" i="38"/>
  <c r="G67" i="38"/>
  <c r="E67" i="38"/>
  <c r="C67" i="38"/>
  <c r="D67" i="38"/>
  <c r="A57" i="21"/>
  <c r="B56" i="21"/>
  <c r="B69" i="38" l="1"/>
  <c r="G68" i="38"/>
  <c r="E68" i="38"/>
  <c r="C68" i="38"/>
  <c r="F68" i="38"/>
  <c r="D68" i="38"/>
  <c r="A58" i="21"/>
  <c r="B57" i="21"/>
  <c r="C57" i="31"/>
  <c r="E57" i="31" s="1"/>
  <c r="B58" i="31"/>
  <c r="D57" i="31"/>
  <c r="F57" i="31" s="1"/>
  <c r="E58" i="31" l="1"/>
  <c r="D58" i="31"/>
  <c r="F58" i="31" s="1"/>
  <c r="B59" i="31"/>
  <c r="C58" i="31"/>
  <c r="G69" i="38"/>
  <c r="D69" i="38"/>
  <c r="F69" i="38"/>
  <c r="C69" i="38"/>
  <c r="E69" i="38"/>
  <c r="B70" i="38"/>
  <c r="B58" i="21"/>
  <c r="A59" i="21"/>
  <c r="C59" i="31" l="1"/>
  <c r="D59" i="31"/>
  <c r="F59" i="31" s="1"/>
  <c r="B60" i="31"/>
  <c r="G70" i="38"/>
  <c r="E70" i="38"/>
  <c r="F70" i="38"/>
  <c r="C70" i="38"/>
  <c r="B71" i="38"/>
  <c r="D70" i="38"/>
  <c r="E59" i="31"/>
  <c r="B59" i="21"/>
  <c r="A60" i="21"/>
  <c r="C60" i="31" l="1"/>
  <c r="E60" i="31" s="1"/>
  <c r="D60" i="31"/>
  <c r="F60" i="31" s="1"/>
  <c r="B61" i="31"/>
  <c r="B60" i="21"/>
  <c r="A61" i="21"/>
  <c r="B72" i="38"/>
  <c r="F71" i="38"/>
  <c r="G71" i="38"/>
  <c r="C71" i="38"/>
  <c r="D71" i="38"/>
  <c r="E71" i="38"/>
  <c r="E72" i="38" l="1"/>
  <c r="G72" i="38"/>
  <c r="B73" i="38"/>
  <c r="F72" i="38"/>
  <c r="C72" i="38"/>
  <c r="D72" i="38"/>
  <c r="C61" i="31"/>
  <c r="E61" i="31" s="1"/>
  <c r="B62" i="31"/>
  <c r="D61" i="31"/>
  <c r="F61" i="31" s="1"/>
  <c r="A62" i="21"/>
  <c r="B61" i="21"/>
  <c r="D62" i="31" l="1"/>
  <c r="F62" i="31" s="1"/>
  <c r="B63" i="31"/>
  <c r="C62" i="31"/>
  <c r="E62" i="31" s="1"/>
  <c r="B62" i="21"/>
  <c r="A63" i="21"/>
  <c r="D73" i="38"/>
  <c r="B74" i="38"/>
  <c r="C73" i="38"/>
  <c r="E73" i="38"/>
  <c r="F73" i="38"/>
  <c r="G73" i="38"/>
  <c r="D63" i="31" l="1"/>
  <c r="F63" i="31" s="1"/>
  <c r="C63" i="31"/>
  <c r="E63" i="31" s="1"/>
  <c r="B64" i="31"/>
  <c r="B63" i="21"/>
  <c r="A64" i="21"/>
  <c r="G74" i="38"/>
  <c r="E74" i="38"/>
  <c r="D74" i="38"/>
  <c r="F74" i="38"/>
  <c r="B75" i="38"/>
  <c r="C74" i="38"/>
  <c r="G75" i="38" l="1"/>
  <c r="E75" i="38"/>
  <c r="F75" i="38"/>
  <c r="B76" i="38"/>
  <c r="D75" i="38"/>
  <c r="C75" i="38"/>
  <c r="B64" i="21"/>
  <c r="A65" i="21"/>
  <c r="C64" i="31"/>
  <c r="E64" i="31" s="1"/>
  <c r="D64" i="31"/>
  <c r="F64" i="31" s="1"/>
  <c r="B65" i="31"/>
  <c r="A66" i="21" l="1"/>
  <c r="B65" i="21"/>
  <c r="B77" i="38"/>
  <c r="F76" i="38"/>
  <c r="G76" i="38"/>
  <c r="D76" i="38"/>
  <c r="C76" i="38"/>
  <c r="E76" i="38"/>
  <c r="D65" i="31"/>
  <c r="F65" i="31" s="1"/>
  <c r="B66" i="31"/>
  <c r="C65" i="31"/>
  <c r="E65" i="31" s="1"/>
  <c r="B66" i="21" l="1"/>
  <c r="A67" i="21"/>
  <c r="C66" i="31"/>
  <c r="E66" i="31" s="1"/>
  <c r="D66" i="31"/>
  <c r="F66" i="31" s="1"/>
  <c r="B67" i="31"/>
  <c r="G77" i="38"/>
  <c r="D77" i="38"/>
  <c r="C77" i="38"/>
  <c r="B78" i="38"/>
  <c r="E77" i="38"/>
  <c r="F77" i="38"/>
  <c r="B67" i="21" l="1"/>
  <c r="A68" i="21"/>
  <c r="G78" i="38"/>
  <c r="E78" i="38"/>
  <c r="C78" i="38"/>
  <c r="B79" i="38"/>
  <c r="F78" i="38"/>
  <c r="D78" i="38"/>
  <c r="C67" i="31"/>
  <c r="E67" i="31" s="1"/>
  <c r="D67" i="31"/>
  <c r="F67" i="31" s="1"/>
  <c r="B68" i="31"/>
  <c r="D68" i="31" l="1"/>
  <c r="F68" i="31" s="1"/>
  <c r="C68" i="31"/>
  <c r="E68" i="31" s="1"/>
  <c r="B69" i="31"/>
  <c r="C79" i="38"/>
  <c r="E79" i="38"/>
  <c r="B80" i="38"/>
  <c r="F79" i="38"/>
  <c r="G79" i="38"/>
  <c r="D79" i="38"/>
  <c r="B68" i="21"/>
  <c r="A69" i="21"/>
  <c r="E80" i="38" l="1"/>
  <c r="F80" i="38"/>
  <c r="G80" i="38"/>
  <c r="D80" i="38"/>
  <c r="C80" i="38"/>
  <c r="B81" i="38"/>
  <c r="A70" i="21"/>
  <c r="B69" i="21"/>
  <c r="B70" i="31"/>
  <c r="C69" i="31"/>
  <c r="E69" i="31" s="1"/>
  <c r="D69" i="31"/>
  <c r="F69" i="31" s="1"/>
  <c r="D81" i="38" l="1"/>
  <c r="C81" i="38"/>
  <c r="G81" i="38"/>
  <c r="F81" i="38"/>
  <c r="E81" i="38"/>
  <c r="B82" i="38"/>
  <c r="C70" i="31"/>
  <c r="E70" i="31" s="1"/>
  <c r="B71" i="31"/>
  <c r="D70" i="31"/>
  <c r="F70" i="31" s="1"/>
  <c r="B70" i="21"/>
  <c r="A71" i="21"/>
  <c r="G82" i="38" l="1"/>
  <c r="F82" i="38"/>
  <c r="C82" i="38"/>
  <c r="E82" i="38"/>
  <c r="D82" i="38"/>
  <c r="B83" i="38"/>
  <c r="D71" i="31"/>
  <c r="F71" i="31" s="1"/>
  <c r="C71" i="31"/>
  <c r="E71" i="31" s="1"/>
  <c r="B72" i="31"/>
  <c r="A72" i="21"/>
  <c r="B71" i="21"/>
  <c r="B72" i="21" l="1"/>
  <c r="A73" i="21"/>
  <c r="G83" i="38"/>
  <c r="E83" i="38"/>
  <c r="D83" i="38"/>
  <c r="B84" i="38"/>
  <c r="F83" i="38"/>
  <c r="C83" i="38"/>
  <c r="B73" i="31"/>
  <c r="C72" i="31"/>
  <c r="E72" i="31" s="1"/>
  <c r="D72" i="31"/>
  <c r="F72" i="31" s="1"/>
  <c r="E73" i="31" l="1"/>
  <c r="B74" i="31"/>
  <c r="D73" i="31"/>
  <c r="F73" i="31" s="1"/>
  <c r="C73" i="31"/>
  <c r="B85" i="38"/>
  <c r="D84" i="38"/>
  <c r="G84" i="38"/>
  <c r="F84" i="38"/>
  <c r="C84" i="38"/>
  <c r="E84" i="38"/>
  <c r="A74" i="21"/>
  <c r="B73" i="21"/>
  <c r="C74" i="31" l="1"/>
  <c r="B75" i="31"/>
  <c r="D74" i="31"/>
  <c r="F74" i="31" s="1"/>
  <c r="B74" i="21"/>
  <c r="A75" i="21"/>
  <c r="G85" i="38"/>
  <c r="B86" i="38"/>
  <c r="D85" i="38"/>
  <c r="C85" i="38"/>
  <c r="E85" i="38"/>
  <c r="F85" i="38"/>
  <c r="E74" i="31"/>
  <c r="G86" i="38" l="1"/>
  <c r="D86" i="38"/>
  <c r="C86" i="38"/>
  <c r="B87" i="38"/>
  <c r="F86" i="38"/>
  <c r="E86" i="38"/>
  <c r="C75" i="31"/>
  <c r="E75" i="31" s="1"/>
  <c r="D75" i="31"/>
  <c r="F75" i="31" s="1"/>
  <c r="B76" i="31"/>
  <c r="A76" i="21"/>
  <c r="B75" i="21"/>
  <c r="C76" i="31" l="1"/>
  <c r="E76" i="31" s="1"/>
  <c r="D76" i="31"/>
  <c r="F76" i="31" s="1"/>
  <c r="B77" i="31"/>
  <c r="B76" i="21"/>
  <c r="A77" i="21"/>
  <c r="D87" i="38"/>
  <c r="E87" i="38"/>
  <c r="B88" i="38"/>
  <c r="F87" i="38"/>
  <c r="C87" i="38"/>
  <c r="G87" i="38"/>
  <c r="A78" i="21" l="1"/>
  <c r="B77" i="21"/>
  <c r="E88" i="38"/>
  <c r="G88" i="38"/>
  <c r="F88" i="38"/>
  <c r="C88" i="38"/>
  <c r="D88" i="38"/>
  <c r="B89" i="38"/>
  <c r="C77" i="31"/>
  <c r="E77" i="31" s="1"/>
  <c r="B78" i="31"/>
  <c r="D77" i="31"/>
  <c r="F77" i="31" s="1"/>
  <c r="B78" i="21" l="1"/>
  <c r="A79" i="21"/>
  <c r="D78" i="31"/>
  <c r="F78" i="31" s="1"/>
  <c r="B79" i="31"/>
  <c r="C78" i="31"/>
  <c r="E78" i="31" s="1"/>
  <c r="D89" i="38"/>
  <c r="C89" i="38"/>
  <c r="G89" i="38"/>
  <c r="E89" i="38"/>
  <c r="F89" i="38"/>
  <c r="B90" i="38"/>
  <c r="A80" i="21" l="1"/>
  <c r="B79" i="21"/>
  <c r="B80" i="31"/>
  <c r="D79" i="31"/>
  <c r="F79" i="31" s="1"/>
  <c r="C79" i="31"/>
  <c r="E79" i="31" s="1"/>
  <c r="G90" i="38"/>
  <c r="E90" i="38"/>
  <c r="D90" i="38"/>
  <c r="B91" i="38"/>
  <c r="C90" i="38"/>
  <c r="F90" i="38"/>
  <c r="D91" i="38" l="1"/>
  <c r="B92" i="38"/>
  <c r="F91" i="38"/>
  <c r="C91" i="38"/>
  <c r="G91" i="38"/>
  <c r="E91" i="38"/>
  <c r="B80" i="21"/>
  <c r="A81" i="21"/>
  <c r="C80" i="31"/>
  <c r="E80" i="31" s="1"/>
  <c r="D80" i="31"/>
  <c r="F80" i="31" s="1"/>
  <c r="B81" i="31"/>
  <c r="B93" i="38" l="1"/>
  <c r="G92" i="38"/>
  <c r="D92" i="38"/>
  <c r="C92" i="38"/>
  <c r="F92" i="38"/>
  <c r="E92" i="38"/>
  <c r="A82" i="21"/>
  <c r="B81" i="21"/>
  <c r="B82" i="31"/>
  <c r="D81" i="31"/>
  <c r="F81" i="31" s="1"/>
  <c r="C81" i="31"/>
  <c r="E81" i="31" s="1"/>
  <c r="G93" i="38" l="1"/>
  <c r="C93" i="38"/>
  <c r="D93" i="38"/>
  <c r="E93" i="38"/>
  <c r="B94" i="38"/>
  <c r="F93" i="38"/>
  <c r="C82" i="31"/>
  <c r="E82" i="31" s="1"/>
  <c r="B83" i="31"/>
  <c r="D82" i="31"/>
  <c r="F82" i="31" s="1"/>
  <c r="B82" i="21"/>
  <c r="A83" i="21"/>
  <c r="G94" i="38" l="1"/>
  <c r="E94" i="38"/>
  <c r="F94" i="38"/>
  <c r="B95" i="38"/>
  <c r="C94" i="38"/>
  <c r="D94" i="38"/>
  <c r="D83" i="31"/>
  <c r="F83" i="31" s="1"/>
  <c r="C83" i="31"/>
  <c r="E83" i="31" s="1"/>
  <c r="B84" i="31"/>
  <c r="B83" i="21"/>
  <c r="A84" i="21"/>
  <c r="C84" i="31" l="1"/>
  <c r="E84" i="31" s="1"/>
  <c r="D84" i="31"/>
  <c r="F84" i="31" s="1"/>
  <c r="B85" i="31"/>
  <c r="G95" i="38"/>
  <c r="F95" i="38"/>
  <c r="D95" i="38"/>
  <c r="B96" i="38"/>
  <c r="E95" i="38"/>
  <c r="C95" i="38"/>
  <c r="A85" i="21"/>
  <c r="B84" i="21"/>
  <c r="A86" i="21" l="1"/>
  <c r="B85" i="21"/>
  <c r="E96" i="38"/>
  <c r="G96" i="38"/>
  <c r="F96" i="38"/>
  <c r="C96" i="38"/>
  <c r="D96" i="38"/>
  <c r="B97" i="38"/>
  <c r="C85" i="31"/>
  <c r="E85" i="31" s="1"/>
  <c r="D85" i="31"/>
  <c r="F85" i="31" s="1"/>
  <c r="B86" i="31"/>
  <c r="B86" i="21" l="1"/>
  <c r="A87" i="21"/>
  <c r="D97" i="38"/>
  <c r="G97" i="38"/>
  <c r="B98" i="38"/>
  <c r="E97" i="38"/>
  <c r="F97" i="38"/>
  <c r="C97" i="38"/>
  <c r="C86" i="31"/>
  <c r="E86" i="31" s="1"/>
  <c r="D86" i="31"/>
  <c r="F86" i="31" s="1"/>
  <c r="B87" i="31"/>
  <c r="B87" i="21" l="1"/>
  <c r="A88" i="21"/>
  <c r="G98" i="38"/>
  <c r="B99" i="38"/>
  <c r="D98" i="38"/>
  <c r="E98" i="38"/>
  <c r="C98" i="38"/>
  <c r="F98" i="38"/>
  <c r="C87" i="31"/>
  <c r="E87" i="31" s="1"/>
  <c r="B88" i="31"/>
  <c r="D87" i="31"/>
  <c r="F87" i="31" s="1"/>
  <c r="B88" i="21" l="1"/>
  <c r="A89" i="21"/>
  <c r="F99" i="38"/>
  <c r="B100" i="38"/>
  <c r="G99" i="38"/>
  <c r="C99" i="38"/>
  <c r="E99" i="38"/>
  <c r="D99" i="38"/>
  <c r="C88" i="31"/>
  <c r="E88" i="31" s="1"/>
  <c r="B89" i="31"/>
  <c r="D88" i="31"/>
  <c r="F88" i="31" s="1"/>
  <c r="A90" i="21" l="1"/>
  <c r="B89" i="21"/>
  <c r="D89" i="31"/>
  <c r="F89" i="31" s="1"/>
  <c r="B90" i="31"/>
  <c r="C89" i="31"/>
  <c r="E89" i="31" s="1"/>
  <c r="B101" i="38"/>
  <c r="G100" i="38"/>
  <c r="C100" i="38"/>
  <c r="D100" i="38"/>
  <c r="F100" i="38"/>
  <c r="E100" i="38"/>
  <c r="G101" i="38" l="1"/>
  <c r="C101" i="38"/>
  <c r="E101" i="38"/>
  <c r="D101" i="38"/>
  <c r="F101" i="38"/>
  <c r="B102" i="38"/>
  <c r="B90" i="21"/>
  <c r="A91" i="21"/>
  <c r="C90" i="31"/>
  <c r="E90" i="31" s="1"/>
  <c r="D90" i="31"/>
  <c r="F90" i="31" s="1"/>
  <c r="B91" i="31"/>
  <c r="G102" i="38" l="1"/>
  <c r="D102" i="38"/>
  <c r="B103" i="38"/>
  <c r="C102" i="38"/>
  <c r="F102" i="38"/>
  <c r="E102" i="38"/>
  <c r="B91" i="21"/>
  <c r="A92" i="21"/>
  <c r="C91" i="31"/>
  <c r="E91" i="31" s="1"/>
  <c r="B92" i="31"/>
  <c r="D91" i="31"/>
  <c r="F91" i="31" s="1"/>
  <c r="C92" i="31" l="1"/>
  <c r="E92" i="31" s="1"/>
  <c r="B93" i="31"/>
  <c r="D92" i="31"/>
  <c r="F92" i="31" s="1"/>
  <c r="A93" i="21"/>
  <c r="B92" i="21"/>
  <c r="B104" i="38"/>
  <c r="C103" i="38"/>
  <c r="F103" i="38"/>
  <c r="G103" i="38"/>
  <c r="D103" i="38"/>
  <c r="E103" i="38"/>
  <c r="E104" i="38" l="1"/>
  <c r="D104" i="38"/>
  <c r="F104" i="38"/>
  <c r="G104" i="38"/>
  <c r="B105" i="38"/>
  <c r="C104" i="38"/>
  <c r="C93" i="31"/>
  <c r="E93" i="31" s="1"/>
  <c r="D93" i="31"/>
  <c r="F93" i="31" s="1"/>
  <c r="B94" i="31"/>
  <c r="B93" i="21"/>
  <c r="A94" i="21"/>
  <c r="C94" i="31" l="1"/>
  <c r="E94" i="31" s="1"/>
  <c r="B95" i="31"/>
  <c r="D94" i="31"/>
  <c r="F94" i="31" s="1"/>
  <c r="D105" i="38"/>
  <c r="G105" i="38"/>
  <c r="E105" i="38"/>
  <c r="F105" i="38"/>
  <c r="C105" i="38"/>
  <c r="B106" i="38"/>
  <c r="B94" i="21"/>
  <c r="A95" i="21"/>
  <c r="E95" i="31" l="1"/>
  <c r="D95" i="31"/>
  <c r="F95" i="31" s="1"/>
  <c r="B96" i="31"/>
  <c r="C95" i="31"/>
  <c r="G106" i="38"/>
  <c r="E106" i="38"/>
  <c r="F106" i="38"/>
  <c r="B107" i="38"/>
  <c r="C106" i="38"/>
  <c r="D106" i="38"/>
  <c r="B95" i="21"/>
  <c r="A96" i="21"/>
  <c r="C96" i="31" l="1"/>
  <c r="E96" i="31" s="1"/>
  <c r="D96" i="31"/>
  <c r="F96" i="31" s="1"/>
  <c r="B97" i="31"/>
  <c r="B96" i="21"/>
  <c r="A97" i="21"/>
  <c r="G107" i="38"/>
  <c r="B108" i="38"/>
  <c r="C107" i="38"/>
  <c r="F107" i="38"/>
  <c r="E107" i="38"/>
  <c r="D107" i="38"/>
  <c r="E97" i="31" l="1"/>
  <c r="D97" i="31"/>
  <c r="F97" i="31" s="1"/>
  <c r="B98" i="31"/>
  <c r="C97" i="31"/>
  <c r="B97" i="21"/>
  <c r="A98" i="21"/>
  <c r="B109" i="38"/>
  <c r="E108" i="38"/>
  <c r="G108" i="38"/>
  <c r="D108" i="38"/>
  <c r="C108" i="38"/>
  <c r="F108" i="38"/>
  <c r="G109" i="38" l="1"/>
  <c r="F109" i="38"/>
  <c r="C109" i="38"/>
  <c r="B110" i="38"/>
  <c r="D109" i="38"/>
  <c r="E109" i="38"/>
  <c r="D98" i="31"/>
  <c r="F98" i="31" s="1"/>
  <c r="B99" i="31"/>
  <c r="C98" i="31"/>
  <c r="E98" i="31" s="1"/>
  <c r="A99" i="21"/>
  <c r="B98" i="21"/>
  <c r="B99" i="21" l="1"/>
  <c r="A100" i="21"/>
  <c r="D99" i="31"/>
  <c r="F99" i="31" s="1"/>
  <c r="C99" i="31"/>
  <c r="E99" i="31" s="1"/>
  <c r="B100" i="31"/>
  <c r="G110" i="38"/>
  <c r="B111" i="38"/>
  <c r="E110" i="38"/>
  <c r="C110" i="38"/>
  <c r="F110" i="38"/>
  <c r="D110" i="38"/>
  <c r="F100" i="31" l="1"/>
  <c r="B100" i="21"/>
  <c r="A101" i="21"/>
  <c r="D100" i="31"/>
  <c r="B101" i="31"/>
  <c r="C100" i="31"/>
  <c r="E100" i="31" s="1"/>
  <c r="F111" i="38"/>
  <c r="B112" i="38"/>
  <c r="D111" i="38"/>
  <c r="C111" i="38"/>
  <c r="E111" i="38"/>
  <c r="G111" i="38"/>
  <c r="B101" i="21" l="1"/>
  <c r="A102" i="21"/>
  <c r="D101" i="31"/>
  <c r="F101" i="31" s="1"/>
  <c r="C101" i="31"/>
  <c r="E101" i="31" s="1"/>
  <c r="B102" i="31"/>
  <c r="G112" i="38"/>
  <c r="D112" i="38"/>
  <c r="C112" i="38"/>
  <c r="E112" i="38"/>
  <c r="F112" i="38"/>
  <c r="A103" i="21" l="1"/>
  <c r="B102" i="21"/>
  <c r="C102" i="31"/>
  <c r="E102" i="31" s="1"/>
  <c r="B103" i="31"/>
  <c r="D102" i="31"/>
  <c r="F102" i="31" s="1"/>
  <c r="F103" i="31" l="1"/>
  <c r="B103" i="21"/>
  <c r="A104" i="21"/>
  <c r="B104" i="21" s="1"/>
  <c r="D103" i="31"/>
  <c r="C103" i="31"/>
  <c r="E103" i="31" s="1"/>
  <c r="B104" i="31"/>
  <c r="B105" i="31" l="1"/>
  <c r="D104" i="31"/>
  <c r="F104" i="31" s="1"/>
  <c r="C104" i="31"/>
  <c r="E104" i="31" s="1"/>
  <c r="C105" i="31" l="1"/>
  <c r="E105" i="31" s="1"/>
  <c r="D105" i="31"/>
  <c r="F105" i="31" s="1"/>
</calcChain>
</file>

<file path=xl/sharedStrings.xml><?xml version="1.0" encoding="utf-8"?>
<sst xmlns="http://schemas.openxmlformats.org/spreadsheetml/2006/main" count="344" uniqueCount="96">
  <si>
    <t># Cust.</t>
  </si>
  <si>
    <t>% Alive</t>
  </si>
  <si>
    <t>y</t>
  </si>
  <si>
    <t>ln(y)</t>
  </si>
  <si>
    <t>t</t>
  </si>
  <si>
    <t>t^2</t>
  </si>
  <si>
    <t>Linear</t>
  </si>
  <si>
    <t>Quadratic</t>
  </si>
  <si>
    <t>Exponential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</si>
  <si>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</si>
  <si>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</si>
  <si>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</si>
  <si>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</si>
  <si>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</si>
  <si>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</si>
  <si>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</si>
  <si>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</si>
  <si>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</si>
  <si>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</si>
  <si>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</si>
  <si>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</si>
  <si>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</si>
  <si>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</si>
  <si>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</si>
  <si>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</si>
  <si>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</si>
  <si>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</si>
  <si>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</si>
  <si>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Intercept</t>
  </si>
  <si>
    <t>Actual</t>
  </si>
  <si>
    <t>Pred-Lin</t>
  </si>
  <si>
    <t>Pred-Quad</t>
  </si>
  <si>
    <t>Pred-Exp</t>
  </si>
  <si>
    <t>gamma</t>
  </si>
  <si>
    <t>delta</t>
  </si>
  <si>
    <t>LL</t>
  </si>
  <si>
    <t>#  Lost</t>
  </si>
  <si>
    <t>Survival</t>
  </si>
  <si>
    <t>Retention</t>
  </si>
  <si>
    <t>theta</t>
  </si>
  <si>
    <t>holdout R^2</t>
  </si>
  <si>
    <t>P(die)</t>
  </si>
  <si>
    <t>S(t)</t>
  </si>
  <si>
    <t>Predicted</t>
  </si>
  <si>
    <t>B(gamma,delta)</t>
  </si>
  <si>
    <t>g(theta)</t>
  </si>
  <si>
    <t>cannot be computed if gamma &lt; 1</t>
  </si>
  <si>
    <t>cannot be computed if delta &lt; 1</t>
  </si>
  <si>
    <t>The % alive data were originally presented (with incorrect numbers for years 11 &amp; 12) in Berry and Linoff, Data Mining Techniques, Wiley 2004.</t>
  </si>
  <si>
    <t>r</t>
  </si>
  <si>
    <t>alpha</t>
  </si>
  <si>
    <t>x</t>
  </si>
  <si>
    <t>f_x</t>
  </si>
  <si>
    <t>8+</t>
  </si>
  <si>
    <t>P(X=x)</t>
  </si>
  <si>
    <t>E(f_x)</t>
  </si>
  <si>
    <t>(O-E)^2/E</t>
  </si>
  <si>
    <t>Chi-sq crit</t>
  </si>
  <si>
    <t>p-value</t>
  </si>
  <si>
    <t>E(X)</t>
  </si>
  <si>
    <t>Cumulative</t>
  </si>
  <si>
    <t>% Cust.</t>
  </si>
  <si>
    <t>% Purch.</t>
  </si>
  <si>
    <t>Ben's Knick Knacks</t>
  </si>
  <si>
    <t>Segment</t>
  </si>
  <si>
    <t>m_s</t>
  </si>
  <si>
    <t>x_s</t>
  </si>
  <si>
    <t>Roll?</t>
  </si>
  <si>
    <t>Roll_s</t>
  </si>
  <si>
    <t>Resp_s</t>
  </si>
  <si>
    <t>Y</t>
  </si>
  <si>
    <t>N</t>
  </si>
  <si>
    <t>cutoff</t>
  </si>
  <si>
    <t>Test RR</t>
  </si>
  <si>
    <t>B(alpha,beta)</t>
  </si>
  <si>
    <t>beta</t>
  </si>
  <si>
    <t>P(X=x|m)</t>
  </si>
  <si>
    <t>E[p_s|x_s]</t>
  </si>
  <si>
    <t>Manager</t>
  </si>
  <si>
    <t>Standard</t>
  </si>
  <si>
    <t>Model</t>
  </si>
  <si>
    <t xml:space="preserve"> </t>
  </si>
  <si>
    <t>Net Revenue</t>
  </si>
  <si>
    <t>Cost</t>
  </si>
  <si>
    <t>Profit</t>
  </si>
  <si>
    <t>Incr Profit</t>
  </si>
  <si>
    <t>For a given response rate(rr), this shows shape of the posterior distribution as a function of sample size</t>
  </si>
  <si>
    <t>prior</t>
  </si>
  <si>
    <t>m=50</t>
  </si>
  <si>
    <t>m=100</t>
  </si>
  <si>
    <t>m=500</t>
  </si>
  <si>
    <t>m=1000</t>
  </si>
  <si>
    <t>gama</t>
  </si>
  <si>
    <t>rr</t>
  </si>
  <si>
    <t>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</si>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</sst>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£&quot;* #,##0_-;\-&quot;£&quot;* #,##0_-;_-&quot;£&quot;* &quot;-&quot;_-;_-@_-"/>
    <numFmt numFmtId="164" formatCode="0.0%"/>
    <numFmt numFmtId="165" formatCode="0.000"/>
    <numFmt numFmtId="166" formatCode="0.0000"/>
    <numFmt numFmtId="167" formatCode="0.0"/>
    <numFmt numFmtId="168" formatCode="0.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42" fontId="5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4" fillId="0" borderId="0" xfId="2"/>
    <xf numFmtId="167" fontId="4" fillId="0" borderId="0" xfId="2" applyNumberFormat="1"/>
    <xf numFmtId="0" fontId="4" fillId="0" borderId="0" xfId="2" applyAlignment="1">
      <alignment horizontal="right"/>
    </xf>
    <xf numFmtId="164" fontId="4" fillId="0" borderId="0" xfId="3" applyNumberFormat="1"/>
    <xf numFmtId="166" fontId="4" fillId="0" borderId="0" xfId="2" applyNumberFormat="1"/>
    <xf numFmtId="0" fontId="4" fillId="0" borderId="0" xfId="3" applyNumberFormat="1"/>
    <xf numFmtId="2" fontId="4" fillId="0" borderId="0" xfId="2" applyNumberFormat="1"/>
    <xf numFmtId="165" fontId="4" fillId="0" borderId="0" xfId="2" applyNumberFormat="1"/>
    <xf numFmtId="0" fontId="6" fillId="0" borderId="1" xfId="0" applyFont="1" applyBorder="1" applyAlignment="1">
      <alignment horizontal="right"/>
    </xf>
    <xf numFmtId="0" fontId="6" fillId="0" borderId="0" xfId="0" applyFont="1"/>
    <xf numFmtId="164" fontId="6" fillId="0" borderId="0" xfId="1" applyNumberFormat="1" applyFont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2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6" fillId="0" borderId="0" xfId="0" applyNumberFormat="1" applyFont="1"/>
    <xf numFmtId="0" fontId="6" fillId="0" borderId="0" xfId="0" applyFont="1" applyFill="1"/>
    <xf numFmtId="164" fontId="6" fillId="0" borderId="0" xfId="1" applyNumberFormat="1" applyFont="1" applyFill="1"/>
    <xf numFmtId="165" fontId="6" fillId="0" borderId="0" xfId="0" applyNumberFormat="1" applyFont="1" applyFill="1"/>
    <xf numFmtId="0" fontId="4" fillId="0" borderId="0" xfId="2" applyAlignment="1">
      <alignment horizontal="centerContinuous"/>
    </xf>
    <xf numFmtId="166" fontId="6" fillId="0" borderId="0" xfId="0" applyNumberFormat="1" applyFont="1" applyFill="1" applyBorder="1" applyAlignment="1"/>
    <xf numFmtId="166" fontId="6" fillId="0" borderId="1" xfId="0" applyNumberFormat="1" applyFont="1" applyFill="1" applyBorder="1" applyAlignment="1"/>
    <xf numFmtId="2" fontId="6" fillId="0" borderId="0" xfId="1" applyNumberFormat="1" applyFont="1"/>
    <xf numFmtId="0" fontId="3" fillId="0" borderId="0" xfId="2" applyFont="1"/>
    <xf numFmtId="0" fontId="2" fillId="0" borderId="0" xfId="6"/>
    <xf numFmtId="0" fontId="2" fillId="0" borderId="0" xfId="6" applyAlignment="1">
      <alignment horizontal="right"/>
    </xf>
    <xf numFmtId="166" fontId="2" fillId="0" borderId="0" xfId="6" applyNumberFormat="1"/>
    <xf numFmtId="0" fontId="2" fillId="0" borderId="1" xfId="6" applyBorder="1" applyAlignment="1">
      <alignment horizontal="right"/>
    </xf>
    <xf numFmtId="2" fontId="2" fillId="0" borderId="0" xfId="6" applyNumberFormat="1" applyAlignment="1">
      <alignment horizontal="right"/>
    </xf>
    <xf numFmtId="0" fontId="2" fillId="0" borderId="0" xfId="6" applyAlignment="1">
      <alignment horizontal="left"/>
    </xf>
    <xf numFmtId="2" fontId="2" fillId="0" borderId="0" xfId="6" applyNumberFormat="1"/>
    <xf numFmtId="0" fontId="9" fillId="0" borderId="0" xfId="0" applyFont="1"/>
    <xf numFmtId="167" fontId="6" fillId="0" borderId="0" xfId="0" applyNumberFormat="1" applyFont="1"/>
    <xf numFmtId="168" fontId="6" fillId="0" borderId="0" xfId="0" applyNumberFormat="1" applyFont="1"/>
    <xf numFmtId="2" fontId="6" fillId="0" borderId="0" xfId="0" applyNumberFormat="1" applyFont="1"/>
    <xf numFmtId="0" fontId="6" fillId="0" borderId="0" xfId="0" applyFont="1" applyBorder="1"/>
    <xf numFmtId="166" fontId="6" fillId="0" borderId="0" xfId="0" applyNumberFormat="1" applyFont="1"/>
    <xf numFmtId="0" fontId="6" fillId="0" borderId="1" xfId="0" applyFont="1" applyFill="1" applyBorder="1" applyAlignment="1">
      <alignment horizontal="right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 applyAlignment="1">
      <alignment horizontal="centerContinuous"/>
    </xf>
    <xf numFmtId="166" fontId="6" fillId="0" borderId="0" xfId="0" applyNumberFormat="1" applyFont="1" applyBorder="1"/>
    <xf numFmtId="11" fontId="6" fillId="0" borderId="0" xfId="0" applyNumberFormat="1" applyFont="1" applyBorder="1"/>
    <xf numFmtId="11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NumberFormat="1" applyFont="1"/>
    <xf numFmtId="0" fontId="6" fillId="0" borderId="0" xfId="0" applyFont="1" applyAlignment="1">
      <alignment horizontal="fill"/>
    </xf>
    <xf numFmtId="0" fontId="6" fillId="0" borderId="0" xfId="0" applyFont="1" applyAlignment="1">
      <alignment horizontal="left"/>
    </xf>
    <xf numFmtId="2" fontId="10" fillId="0" borderId="0" xfId="0" applyNumberFormat="1" applyFont="1"/>
    <xf numFmtId="0" fontId="1" fillId="0" borderId="0" xfId="8" applyFont="1"/>
    <xf numFmtId="0" fontId="1" fillId="0" borderId="0" xfId="8"/>
    <xf numFmtId="0" fontId="11" fillId="0" borderId="0" xfId="8" applyFont="1" applyAlignment="1">
      <alignment horizontal="right"/>
    </xf>
    <xf numFmtId="165" fontId="1" fillId="0" borderId="0" xfId="8" applyNumberFormat="1"/>
    <xf numFmtId="166" fontId="1" fillId="0" borderId="0" xfId="8" applyNumberFormat="1"/>
    <xf numFmtId="0" fontId="1" fillId="0" borderId="0" xfId="8" applyNumberFormat="1"/>
    <xf numFmtId="2" fontId="1" fillId="0" borderId="0" xfId="8" applyNumberFormat="1"/>
    <xf numFmtId="0" fontId="1" fillId="0" borderId="0" xfId="8" applyFont="1" applyAlignment="1">
      <alignment horizontal="right"/>
    </xf>
  </cellXfs>
  <cellStyles count="9">
    <cellStyle name="Currency [0] 2" xfId="7"/>
    <cellStyle name="Normal" xfId="0" builtinId="0"/>
    <cellStyle name="Normal 2" xfId="2"/>
    <cellStyle name="Normal 2 2" xfId="4"/>
    <cellStyle name="Normal 2 3" xfId="8"/>
    <cellStyle name="Normal 3" xfId="5"/>
    <cellStyle name="Normal 4" xfId="6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'Regression Forecasts'!$B$1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'Regression Forecasts'!$A$2:$A$14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Forecasts'!$B$2:$B$14</c:f>
              <c:numCache>
                <c:formatCode>0.0%</c:formatCode>
                <c:ptCount val="13"/>
                <c:pt idx="0">
                  <c:v>1</c:v>
                </c:pt>
                <c:pt idx="1">
                  <c:v>0.6309128547712165</c:v>
                </c:pt>
                <c:pt idx="2">
                  <c:v>0.46787582350665929</c:v>
                </c:pt>
                <c:pt idx="3">
                  <c:v>0.38156287431703984</c:v>
                </c:pt>
                <c:pt idx="4">
                  <c:v>0.32635145927384807</c:v>
                </c:pt>
                <c:pt idx="5">
                  <c:v>0.28913375977923705</c:v>
                </c:pt>
                <c:pt idx="6">
                  <c:v>0.26206098212533835</c:v>
                </c:pt>
                <c:pt idx="7">
                  <c:v>0.24068386502567354</c:v>
                </c:pt>
                <c:pt idx="8">
                  <c:v>0.22299232541357691</c:v>
                </c:pt>
                <c:pt idx="9">
                  <c:v>0.20717668594194627</c:v>
                </c:pt>
                <c:pt idx="10">
                  <c:v>0.19444174278836751</c:v>
                </c:pt>
                <c:pt idx="11">
                  <c:v>0.18340917203556145</c:v>
                </c:pt>
                <c:pt idx="12">
                  <c:v>0.17330436011977035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1-46B2-8729-575FC94E8113}"/>
            </c:ext>
          </c:extLst>
        </c:ser>
        <c:ser>
          <c:idx val="1"/>
          <c:order val="1"/>
          <c:tx>
            <c:strRef>
              <c:f>'Regression Forecasts'!$C$1</c:f>
              <c:strCache>
                <c:ptCount val="1"/>
                <c:pt idx="0">
                  <c:v>Pred-Lin</c:v>
                </c:pt>
              </c:strCache>
            </c:strRef>
          </c:tx>
          <c:marker>
            <c:symbol val="none"/>
          </c:marker>
          <c:cat>
            <c:numRef>
              <c:f>'Regression Forecasts'!$A$2:$A$14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Forecasts'!$C$2:$C$14</c:f>
              <c:numCache>
                <c:formatCode>0.000</c:formatCode>
                <c:ptCount val="13"/>
                <c:pt idx="0">
                  <c:v>0.8806700147550488</c:v>
                </c:pt>
                <c:pt idx="1">
                  <c:v>0.72100530856440082</c:v>
                </c:pt>
                <c:pt idx="2">
                  <c:v>0.56134060237375272</c:v>
                </c:pt>
                <c:pt idx="3">
                  <c:v>0.40167589618310467</c:v>
                </c:pt>
                <c:pt idx="4">
                  <c:v>0.24201118999245663</c:v>
                </c:pt>
                <c:pt idx="5">
                  <c:v>8.2346483801808645E-2</c:v>
                </c:pt>
                <c:pt idx="6">
                  <c:v>-7.7318222388839453E-2</c:v>
                </c:pt>
                <c:pt idx="7">
                  <c:v>-0.23698292857948755</c:v>
                </c:pt>
                <c:pt idx="8">
                  <c:v>-0.39664763477013554</c:v>
                </c:pt>
                <c:pt idx="9">
                  <c:v>-0.55631234096078352</c:v>
                </c:pt>
                <c:pt idx="10">
                  <c:v>-0.71597704715143151</c:v>
                </c:pt>
                <c:pt idx="11">
                  <c:v>-0.87564175334207972</c:v>
                </c:pt>
                <c:pt idx="12">
                  <c:v>-1.0353064595327277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1-46B2-8729-575FC94E8113}"/>
            </c:ext>
          </c:extLst>
        </c:ser>
        <c:ser>
          <c:idx val="2"/>
          <c:order val="2"/>
          <c:tx>
            <c:strRef>
              <c:f>'Regression Forecasts'!$D$1</c:f>
              <c:strCache>
                <c:ptCount val="1"/>
                <c:pt idx="0">
                  <c:v>Pred-Quad</c:v>
                </c:pt>
              </c:strCache>
            </c:strRef>
          </c:tx>
          <c:marker>
            <c:symbol val="none"/>
          </c:marker>
          <c:cat>
            <c:numRef>
              <c:f>'Regression Forecasts'!$A$2:$A$14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Forecasts'!$D$2:$D$14</c:f>
              <c:numCache>
                <c:formatCode>0.000</c:formatCode>
                <c:ptCount val="13"/>
                <c:pt idx="0">
                  <c:v>0.98130937796163753</c:v>
                </c:pt>
                <c:pt idx="1">
                  <c:v>0.67068562696110645</c:v>
                </c:pt>
                <c:pt idx="2">
                  <c:v>0.46070123916716399</c:v>
                </c:pt>
                <c:pt idx="3">
                  <c:v>0.3513562145798102</c:v>
                </c:pt>
                <c:pt idx="4">
                  <c:v>0.34265055319904525</c:v>
                </c:pt>
                <c:pt idx="5">
                  <c:v>0.43458425502486908</c:v>
                </c:pt>
                <c:pt idx="6">
                  <c:v>0.62715732005728131</c:v>
                </c:pt>
                <c:pt idx="7">
                  <c:v>0.92036974829628226</c:v>
                </c:pt>
                <c:pt idx="8">
                  <c:v>1.3142215397418724</c:v>
                </c:pt>
                <c:pt idx="9">
                  <c:v>1.808712694394051</c:v>
                </c:pt>
                <c:pt idx="10">
                  <c:v>2.4038432122528186</c:v>
                </c:pt>
                <c:pt idx="11">
                  <c:v>3.0996130933181747</c:v>
                </c:pt>
                <c:pt idx="12">
                  <c:v>3.8960223375901188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1-46B2-8729-575FC94E8113}"/>
            </c:ext>
          </c:extLst>
        </c:ser>
        <c:ser>
          <c:idx val="3"/>
          <c:order val="3"/>
          <c:tx>
            <c:strRef>
              <c:f>'Regression Forecasts'!$E$1</c:f>
              <c:strCache>
                <c:ptCount val="1"/>
                <c:pt idx="0">
                  <c:v>Pred-Exp</c:v>
                </c:pt>
              </c:strCache>
            </c:strRef>
          </c:tx>
          <c:marker>
            <c:symbol val="none"/>
          </c:marker>
          <c:cat>
            <c:numRef>
              <c:f>'Regression Forecasts'!$A$2:$A$14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Forecasts'!$E$2:$E$14</c:f>
              <c:numCache>
                <c:formatCode>0.000</c:formatCode>
                <c:ptCount val="13"/>
                <c:pt idx="0">
                  <c:v>0.89387493524349071</c:v>
                </c:pt>
                <c:pt idx="1">
                  <c:v>0.6794750979608476</c:v>
                </c:pt>
                <c:pt idx="2">
                  <c:v>0.51650000525312911</c:v>
                </c:pt>
                <c:pt idx="3">
                  <c:v>0.39261520580678333</c:v>
                </c:pt>
                <c:pt idx="4">
                  <c:v>0.2984447207414021</c:v>
                </c:pt>
                <c:pt idx="5">
                  <c:v>0.22686144097599434</c:v>
                </c:pt>
                <c:pt idx="6">
                  <c:v>0.17244772591001606</c:v>
                </c:pt>
                <c:pt idx="7">
                  <c:v>0.13108537988473237</c:v>
                </c:pt>
                <c:pt idx="8">
                  <c:v>9.9643974594892382E-2</c:v>
                </c:pt>
                <c:pt idx="9">
                  <c:v>7.574392874169783E-2</c:v>
                </c:pt>
                <c:pt idx="10">
                  <c:v>5.7576414073726385E-2</c:v>
                </c:pt>
                <c:pt idx="11">
                  <c:v>4.3766457756557214E-2</c:v>
                </c:pt>
                <c:pt idx="12">
                  <c:v>3.3268880241546714E-2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1-46B2-8729-575FC94E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33992"/>
        <c:axId val="2117837240"/>
      </c:lineChart>
      <c:catAx>
        <c:axId val="211783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37240"/>
        <c:crosses val="autoZero"/>
        <c:auto val="1"/>
        <c:lblAlgn val="ctr"/>
        <c:lblOffset val="100"/>
        <c:noMultiLvlLbl val="0"/>
      </c:catAx>
      <c:valAx>
        <c:axId val="2117837240"/>
        <c:scaling>
          <c:orientation val="minMax"/>
          <c:max val="2"/>
          <c:min val="-1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783399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'Geometric Projection'!$H$4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'Geometric Projection'!$H$5:$H$17</c:f>
              <c:numCache>
                <c:formatCode>0.000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  <c:pt idx="5">
                  <c:v>0.28899999999999998</c:v>
                </c:pt>
                <c:pt idx="6">
                  <c:v>0.26200000000000001</c:v>
                </c:pt>
                <c:pt idx="7">
                  <c:v>0.24099999999999999</c:v>
                </c:pt>
                <c:pt idx="8">
                  <c:v>0.223</c:v>
                </c:pt>
                <c:pt idx="9">
                  <c:v>0.20699999999999999</c:v>
                </c:pt>
                <c:pt idx="10">
                  <c:v>0.19400000000000001</c:v>
                </c:pt>
                <c:pt idx="11">
                  <c:v>0.183</c:v>
                </c:pt>
                <c:pt idx="1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D-453C-AE16-3E83A053DB5F}"/>
            </c:ext>
          </c:extLst>
        </c:ser>
        <c:ser>
          <c:idx val="1"/>
          <c:order val="1"/>
          <c:tx>
            <c:strRef>
              <c:f>'Geometric Projection'!$I$4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'Geometric Projection'!$I$5:$I$17</c:f>
              <c:numCache>
                <c:formatCode>0.000</c:formatCode>
                <c:ptCount val="13"/>
                <c:pt idx="0">
                  <c:v>1</c:v>
                </c:pt>
                <c:pt idx="1">
                  <c:v>0.72833534864625493</c:v>
                </c:pt>
                <c:pt idx="2">
                  <c:v>0.53047238008766173</c:v>
                </c:pt>
                <c:pt idx="3">
                  <c:v>0.38636178589835579</c:v>
                </c:pt>
                <c:pt idx="4">
                  <c:v>0.28140094603586868</c:v>
                </c:pt>
                <c:pt idx="5">
                  <c:v>0.2049542561404204</c:v>
                </c:pt>
                <c:pt idx="6">
                  <c:v>0.14927542960256696</c:v>
                </c:pt>
                <c:pt idx="7">
                  <c:v>0.10872257206390512</c:v>
                </c:pt>
                <c:pt idx="8">
                  <c:v>7.9186492429881933E-2</c:v>
                </c:pt>
                <c:pt idx="9">
                  <c:v>5.7674321571992107E-2</c:v>
                </c:pt>
                <c:pt idx="10">
                  <c:v>4.2006247110073114E-2</c:v>
                </c:pt>
                <c:pt idx="11">
                  <c:v>3.0594634634235861E-2</c:v>
                </c:pt>
                <c:pt idx="12">
                  <c:v>2.2283153883030982E-2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D-453C-AE16-3E83A053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18824"/>
        <c:axId val="2117924296"/>
      </c:lineChart>
      <c:catAx>
        <c:axId val="211791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Tenure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7924296"/>
        <c:crosses val="autoZero"/>
        <c:auto val="1"/>
        <c:lblAlgn val="ctr"/>
        <c:lblOffset val="100"/>
        <c:noMultiLvlLbl val="0"/>
      </c:catAx>
      <c:valAx>
        <c:axId val="211792429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Survived</a:t>
                </a:r>
              </a:p>
            </c:rich>
          </c:tx>
          <c:overlay val="0"/>
        </c:title>
        <c:numFmt formatCode="0.00" sourceLinked="0"/>
        <c:majorTickMark val="out"/>
        <c:minorTickMark val="out"/>
        <c:tickLblPos val="nextTo"/>
        <c:crossAx val="2117918824"/>
        <c:crosses val="autoZero"/>
        <c:crossBetween val="between"/>
        <c:majorUnit val="0.2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'Beta Plot'!$A$5:$A$105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cat>
          <c:val>
            <c:numRef>
              <c:f>'Beta Plot'!$B$6:$B$104</c:f>
              <c:numCache>
                <c:formatCode>0.0000</c:formatCode>
                <c:ptCount val="99"/>
                <c:pt idx="0">
                  <c:v>2.8023297662422002</c:v>
                </c:pt>
                <c:pt idx="1">
                  <c:v>2.3717615504385621</c:v>
                </c:pt>
                <c:pt idx="2">
                  <c:v>2.148507157659878</c:v>
                </c:pt>
                <c:pt idx="3">
                  <c:v>2.0011426699695494</c:v>
                </c:pt>
                <c:pt idx="4">
                  <c:v>1.8924722591400185</c:v>
                </c:pt>
                <c:pt idx="5">
                  <c:v>1.8069938744031562</c:v>
                </c:pt>
                <c:pt idx="6">
                  <c:v>1.7368436520170873</c:v>
                </c:pt>
                <c:pt idx="7">
                  <c:v>1.6775143996942641</c:v>
                </c:pt>
                <c:pt idx="8">
                  <c:v>1.6261964251831098</c:v>
                </c:pt>
                <c:pt idx="9">
                  <c:v>1.5810269232207705</c:v>
                </c:pt>
                <c:pt idx="10">
                  <c:v>1.5407111385705894</c:v>
                </c:pt>
                <c:pt idx="11">
                  <c:v>1.5043148348145512</c:v>
                </c:pt>
                <c:pt idx="12">
                  <c:v>1.4711431007497111</c:v>
                </c:pt>
                <c:pt idx="13">
                  <c:v>1.4406658446856704</c:v>
                </c:pt>
                <c:pt idx="14">
                  <c:v>1.4124700139938084</c:v>
                </c:pt>
                <c:pt idx="15">
                  <c:v>1.3862278494615121</c:v>
                </c:pt>
                <c:pt idx="16">
                  <c:v>1.361675148607933</c:v>
                </c:pt>
                <c:pt idx="17">
                  <c:v>1.3385959912521319</c:v>
                </c:pt>
                <c:pt idx="18">
                  <c:v>1.3168117610020014</c:v>
                </c:pt>
                <c:pt idx="19">
                  <c:v>1.2961730962797935</c:v>
                </c:pt>
                <c:pt idx="20">
                  <c:v>1.2765538844749131</c:v>
                </c:pt>
                <c:pt idx="21">
                  <c:v>1.2578467097239214</c:v>
                </c:pt>
                <c:pt idx="22">
                  <c:v>1.2399593535110514</c:v>
                </c:pt>
                <c:pt idx="23">
                  <c:v>1.222812070124895</c:v>
                </c:pt>
                <c:pt idx="24">
                  <c:v>1.2063354407267239</c:v>
                </c:pt>
                <c:pt idx="25">
                  <c:v>1.190468665220634</c:v>
                </c:pt>
                <c:pt idx="26">
                  <c:v>1.175158189391847</c:v>
                </c:pt>
                <c:pt idx="27">
                  <c:v>1.1603565916382574</c:v>
                </c:pt>
                <c:pt idx="28">
                  <c:v>1.1460216727481092</c:v>
                </c:pt>
                <c:pt idx="29">
                  <c:v>1.1321157059850344</c:v>
                </c:pt>
                <c:pt idx="30">
                  <c:v>1.1186048148356789</c:v>
                </c:pt>
                <c:pt idx="31">
                  <c:v>1.1054584532398268</c:v>
                </c:pt>
                <c:pt idx="32">
                  <c:v>1.092648968702961</c:v>
                </c:pt>
                <c:pt idx="33">
                  <c:v>1.080151232904228</c:v>
                </c:pt>
                <c:pt idx="34">
                  <c:v>1.0679423276235169</c:v>
                </c:pt>
                <c:pt idx="35">
                  <c:v>1.0560012762796294</c:v>
                </c:pt>
                <c:pt idx="36">
                  <c:v>1.0443088132844716</c:v>
                </c:pt>
                <c:pt idx="37">
                  <c:v>1.0328471849121474</c:v>
                </c:pt>
                <c:pt idx="38">
                  <c:v>1.0215999765568458</c:v>
                </c:pt>
                <c:pt idx="39">
                  <c:v>1.0105519621837731</c:v>
                </c:pt>
                <c:pt idx="40">
                  <c:v>0.99968897251861955</c:v>
                </c:pt>
                <c:pt idx="41">
                  <c:v>0.98899777911502473</c:v>
                </c:pt>
                <c:pt idx="42">
                  <c:v>0.97846599191800265</c:v>
                </c:pt>
                <c:pt idx="43">
                  <c:v>0.96808196832865967</c:v>
                </c:pt>
                <c:pt idx="44">
                  <c:v>0.95783473209046588</c:v>
                </c:pt>
                <c:pt idx="45">
                  <c:v>0.9477139005743751</c:v>
                </c:pt>
                <c:pt idx="46">
                  <c:v>0.9377096192504587</c:v>
                </c:pt>
                <c:pt idx="47">
                  <c:v>0.92781250230632439</c:v>
                </c:pt>
                <c:pt idx="48">
                  <c:v>0.91801357851431153</c:v>
                </c:pt>
                <c:pt idx="49">
                  <c:v>0.90830424156579415</c:v>
                </c:pt>
                <c:pt idx="50">
                  <c:v>0.89867620418615213</c:v>
                </c:pt>
                <c:pt idx="51">
                  <c:v>0.88912145542150645</c:v>
                </c:pt>
                <c:pt idx="52">
                  <c:v>0.87963222055078916</c:v>
                </c:pt>
                <c:pt idx="53">
                  <c:v>0.87020092312619335</c:v>
                </c:pt>
                <c:pt idx="54">
                  <c:v>0.86082014868308032</c:v>
                </c:pt>
                <c:pt idx="55">
                  <c:v>0.85148260968815426</c:v>
                </c:pt>
                <c:pt idx="56">
                  <c:v>0.8421811113128812</c:v>
                </c:pt>
                <c:pt idx="57">
                  <c:v>0.83290851762820595</c:v>
                </c:pt>
                <c:pt idx="58">
                  <c:v>0.82365771781663744</c:v>
                </c:pt>
                <c:pt idx="59">
                  <c:v>0.81442159198856257</c:v>
                </c:pt>
                <c:pt idx="60">
                  <c:v>0.80519297617056029</c:v>
                </c:pt>
                <c:pt idx="61">
                  <c:v>0.79596462600359663</c:v>
                </c:pt>
                <c:pt idx="62">
                  <c:v>0.78672917864679426</c:v>
                </c:pt>
                <c:pt idx="63">
                  <c:v>0.77747911232601041</c:v>
                </c:pt>
                <c:pt idx="64">
                  <c:v>0.76820670289301307</c:v>
                </c:pt>
                <c:pt idx="65">
                  <c:v>0.75890397666703424</c:v>
                </c:pt>
                <c:pt idx="66">
                  <c:v>0.74956265871114458</c:v>
                </c:pt>
                <c:pt idx="67">
                  <c:v>0.7401741155450392</c:v>
                </c:pt>
                <c:pt idx="68">
                  <c:v>0.7307292911051585</c:v>
                </c:pt>
                <c:pt idx="69">
                  <c:v>0.72121863452171553</c:v>
                </c:pt>
                <c:pt idx="70">
                  <c:v>0.7116320179755643</c:v>
                </c:pt>
                <c:pt idx="71">
                  <c:v>0.70195864250636464</c:v>
                </c:pt>
                <c:pt idx="72">
                  <c:v>0.69218692914068047</c:v>
                </c:pt>
                <c:pt idx="73">
                  <c:v>0.68230439205827387</c:v>
                </c:pt>
                <c:pt idx="74">
                  <c:v>0.67229748966693281</c:v>
                </c:pt>
                <c:pt idx="75">
                  <c:v>0.66215144834092965</c:v>
                </c:pt>
                <c:pt idx="76">
                  <c:v>0.65185005209718594</c:v>
                </c:pt>
                <c:pt idx="77">
                  <c:v>0.64137538949551576</c:v>
                </c:pt>
                <c:pt idx="78">
                  <c:v>0.63070754635077497</c:v>
                </c:pt>
                <c:pt idx="79">
                  <c:v>0.61982422913481439</c:v>
                </c:pt>
                <c:pt idx="80">
                  <c:v>0.60870029877535137</c:v>
                </c:pt>
                <c:pt idx="81">
                  <c:v>0.59730718724300425</c:v>
                </c:pt>
                <c:pt idx="82">
                  <c:v>0.58561215879478012</c:v>
                </c:pt>
                <c:pt idx="83">
                  <c:v>0.57357736232864143</c:v>
                </c:pt>
                <c:pt idx="84">
                  <c:v>0.561158598266848</c:v>
                </c:pt>
                <c:pt idx="85">
                  <c:v>0.5483036881736475</c:v>
                </c:pt>
                <c:pt idx="86">
                  <c:v>0.53495028011912915</c:v>
                </c:pt>
                <c:pt idx="87">
                  <c:v>0.52102283379257441</c:v>
                </c:pt>
                <c:pt idx="88">
                  <c:v>0.50642838110685973</c:v>
                </c:pt>
                <c:pt idx="89">
                  <c:v>0.49105040171137515</c:v>
                </c:pt>
                <c:pt idx="90">
                  <c:v>0.47473969008065736</c:v>
                </c:pt>
                <c:pt idx="91">
                  <c:v>0.45730021169390117</c:v>
                </c:pt>
                <c:pt idx="92">
                  <c:v>0.43846617023181417</c:v>
                </c:pt>
                <c:pt idx="93">
                  <c:v>0.41786264296134989</c:v>
                </c:pt>
                <c:pt idx="94">
                  <c:v>0.39493289984992264</c:v>
                </c:pt>
                <c:pt idx="95">
                  <c:v>0.36879054156197216</c:v>
                </c:pt>
                <c:pt idx="96">
                  <c:v>0.33787469509863777</c:v>
                </c:pt>
                <c:pt idx="97">
                  <c:v>0.29895792949079952</c:v>
                </c:pt>
                <c:pt idx="98">
                  <c:v>0.24294876336377857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7-4E56-9ABF-56E79D8B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68888"/>
        <c:axId val="2117971992"/>
      </c:lineChart>
      <c:catAx>
        <c:axId val="2117968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79719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1797199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11796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'BG Projection'!$H$5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'BG Projection'!$H$6:$H$18</c:f>
              <c:numCache>
                <c:formatCode>0.000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  <c:pt idx="5">
                  <c:v>0.28899999999999998</c:v>
                </c:pt>
                <c:pt idx="6">
                  <c:v>0.26200000000000001</c:v>
                </c:pt>
                <c:pt idx="7">
                  <c:v>0.24099999999999999</c:v>
                </c:pt>
                <c:pt idx="8">
                  <c:v>0.223</c:v>
                </c:pt>
                <c:pt idx="9">
                  <c:v>0.20699999999999999</c:v>
                </c:pt>
                <c:pt idx="10">
                  <c:v>0.19400000000000001</c:v>
                </c:pt>
                <c:pt idx="11">
                  <c:v>0.183</c:v>
                </c:pt>
                <c:pt idx="1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539-B057-79EEFFEA9425}"/>
            </c:ext>
          </c:extLst>
        </c:ser>
        <c:ser>
          <c:idx val="1"/>
          <c:order val="1"/>
          <c:tx>
            <c:strRef>
              <c:f>'BG Projection'!$I$5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'BG Projection'!$I$6:$I$18</c:f>
              <c:numCache>
                <c:formatCode>0.000</c:formatCode>
                <c:ptCount val="13"/>
                <c:pt idx="0">
                  <c:v>1</c:v>
                </c:pt>
                <c:pt idx="1">
                  <c:v>0.62919767272710869</c:v>
                </c:pt>
                <c:pt idx="2">
                  <c:v>0.47214675248832533</c:v>
                </c:pt>
                <c:pt idx="3">
                  <c:v>0.38332730086396649</c:v>
                </c:pt>
                <c:pt idx="4">
                  <c:v>0.32546900328584299</c:v>
                </c:pt>
                <c:pt idx="5">
                  <c:v>0.28445083530042631</c:v>
                </c:pt>
                <c:pt idx="6">
                  <c:v>0.25368018848901636</c:v>
                </c:pt>
                <c:pt idx="7">
                  <c:v>0.22964310560628312</c:v>
                </c:pt>
                <c:pt idx="8">
                  <c:v>0.21028546353047378</c:v>
                </c:pt>
                <c:pt idx="9">
                  <c:v>0.19432167000673614</c:v>
                </c:pt>
                <c:pt idx="10">
                  <c:v>0.18090363369942072</c:v>
                </c:pt>
                <c:pt idx="11">
                  <c:v>0.16944794534166777</c:v>
                </c:pt>
                <c:pt idx="12">
                  <c:v>0.15953933059875894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9-4539-B057-79EEFFEA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10744"/>
        <c:axId val="2118016184"/>
      </c:lineChart>
      <c:catAx>
        <c:axId val="211801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Tenure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8016184"/>
        <c:crosses val="autoZero"/>
        <c:auto val="1"/>
        <c:lblAlgn val="ctr"/>
        <c:lblOffset val="100"/>
        <c:noMultiLvlLbl val="0"/>
      </c:catAx>
      <c:valAx>
        <c:axId val="211801618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Survived</a:t>
                </a:r>
              </a:p>
            </c:rich>
          </c:tx>
          <c:overlay val="0"/>
        </c:title>
        <c:numFmt formatCode="0.00" sourceLinked="0"/>
        <c:majorTickMark val="out"/>
        <c:minorTickMark val="out"/>
        <c:tickLblPos val="nextTo"/>
        <c:crossAx val="2118010744"/>
        <c:crosses val="autoZero"/>
        <c:crossBetween val="between"/>
        <c:majorUnit val="0.2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'BG Projection'!$H$24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'BG Projection'!$H$25:$H$36</c:f>
              <c:numCache>
                <c:formatCode>0.000</c:formatCode>
                <c:ptCount val="12"/>
                <c:pt idx="0">
                  <c:v>0.63100000000000001</c:v>
                </c:pt>
                <c:pt idx="1">
                  <c:v>0.7416798732171157</c:v>
                </c:pt>
                <c:pt idx="2">
                  <c:v>0.81623931623931623</c:v>
                </c:pt>
                <c:pt idx="3">
                  <c:v>0.85340314136125661</c:v>
                </c:pt>
                <c:pt idx="4">
                  <c:v>0.88650306748466245</c:v>
                </c:pt>
                <c:pt idx="5">
                  <c:v>0.90657439446366794</c:v>
                </c:pt>
                <c:pt idx="6">
                  <c:v>0.91984732824427473</c:v>
                </c:pt>
                <c:pt idx="7">
                  <c:v>0.92531120331950212</c:v>
                </c:pt>
                <c:pt idx="8">
                  <c:v>0.92825112107623309</c:v>
                </c:pt>
                <c:pt idx="9">
                  <c:v>0.9371980676328503</c:v>
                </c:pt>
                <c:pt idx="10">
                  <c:v>0.94329896907216493</c:v>
                </c:pt>
                <c:pt idx="11">
                  <c:v>0.94535519125683054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0-4519-88F2-54421ED82BF3}"/>
            </c:ext>
          </c:extLst>
        </c:ser>
        <c:ser>
          <c:idx val="1"/>
          <c:order val="1"/>
          <c:tx>
            <c:strRef>
              <c:f>'BG Projection'!$I$24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'BG Projection'!$I$25:$I$36</c:f>
              <c:numCache>
                <c:formatCode>0.000</c:formatCode>
                <c:ptCount val="12"/>
                <c:pt idx="0">
                  <c:v>0.62919767272710869</c:v>
                </c:pt>
                <c:pt idx="1">
                  <c:v>0.75039494415469898</c:v>
                </c:pt>
                <c:pt idx="2">
                  <c:v>0.8118816847595387</c:v>
                </c:pt>
                <c:pt idx="3">
                  <c:v>0.8490629353878032</c:v>
                </c:pt>
                <c:pt idx="4">
                  <c:v>0.87397212154979775</c:v>
                </c:pt>
                <c:pt idx="5">
                  <c:v>0.89182437527767799</c:v>
                </c:pt>
                <c:pt idx="6">
                  <c:v>0.90524651126323974</c:v>
                </c:pt>
                <c:pt idx="7">
                  <c:v>0.91570553784010611</c:v>
                </c:pt>
                <c:pt idx="8">
                  <c:v>0.92408513049013385</c:v>
                </c:pt>
                <c:pt idx="9">
                  <c:v>0.93094935677091351</c:v>
                </c:pt>
                <c:pt idx="10">
                  <c:v>0.93667518930666105</c:v>
                </c:pt>
                <c:pt idx="11">
                  <c:v>0.94152413755782338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0-4519-88F2-54421ED8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40984"/>
        <c:axId val="2118043960"/>
      </c:lineChart>
      <c:catAx>
        <c:axId val="21180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43960"/>
        <c:crosses val="autoZero"/>
        <c:auto val="1"/>
        <c:lblAlgn val="ctr"/>
        <c:lblOffset val="100"/>
        <c:noMultiLvlLbl val="0"/>
      </c:catAx>
      <c:valAx>
        <c:axId val="2118043960"/>
        <c:scaling>
          <c:orientation val="minMax"/>
          <c:min val="0.6"/>
        </c:scaling>
        <c:delete val="0"/>
        <c:axPos val="l"/>
        <c:numFmt formatCode="0.00" sourceLinked="0"/>
        <c:majorTickMark val="out"/>
        <c:minorTickMark val="none"/>
        <c:tickLblPos val="nextTo"/>
        <c:crossAx val="2118040984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7284026353"/>
          <c:y val="6.7357512953367907E-2"/>
          <c:w val="0.80363707709257604"/>
          <c:h val="0.7590673575129529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cat>
            <c:strRef>
              <c:f>'Fitting NBD'!$A$6:$A$14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8+</c:v>
                </c:pt>
              </c:strCache>
            </c:strRef>
          </c:cat>
          <c:val>
            <c:numRef>
              <c:f>'Fitting NBD'!$B$6:$B$14</c:f>
              <c:numCache>
                <c:formatCode>General</c:formatCode>
                <c:ptCount val="9"/>
                <c:pt idx="0">
                  <c:v>400</c:v>
                </c:pt>
                <c:pt idx="1">
                  <c:v>60</c:v>
                </c:pt>
                <c:pt idx="2">
                  <c:v>30</c:v>
                </c:pt>
                <c:pt idx="3">
                  <c:v>20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B-440D-9CC5-685546BC93C1}"/>
            </c:ext>
          </c:extLst>
        </c:ser>
        <c:ser>
          <c:idx val="1"/>
          <c:order val="1"/>
          <c:tx>
            <c:v>Predicted</c:v>
          </c:tx>
          <c:invertIfNegative val="0"/>
          <c:val>
            <c:numRef>
              <c:f>'Fitting NBD'!$E$6:$E$14</c:f>
              <c:numCache>
                <c:formatCode>0.0</c:formatCode>
                <c:ptCount val="9"/>
                <c:pt idx="0">
                  <c:v>400.54732426395833</c:v>
                </c:pt>
                <c:pt idx="1">
                  <c:v>57.135574623759638</c:v>
                </c:pt>
                <c:pt idx="2">
                  <c:v>29.376919769770197</c:v>
                </c:pt>
                <c:pt idx="3">
                  <c:v>18.742501602166186</c:v>
                </c:pt>
                <c:pt idx="4">
                  <c:v>13.118262150618884</c:v>
                </c:pt>
                <c:pt idx="5">
                  <c:v>9.6691082217035547</c:v>
                </c:pt>
                <c:pt idx="6">
                  <c:v>7.3663153509991259</c:v>
                </c:pt>
                <c:pt idx="7">
                  <c:v>5.7422750612913678</c:v>
                </c:pt>
                <c:pt idx="8">
                  <c:v>26.301718955732703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B-440D-9CC5-685546BC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095528"/>
        <c:axId val="2118101048"/>
      </c:barChart>
      <c:catAx>
        <c:axId val="211809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Purchases</a:t>
                </a:r>
              </a:p>
            </c:rich>
          </c:tx>
          <c:layout>
            <c:manualLayout>
              <c:xMode val="edge"/>
              <c:yMode val="edge"/>
              <c:x val="0.41272774855108202"/>
              <c:y val="0.90414497975888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1810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01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2.7272709906894801E-2"/>
              <c:y val="0.365285099426131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18095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818202309864101"/>
          <c:y val="0.125"/>
          <c:w val="0.13100455783638401"/>
          <c:h val="0.101694915254237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Concentration  curve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5435616872973"/>
          <c:y val="8.7945890693552797E-2"/>
          <c:w val="0.69525703760541402"/>
          <c:h val="0.78963572033145901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'Calculating Concentration'!$E$5:$E$105</c:f>
              <c:numCache>
                <c:formatCode>0.0000</c:formatCode>
                <c:ptCount val="101"/>
                <c:pt idx="0" formatCode="General">
                  <c:v>0</c:v>
                </c:pt>
                <c:pt idx="1">
                  <c:v>0.34120430965118387</c:v>
                </c:pt>
                <c:pt idx="2">
                  <c:v>0.51663847121738971</c:v>
                </c:pt>
                <c:pt idx="3">
                  <c:v>0.62856562627647217</c:v>
                </c:pt>
                <c:pt idx="4">
                  <c:v>0.70690574292708586</c:v>
                </c:pt>
                <c:pt idx="5">
                  <c:v>0.7646480762711354</c:v>
                </c:pt>
                <c:pt idx="6">
                  <c:v>0.80863850711149277</c:v>
                </c:pt>
                <c:pt idx="7">
                  <c:v>0.84293043488183794</c:v>
                </c:pt>
                <c:pt idx="8">
                  <c:v>0.87011707601573574</c:v>
                </c:pt>
                <c:pt idx="9">
                  <c:v>0.89195121026487656</c:v>
                </c:pt>
                <c:pt idx="10">
                  <c:v>0.90966690095488156</c:v>
                </c:pt>
                <c:pt idx="11">
                  <c:v>0.92416065292016847</c:v>
                </c:pt>
                <c:pt idx="12">
                  <c:v>0.93610002380021717</c:v>
                </c:pt>
                <c:pt idx="13">
                  <c:v>0.9459920659275256</c:v>
                </c:pt>
                <c:pt idx="14">
                  <c:v>0.95422823469831819</c:v>
                </c:pt>
                <c:pt idx="15">
                  <c:v>0.96111485594122215</c:v>
                </c:pt>
                <c:pt idx="16">
                  <c:v>0.96689438227734847</c:v>
                </c:pt>
                <c:pt idx="17">
                  <c:v>0.97176057876873456</c:v>
                </c:pt>
                <c:pt idx="18">
                  <c:v>0.97586959375779148</c:v>
                </c:pt>
                <c:pt idx="19">
                  <c:v>0.97934817221743553</c:v>
                </c:pt>
                <c:pt idx="20">
                  <c:v>0.98229984240869983</c:v>
                </c:pt>
                <c:pt idx="21">
                  <c:v>0.9848096382333813</c:v>
                </c:pt>
                <c:pt idx="22">
                  <c:v>0.98694774619301562</c:v>
                </c:pt>
                <c:pt idx="23">
                  <c:v>0.98877235105527683</c:v>
                </c:pt>
                <c:pt idx="24">
                  <c:v>0.99033187671701173</c:v>
                </c:pt>
                <c:pt idx="25">
                  <c:v>0.991666765278025</c:v>
                </c:pt>
                <c:pt idx="26">
                  <c:v>0.99281089985564186</c:v>
                </c:pt>
                <c:pt idx="27">
                  <c:v>0.99379274998209188</c:v>
                </c:pt>
                <c:pt idx="28">
                  <c:v>0.99463629915391472</c:v>
                </c:pt>
                <c:pt idx="29">
                  <c:v>0.99536180000328101</c:v>
                </c:pt>
                <c:pt idx="30">
                  <c:v>0.99598639212370921</c:v>
                </c:pt>
                <c:pt idx="31">
                  <c:v>0.99652460977169033</c:v>
                </c:pt>
                <c:pt idx="32">
                  <c:v>0.99698880076165686</c:v>
                </c:pt>
                <c:pt idx="33">
                  <c:v>0.99738947336781836</c:v>
                </c:pt>
                <c:pt idx="34">
                  <c:v>0.99773558458132172</c:v>
                </c:pt>
                <c:pt idx="35">
                  <c:v>0.99803478038441173</c:v>
                </c:pt>
                <c:pt idx="36">
                  <c:v>0.99829359660479799</c:v>
                </c:pt>
                <c:pt idx="37">
                  <c:v>0.99851762726342053</c:v>
                </c:pt>
                <c:pt idx="38">
                  <c:v>0.99871166602330441</c:v>
                </c:pt>
                <c:pt idx="39">
                  <c:v>0.99887982530827679</c:v>
                </c:pt>
                <c:pt idx="40">
                  <c:v>0.99902563682909584</c:v>
                </c:pt>
                <c:pt idx="41">
                  <c:v>0.9991521365861481</c:v>
                </c:pt>
                <c:pt idx="42">
                  <c:v>0.99926193687789899</c:v>
                </c:pt>
                <c:pt idx="43">
                  <c:v>0.99935728740615681</c:v>
                </c:pt>
                <c:pt idx="44">
                  <c:v>0.99944012721227016</c:v>
                </c:pt>
                <c:pt idx="45">
                  <c:v>0.99951212888647978</c:v>
                </c:pt>
                <c:pt idx="46">
                  <c:v>0.99957473625308035</c:v>
                </c:pt>
                <c:pt idx="47">
                  <c:v>0.99962919653678384</c:v>
                </c:pt>
                <c:pt idx="48">
                  <c:v>0.99967658785273128</c:v>
                </c:pt>
                <c:pt idx="49">
                  <c:v>0.99971784272761499</c:v>
                </c:pt>
                <c:pt idx="50">
                  <c:v>0.9997537682472396</c:v>
                </c:pt>
                <c:pt idx="51">
                  <c:v>0.99978506333245765</c:v>
                </c:pt>
                <c:pt idx="52">
                  <c:v>0.9998123335674477</c:v>
                </c:pt>
                <c:pt idx="53">
                  <c:v>0.99983610393905853</c:v>
                </c:pt>
                <c:pt idx="54">
                  <c:v>0.99985682979122981</c:v>
                </c:pt>
                <c:pt idx="55">
                  <c:v>0.99987490625252506</c:v>
                </c:pt>
                <c:pt idx="56">
                  <c:v>0.99989067635610629</c:v>
                </c:pt>
                <c:pt idx="57">
                  <c:v>0.99990443803883433</c:v>
                </c:pt>
                <c:pt idx="58">
                  <c:v>0.99991645017859543</c:v>
                </c:pt>
                <c:pt idx="59">
                  <c:v>0.99992693780561559</c:v>
                </c:pt>
                <c:pt idx="60">
                  <c:v>0.99993609660373939</c:v>
                </c:pt>
                <c:pt idx="61">
                  <c:v>0.99994409680086194</c:v>
                </c:pt>
                <c:pt idx="62">
                  <c:v>0.99995108653342879</c:v>
                </c:pt>
                <c:pt idx="63">
                  <c:v>0.99995719475777467</c:v>
                </c:pt>
                <c:pt idx="64">
                  <c:v>0.99996253377072097</c:v>
                </c:pt>
                <c:pt idx="65">
                  <c:v>0.99996720139302464</c:v>
                </c:pt>
                <c:pt idx="66">
                  <c:v>0.99997128286172754</c:v>
                </c:pt>
                <c:pt idx="67">
                  <c:v>0.99997485247100981</c:v>
                </c:pt>
                <c:pt idx="68">
                  <c:v>0.9999779749956319</c:v>
                </c:pt>
                <c:pt idx="69">
                  <c:v>0.99998070692632268</c:v>
                </c:pt>
                <c:pt idx="70">
                  <c:v>0.99998309754241621</c:v>
                </c:pt>
                <c:pt idx="71">
                  <c:v>0.99998518984356333</c:v>
                </c:pt>
                <c:pt idx="72">
                  <c:v>0.99998702135935247</c:v>
                </c:pt>
                <c:pt idx="73">
                  <c:v>0.99998862485310791</c:v>
                </c:pt>
                <c:pt idx="74">
                  <c:v>0.99999002893392119</c:v>
                </c:pt>
                <c:pt idx="75">
                  <c:v>0.99999125858907034</c:v>
                </c:pt>
                <c:pt idx="76">
                  <c:v>0.99999233564734058</c:v>
                </c:pt>
                <c:pt idx="77">
                  <c:v>0.99999327918234737</c:v>
                </c:pt>
                <c:pt idx="78">
                  <c:v>0.99999410586374304</c:v>
                </c:pt>
                <c:pt idx="79">
                  <c:v>0.99999483026313518</c:v>
                </c:pt>
                <c:pt idx="80">
                  <c:v>0.99999546512063653</c:v>
                </c:pt>
                <c:pt idx="81">
                  <c:v>0.99999602157717848</c:v>
                </c:pt>
                <c:pt idx="82">
                  <c:v>0.99999650937704321</c:v>
                </c:pt>
                <c:pt idx="83">
                  <c:v>0.99999693704447823</c:v>
                </c:pt>
                <c:pt idx="84">
                  <c:v>0.99999731203775177</c:v>
                </c:pt>
                <c:pt idx="85">
                  <c:v>0.99999764088356302</c:v>
                </c:pt>
                <c:pt idx="86">
                  <c:v>0.99999792929434195</c:v>
                </c:pt>
                <c:pt idx="87">
                  <c:v>0.99999818227064075</c:v>
                </c:pt>
                <c:pt idx="88">
                  <c:v>0.99999840419053243</c:v>
                </c:pt>
                <c:pt idx="89">
                  <c:v>0.99999859888768283</c:v>
                </c:pt>
                <c:pt idx="90">
                  <c:v>0.99999876971954527</c:v>
                </c:pt>
                <c:pt idx="91">
                  <c:v>0.99999891962694099</c:v>
                </c:pt>
                <c:pt idx="92">
                  <c:v>0.99999905118612342</c:v>
                </c:pt>
                <c:pt idx="93">
                  <c:v>0.99999916665428357</c:v>
                </c:pt>
                <c:pt idx="94">
                  <c:v>0.99999926800933103</c:v>
                </c:pt>
                <c:pt idx="95">
                  <c:v>0.99999935698467657</c:v>
                </c:pt>
                <c:pt idx="96">
                  <c:v>0.99999943509964995</c:v>
                </c:pt>
                <c:pt idx="97">
                  <c:v>0.99999950368610635</c:v>
                </c:pt>
                <c:pt idx="98">
                  <c:v>0.99999956391170175</c:v>
                </c:pt>
                <c:pt idx="99">
                  <c:v>0.99999961680025851</c:v>
                </c:pt>
                <c:pt idx="100">
                  <c:v>0.99999966324958767</c:v>
                </c:pt>
              </c:numCache>
            </c:numRef>
          </c:xVal>
          <c:yVal>
            <c:numRef>
              <c:f>'Calculating Concentration'!$F$5:$F$105</c:f>
              <c:numCache>
                <c:formatCode>0.0000</c:formatCode>
                <c:ptCount val="101"/>
                <c:pt idx="0" formatCode="General">
                  <c:v>0</c:v>
                </c:pt>
                <c:pt idx="1">
                  <c:v>8.0617560495899507E-2</c:v>
                </c:pt>
                <c:pt idx="2">
                  <c:v>0.16351847196193339</c:v>
                </c:pt>
                <c:pt idx="3">
                  <c:v>0.24285475763195405</c:v>
                </c:pt>
                <c:pt idx="4">
                  <c:v>0.31689355391554319</c:v>
                </c:pt>
                <c:pt idx="5">
                  <c:v>0.38510849024353394</c:v>
                </c:pt>
                <c:pt idx="6">
                  <c:v>0.44747114720654901</c:v>
                </c:pt>
                <c:pt idx="7">
                  <c:v>0.5041870806911265</c:v>
                </c:pt>
                <c:pt idx="8">
                  <c:v>0.55557495884619268</c:v>
                </c:pt>
                <c:pt idx="9">
                  <c:v>0.60200441855772635</c:v>
                </c:pt>
                <c:pt idx="10">
                  <c:v>0.64386191348175525</c:v>
                </c:pt>
                <c:pt idx="11">
                  <c:v>0.68153130926914884</c:v>
                </c:pt>
                <c:pt idx="12">
                  <c:v>0.71538280271092758</c:v>
                </c:pt>
                <c:pt idx="13">
                  <c:v>0.74576676817355603</c:v>
                </c:pt>
                <c:pt idx="14">
                  <c:v>0.77301061420638129</c:v>
                </c:pt>
                <c:pt idx="15">
                  <c:v>0.79741751304785813</c:v>
                </c:pt>
                <c:pt idx="16">
                  <c:v>0.81926630221545749</c:v>
                </c:pt>
                <c:pt idx="17">
                  <c:v>0.83881211374789444</c:v>
                </c:pt>
                <c:pt idx="18">
                  <c:v>0.85628744331320683</c:v>
                </c:pt>
                <c:pt idx="19">
                  <c:v>0.87190347021579406</c:v>
                </c:pt>
                <c:pt idx="20">
                  <c:v>0.8858515033137031</c:v>
                </c:pt>
                <c:pt idx="21">
                  <c:v>0.89830447014652126</c:v>
                </c:pt>
                <c:pt idx="22">
                  <c:v>0.90941839498262167</c:v>
                </c:pt>
                <c:pt idx="23">
                  <c:v>0.91933383080856745</c:v>
                </c:pt>
                <c:pt idx="24">
                  <c:v>0.92817722352010845</c:v>
                </c:pt>
                <c:pt idx="25">
                  <c:v>0.93606219568186044</c:v>
                </c:pt>
                <c:pt idx="26">
                  <c:v>0.94309074348695732</c:v>
                </c:pt>
                <c:pt idx="27">
                  <c:v>0.94935434483271275</c:v>
                </c:pt>
                <c:pt idx="28">
                  <c:v>0.95493497932377736</c:v>
                </c:pt>
                <c:pt idx="29">
                  <c:v>0.95990606292916514</c:v>
                </c:pt>
                <c:pt idx="30">
                  <c:v>0.96433330124031336</c:v>
                </c:pt>
                <c:pt idx="31">
                  <c:v>0.96827546600679437</c:v>
                </c:pt>
                <c:pt idx="32">
                  <c:v>0.97178510000911156</c:v>
                </c:pt>
                <c:pt idx="33">
                  <c:v>0.97490915546807333</c:v>
                </c:pt>
                <c:pt idx="34">
                  <c:v>0.97768957116249722</c:v>
                </c:pt>
                <c:pt idx="35">
                  <c:v>0.98016379328564007</c:v>
                </c:pt>
                <c:pt idx="36">
                  <c:v>0.98236524485500365</c:v>
                </c:pt>
                <c:pt idx="37">
                  <c:v>0.98432374822835633</c:v>
                </c:pt>
                <c:pt idx="38">
                  <c:v>0.98606590499132385</c:v>
                </c:pt>
                <c:pt idx="39">
                  <c:v>0.98761543718328071</c:v>
                </c:pt>
                <c:pt idx="40">
                  <c:v>0.98899349352877597</c:v>
                </c:pt>
                <c:pt idx="41">
                  <c:v>0.9902189240484528</c:v>
                </c:pt>
                <c:pt idx="42">
                  <c:v>0.99130852614114984</c:v>
                </c:pt>
                <c:pt idx="43">
                  <c:v>0.99227726496066793</c:v>
                </c:pt>
                <c:pt idx="44">
                  <c:v>0.99313847065838046</c:v>
                </c:pt>
                <c:pt idx="45">
                  <c:v>0.99390401482737112</c:v>
                </c:pt>
                <c:pt idx="46">
                  <c:v>0.99458446826537261</c:v>
                </c:pt>
                <c:pt idx="47">
                  <c:v>0.99518924197226777</c:v>
                </c:pt>
                <c:pt idx="48">
                  <c:v>0.99572671311278527</c:v>
                </c:pt>
                <c:pt idx="49">
                  <c:v>0.99620433750557025</c:v>
                </c:pt>
                <c:pt idx="50">
                  <c:v>0.99662875004517837</c:v>
                </c:pt>
                <c:pt idx="51">
                  <c:v>0.99700585432280842</c:v>
                </c:pt>
                <c:pt idx="52">
                  <c:v>0.99734090258379704</c:v>
                </c:pt>
                <c:pt idx="53">
                  <c:v>0.99763856704408871</c:v>
                </c:pt>
                <c:pt idx="54">
                  <c:v>0.99790300348312366</c:v>
                </c:pt>
                <c:pt idx="55">
                  <c:v>0.99813790793595136</c:v>
                </c:pt>
                <c:pt idx="56">
                  <c:v>0.99834656722200754</c:v>
                </c:pt>
                <c:pt idx="57">
                  <c:v>0.99853190397108338</c:v>
                </c:pt>
                <c:pt idx="58">
                  <c:v>0.99869651673779292</c:v>
                </c:pt>
                <c:pt idx="59">
                  <c:v>0.99884271573360994</c:v>
                </c:pt>
                <c:pt idx="60">
                  <c:v>0.99897255464963675</c:v>
                </c:pt>
                <c:pt idx="61">
                  <c:v>0.9990878589930845</c:v>
                </c:pt>
                <c:pt idx="62">
                  <c:v>0.99919025131543104</c:v>
                </c:pt>
                <c:pt idx="63">
                  <c:v>0.99928117366987712</c:v>
                </c:pt>
                <c:pt idx="64">
                  <c:v>0.99936190759957499</c:v>
                </c:pt>
                <c:pt idx="65">
                  <c:v>0.99943359192574432</c:v>
                </c:pt>
                <c:pt idx="66">
                  <c:v>0.99949723857583039</c:v>
                </c:pt>
                <c:pt idx="67">
                  <c:v>0.99955374666595642</c:v>
                </c:pt>
                <c:pt idx="68">
                  <c:v>0.99960391502876511</c:v>
                </c:pt>
                <c:pt idx="69">
                  <c:v>0.99964845335704455</c:v>
                </c:pt>
                <c:pt idx="70">
                  <c:v>0.99968799211504555</c:v>
                </c:pt>
                <c:pt idx="71">
                  <c:v>0.99972309135288306</c:v>
                </c:pt>
                <c:pt idx="72">
                  <c:v>0.99975424854467254</c:v>
                </c:pt>
                <c:pt idx="73">
                  <c:v>0.9997819055578927</c:v>
                </c:pt>
                <c:pt idx="74">
                  <c:v>0.9998064548497273</c:v>
                </c:pt>
                <c:pt idx="75">
                  <c:v>0.99982824497566558</c:v>
                </c:pt>
                <c:pt idx="76">
                  <c:v>0.99984758548630037</c:v>
                </c:pt>
                <c:pt idx="77">
                  <c:v>0.99986475127993746</c:v>
                </c:pt>
                <c:pt idx="78">
                  <c:v>0.99987998647120524</c:v>
                </c:pt>
                <c:pt idx="79">
                  <c:v>0.99989350782923969</c:v>
                </c:pt>
                <c:pt idx="80">
                  <c:v>0.99990550783312471</c:v>
                </c:pt>
                <c:pt idx="81">
                  <c:v>0.99991615738701667</c:v>
                </c:pt>
                <c:pt idx="82">
                  <c:v>0.99992560823270382</c:v>
                </c:pt>
                <c:pt idx="83">
                  <c:v>0.99993399509318692</c:v>
                </c:pt>
                <c:pt idx="84">
                  <c:v>0.99994143757715681</c:v>
                </c:pt>
                <c:pt idx="85">
                  <c:v>0.99994804187094344</c:v>
                </c:pt>
                <c:pt idx="86">
                  <c:v>0.99995390224157044</c:v>
                </c:pt>
                <c:pt idx="87">
                  <c:v>0.99995910237193286</c:v>
                </c:pt>
                <c:pt idx="88">
                  <c:v>0.99996371654678795</c:v>
                </c:pt>
                <c:pt idx="89">
                  <c:v>0.99996781070617557</c:v>
                </c:pt>
                <c:pt idx="90">
                  <c:v>0.99997144338104249</c:v>
                </c:pt>
                <c:pt idx="91">
                  <c:v>0.99997466652420375</c:v>
                </c:pt>
                <c:pt idx="92">
                  <c:v>0.99997752624831659</c:v>
                </c:pt>
                <c:pt idx="93">
                  <c:v>0.99998006348124313</c:v>
                </c:pt>
                <c:pt idx="94">
                  <c:v>0.99998231454802522</c:v>
                </c:pt>
                <c:pt idx="95">
                  <c:v>0.99998431168766899</c:v>
                </c:pt>
                <c:pt idx="96">
                  <c:v>0.99998608351202178</c:v>
                </c:pt>
                <c:pt idx="97">
                  <c:v>0.9999876554132161</c:v>
                </c:pt>
                <c:pt idx="98">
                  <c:v>0.99998904992543014</c:v>
                </c:pt>
                <c:pt idx="99">
                  <c:v>0.99999028704607695</c:v>
                </c:pt>
                <c:pt idx="100">
                  <c:v>0.99999138452096092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0-4111-AFC3-C918A815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74680"/>
        <c:axId val="2113969064"/>
      </c:scatterChart>
      <c:valAx>
        <c:axId val="21139746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customers purchasing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969064"/>
        <c:crosses val="autoZero"/>
        <c:crossBetween val="midCat"/>
        <c:majorUnit val="0.1"/>
      </c:valAx>
      <c:valAx>
        <c:axId val="211396906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total purchases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974680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Sample Size'!$C$13</c:f>
              <c:strCache>
                <c:ptCount val="1"/>
                <c:pt idx="0">
                  <c:v>prior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Size'!$C$14:$C$112</c:f>
              <c:numCache>
                <c:formatCode>General</c:formatCode>
                <c:ptCount val="99"/>
                <c:pt idx="0">
                  <c:v>159.95474953256618</c:v>
                </c:pt>
                <c:pt idx="1">
                  <c:v>98.739400045519147</c:v>
                </c:pt>
                <c:pt idx="2">
                  <c:v>71.619903016895066</c:v>
                </c:pt>
                <c:pt idx="3">
                  <c:v>55.49230004054354</c:v>
                </c:pt>
                <c:pt idx="4">
                  <c:v>44.577421360554965</c:v>
                </c:pt>
                <c:pt idx="5">
                  <c:v>36.635491374661278</c:v>
                </c:pt>
                <c:pt idx="6">
                  <c:v>30.585217285223564</c:v>
                </c:pt>
                <c:pt idx="7">
                  <c:v>25.828765202333969</c:v>
                </c:pt>
                <c:pt idx="8">
                  <c:v>22.003481919106758</c:v>
                </c:pt>
                <c:pt idx="9">
                  <c:v>18.874023088440342</c:v>
                </c:pt>
                <c:pt idx="10">
                  <c:v>16.279640770580492</c:v>
                </c:pt>
                <c:pt idx="11">
                  <c:v>14.10605559864808</c:v>
                </c:pt>
                <c:pt idx="12">
                  <c:v>12.269380831357713</c:v>
                </c:pt>
                <c:pt idx="13">
                  <c:v>10.706413017331872</c:v>
                </c:pt>
                <c:pt idx="14">
                  <c:v>9.3684954480692983</c:v>
                </c:pt>
                <c:pt idx="15">
                  <c:v>8.2174893278394148</c:v>
                </c:pt>
                <c:pt idx="16">
                  <c:v>7.2230418101331795</c:v>
                </c:pt>
                <c:pt idx="17">
                  <c:v>6.3606812092677671</c:v>
                </c:pt>
                <c:pt idx="18">
                  <c:v>5.6104564767009411</c:v>
                </c:pt>
                <c:pt idx="19">
                  <c:v>4.9559446616398066</c:v>
                </c:pt>
                <c:pt idx="20">
                  <c:v>4.3835132043522052</c:v>
                </c:pt>
                <c:pt idx="21">
                  <c:v>3.8817624987958066</c:v>
                </c:pt>
                <c:pt idx="22">
                  <c:v>3.4410984260143058</c:v>
                </c:pt>
                <c:pt idx="23">
                  <c:v>3.0534002083639846</c:v>
                </c:pt>
                <c:pt idx="24">
                  <c:v>2.7117592583727541</c:v>
                </c:pt>
                <c:pt idx="25">
                  <c:v>2.4102716480780346</c:v>
                </c:pt>
                <c:pt idx="26">
                  <c:v>2.1438715943519813</c:v>
                </c:pt>
                <c:pt idx="27">
                  <c:v>1.9081966842815181</c:v>
                </c:pt>
                <c:pt idx="28">
                  <c:v>1.6994779240751743</c:v>
                </c:pt>
                <c:pt idx="29">
                  <c:v>1.5144493915884052</c:v>
                </c:pt>
                <c:pt idx="30">
                  <c:v>1.3502735088589848</c:v>
                </c:pt>
                <c:pt idx="31">
                  <c:v>1.2044788630429968</c:v>
                </c:pt>
                <c:pt idx="32">
                  <c:v>1.0749081846213848</c:v>
                </c:pt>
                <c:pt idx="33">
                  <c:v>0.95967460489559508</c:v>
                </c:pt>
                <c:pt idx="34">
                  <c:v>0.85712470560381426</c:v>
                </c:pt>
                <c:pt idx="35">
                  <c:v>0.76580717389732966</c:v>
                </c:pt>
                <c:pt idx="36">
                  <c:v>0.68444610884054602</c:v>
                </c:pt>
                <c:pt idx="37">
                  <c:v>0.61191820766987726</c:v>
                </c:pt>
                <c:pt idx="38">
                  <c:v>0.54723320345711612</c:v>
                </c:pt>
                <c:pt idx="39">
                  <c:v>0.48951703959332765</c:v>
                </c:pt>
                <c:pt idx="40">
                  <c:v>0.43799735737611234</c:v>
                </c:pt>
                <c:pt idx="41">
                  <c:v>0.39199094601912093</c:v>
                </c:pt>
                <c:pt idx="42">
                  <c:v>0.35089286345900123</c:v>
                </c:pt>
                <c:pt idx="43">
                  <c:v>0.31416698435746643</c:v>
                </c:pt>
                <c:pt idx="44">
                  <c:v>0.28133777095466544</c:v>
                </c:pt>
                <c:pt idx="45">
                  <c:v>0.25198309468558816</c:v>
                </c:pt>
                <c:pt idx="46">
                  <c:v>0.22572796309897977</c:v>
                </c:pt>
                <c:pt idx="47">
                  <c:v>0.20223902869883387</c:v>
                </c:pt>
                <c:pt idx="48">
                  <c:v>0.18121977471615641</c:v>
                </c:pt>
                <c:pt idx="49">
                  <c:v>0.16240628819237735</c:v>
                </c:pt>
                <c:pt idx="50">
                  <c:v>0.14556354365829358</c:v>
                </c:pt>
                <c:pt idx="51">
                  <c:v>0.13048213155976904</c:v>
                </c:pt>
                <c:pt idx="52">
                  <c:v>0.11697537476561728</c:v>
                </c:pt>
                <c:pt idx="53">
                  <c:v>0.10487678427974204</c:v>
                </c:pt>
                <c:pt idx="54">
                  <c:v>9.4037811901359819E-2</c:v>
                </c:pt>
                <c:pt idx="55">
                  <c:v>8.4325863224422828E-2</c:v>
                </c:pt>
                <c:pt idx="56">
                  <c:v>7.5622539196665409E-2</c:v>
                </c:pt>
                <c:pt idx="57">
                  <c:v>6.7822078599101332E-2</c:v>
                </c:pt>
                <c:pt idx="58">
                  <c:v>6.0829977365210855E-2</c:v>
                </c:pt>
                <c:pt idx="59">
                  <c:v>5.456176372431687E-2</c:v>
                </c:pt>
                <c:pt idx="60">
                  <c:v>4.8941910799858483E-2</c:v>
                </c:pt>
                <c:pt idx="61">
                  <c:v>4.3902870582431586E-2</c:v>
                </c:pt>
                <c:pt idx="62">
                  <c:v>3.9384215181623231E-2</c:v>
                </c:pt>
                <c:pt idx="63">
                  <c:v>3.533187298364323E-2</c:v>
                </c:pt>
                <c:pt idx="64">
                  <c:v>3.1697448840554088E-2</c:v>
                </c:pt>
                <c:pt idx="65">
                  <c:v>2.8437618722859374E-2</c:v>
                </c:pt>
                <c:pt idx="66">
                  <c:v>2.5513590406926558E-2</c:v>
                </c:pt>
                <c:pt idx="67">
                  <c:v>2.2890622764847497E-2</c:v>
                </c:pt>
                <c:pt idx="68">
                  <c:v>2.0537597096196011E-2</c:v>
                </c:pt>
                <c:pt idx="69">
                  <c:v>1.842663470525847E-2</c:v>
                </c:pt>
                <c:pt idx="70">
                  <c:v>1.6532755597852184E-2</c:v>
                </c:pt>
                <c:pt idx="71">
                  <c:v>1.4833573760984384E-2</c:v>
                </c:pt>
                <c:pt idx="72">
                  <c:v>1.3309025006810256E-2</c:v>
                </c:pt>
                <c:pt idx="73">
                  <c:v>1.1941123818663477E-2</c:v>
                </c:pt>
                <c:pt idx="74">
                  <c:v>1.0713746039159113E-2</c:v>
                </c:pt>
                <c:pt idx="75">
                  <c:v>9.6124345952691703E-3</c:v>
                </c:pt>
                <c:pt idx="76">
                  <c:v>8.624225768702181E-3</c:v>
                </c:pt>
                <c:pt idx="77">
                  <c:v>7.737493796972931E-3</c:v>
                </c:pt>
                <c:pt idx="78">
                  <c:v>6.9418118356520814E-3</c:v>
                </c:pt>
                <c:pt idx="79">
                  <c:v>6.2278275292976379E-3</c:v>
                </c:pt>
                <c:pt idx="80">
                  <c:v>5.5871516308545867E-3</c:v>
                </c:pt>
                <c:pt idx="81">
                  <c:v>5.0122582798071509E-3</c:v>
                </c:pt>
                <c:pt idx="82">
                  <c:v>4.4963957006517521E-3</c:v>
                </c:pt>
                <c:pt idx="83">
                  <c:v>4.0335062175798179E-3</c:v>
                </c:pt>
                <c:pt idx="84">
                  <c:v>3.6181546005956671E-3</c:v>
                </c:pt>
                <c:pt idx="85">
                  <c:v>3.2454638643778472E-3</c:v>
                </c:pt>
                <c:pt idx="86">
                  <c:v>2.911057735549089E-3</c:v>
                </c:pt>
                <c:pt idx="87">
                  <c:v>2.6110090879896846E-3</c:v>
                </c:pt>
                <c:pt idx="88">
                  <c:v>2.3417937205944001E-3</c:v>
                </c:pt>
                <c:pt idx="89">
                  <c:v>2.1002489184740645E-3</c:v>
                </c:pt>
                <c:pt idx="90">
                  <c:v>1.8835362979585776E-3</c:v>
                </c:pt>
                <c:pt idx="91">
                  <c:v>1.689108488680152E-3</c:v>
                </c:pt>
                <c:pt idx="92">
                  <c:v>1.5146792532202157E-3</c:v>
                </c:pt>
                <c:pt idx="93">
                  <c:v>1.3581966869255304E-3</c:v>
                </c:pt>
                <c:pt idx="94">
                  <c:v>1.2178191780997474E-3</c:v>
                </c:pt>
                <c:pt idx="95">
                  <c:v>1.0918938423531152E-3</c:v>
                </c:pt>
                <c:pt idx="96">
                  <c:v>9.7893717488661109E-4</c:v>
                </c:pt>
                <c:pt idx="97">
                  <c:v>8.7761769128783256E-4</c:v>
                </c:pt>
                <c:pt idx="98">
                  <c:v>7.8674035137227629E-4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B-4DAF-B90C-5CD99A268B91}"/>
            </c:ext>
          </c:extLst>
        </c:ser>
        <c:ser>
          <c:idx val="1"/>
          <c:order val="1"/>
          <c:tx>
            <c:strRef>
              <c:f>'Effect of Sample Size'!$D$13</c:f>
              <c:strCache>
                <c:ptCount val="1"/>
                <c:pt idx="0">
                  <c:v>m=50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Size'!$D$14:$D$112</c:f>
              <c:numCache>
                <c:formatCode>General</c:formatCode>
                <c:ptCount val="99"/>
                <c:pt idx="0">
                  <c:v>11.738313967085301</c:v>
                </c:pt>
                <c:pt idx="1">
                  <c:v>26.274487692851924</c:v>
                </c:pt>
                <c:pt idx="2">
                  <c:v>38.868026289617752</c:v>
                </c:pt>
                <c:pt idx="3">
                  <c:v>48.52422515520896</c:v>
                </c:pt>
                <c:pt idx="4">
                  <c:v>55.19599918127426</c:v>
                </c:pt>
                <c:pt idx="5">
                  <c:v>59.191715626782354</c:v>
                </c:pt>
                <c:pt idx="6">
                  <c:v>60.943127538343333</c:v>
                </c:pt>
                <c:pt idx="7">
                  <c:v>60.900130695583421</c:v>
                </c:pt>
                <c:pt idx="8">
                  <c:v>59.481964634978688</c:v>
                </c:pt>
                <c:pt idx="9">
                  <c:v>57.056389701407618</c:v>
                </c:pt>
                <c:pt idx="10">
                  <c:v>53.933362761293147</c:v>
                </c:pt>
                <c:pt idx="11">
                  <c:v>50.36622348484444</c:v>
                </c:pt>
                <c:pt idx="12">
                  <c:v>46.556577675540851</c:v>
                </c:pt>
                <c:pt idx="13">
                  <c:v>42.66074779021173</c:v>
                </c:pt>
                <c:pt idx="14">
                  <c:v>38.796602236753728</c:v>
                </c:pt>
                <c:pt idx="15">
                  <c:v>35.050118900018674</c:v>
                </c:pt>
                <c:pt idx="16">
                  <c:v>31.481357725072161</c:v>
                </c:pt>
                <c:pt idx="17">
                  <c:v>28.129705040146</c:v>
                </c:pt>
                <c:pt idx="18">
                  <c:v>25.018361184817344</c:v>
                </c:pt>
                <c:pt idx="19">
                  <c:v>22.158103815835506</c:v>
                </c:pt>
                <c:pt idx="20">
                  <c:v>19.550390684463004</c:v>
                </c:pt>
                <c:pt idx="21">
                  <c:v>17.189879254811988</c:v>
                </c:pt>
                <c:pt idx="22">
                  <c:v>15.066443478452424</c:v>
                </c:pt>
                <c:pt idx="23">
                  <c:v>13.166764894952937</c:v>
                </c:pt>
                <c:pt idx="24">
                  <c:v>11.475568841413731</c:v>
                </c:pt>
                <c:pt idx="25">
                  <c:v>9.976568699651823</c:v>
                </c:pt>
                <c:pt idx="26">
                  <c:v>8.6531728684292268</c:v>
                </c:pt>
                <c:pt idx="27">
                  <c:v>7.4890011551945301</c:v>
                </c:pt>
                <c:pt idx="28">
                  <c:v>6.4682498866066247</c:v>
                </c:pt>
                <c:pt idx="29">
                  <c:v>5.5759384075546539</c:v>
                </c:pt>
                <c:pt idx="30">
                  <c:v>4.7980638294672371</c:v>
                </c:pt>
                <c:pt idx="31">
                  <c:v>4.1216858873645128</c:v>
                </c:pt>
                <c:pt idx="32">
                  <c:v>3.5349595195766814</c:v>
                </c:pt>
                <c:pt idx="33">
                  <c:v>3.0271292227714199</c:v>
                </c:pt>
                <c:pt idx="34">
                  <c:v>2.5884962785686447</c:v>
                </c:pt>
                <c:pt idx="35">
                  <c:v>2.2103675168868042</c:v>
                </c:pt>
                <c:pt idx="36">
                  <c:v>1.8849922995762998</c:v>
                </c:pt>
                <c:pt idx="37">
                  <c:v>1.6054928065292964</c:v>
                </c:pt>
                <c:pt idx="38">
                  <c:v>1.3657914234155346</c:v>
                </c:pt>
                <c:pt idx="39">
                  <c:v>1.1605380112577517</c:v>
                </c:pt>
                <c:pt idx="40">
                  <c:v>0.98503903643333879</c:v>
                </c:pt>
                <c:pt idx="41">
                  <c:v>0.8351899154753023</c:v>
                </c:pt>
                <c:pt idx="42">
                  <c:v>0.70741144858023919</c:v>
                </c:pt>
                <c:pt idx="43">
                  <c:v>0.59859085086031705</c:v>
                </c:pt>
                <c:pt idx="44">
                  <c:v>0.50602761774354943</c:v>
                </c:pt>
                <c:pt idx="45">
                  <c:v>0.42738426129891011</c:v>
                </c:pt>
                <c:pt idx="46">
                  <c:v>0.36064181191261796</c:v>
                </c:pt>
                <c:pt idx="47">
                  <c:v>0.30405988189585059</c:v>
                </c:pt>
                <c:pt idx="48">
                  <c:v>0.25614102395788224</c:v>
                </c:pt>
                <c:pt idx="49">
                  <c:v>0.21559907977652687</c:v>
                </c:pt>
                <c:pt idx="50">
                  <c:v>0.18133119557275584</c:v>
                </c:pt>
                <c:pt idx="51">
                  <c:v>0.15239317746446995</c:v>
                </c:pt>
                <c:pt idx="52">
                  <c:v>0.12797786537704517</c:v>
                </c:pt>
                <c:pt idx="53">
                  <c:v>0.10739621727779639</c:v>
                </c:pt>
                <c:pt idx="54">
                  <c:v>9.0060813062035616E-2</c:v>
                </c:pt>
                <c:pt idx="55">
                  <c:v>7.5471507719237066E-2</c:v>
                </c:pt>
                <c:pt idx="56">
                  <c:v>6.3202985082090005E-2</c:v>
                </c:pt>
                <c:pt idx="57">
                  <c:v>5.2893985507753628E-2</c:v>
                </c:pt>
                <c:pt idx="58">
                  <c:v>4.4238002543869323E-2</c:v>
                </c:pt>
                <c:pt idx="59">
                  <c:v>3.6975264497542557E-2</c:v>
                </c:pt>
                <c:pt idx="60">
                  <c:v>3.088583652885564E-2</c:v>
                </c:pt>
                <c:pt idx="61">
                  <c:v>2.5783697235208011E-2</c:v>
                </c:pt>
                <c:pt idx="62">
                  <c:v>2.1511660578420629E-2</c:v>
                </c:pt>
                <c:pt idx="63">
                  <c:v>1.7937029402755583E-2</c:v>
                </c:pt>
                <c:pt idx="64">
                  <c:v>1.4947880718660992E-2</c:v>
                </c:pt>
                <c:pt idx="65">
                  <c:v>1.2449895438723222E-2</c:v>
                </c:pt>
                <c:pt idx="66">
                  <c:v>1.0363656426419419E-2</c:v>
                </c:pt>
                <c:pt idx="67">
                  <c:v>8.6223486461500728E-3</c:v>
                </c:pt>
                <c:pt idx="68">
                  <c:v>7.169803983246209E-3</c:v>
                </c:pt>
                <c:pt idx="69">
                  <c:v>5.9588410360680551E-3</c:v>
                </c:pt>
                <c:pt idx="70">
                  <c:v>4.9498569686474902E-3</c:v>
                </c:pt>
                <c:pt idx="71">
                  <c:v>4.1096344476948049E-3</c:v>
                </c:pt>
                <c:pt idx="72">
                  <c:v>3.4103318631118012E-3</c:v>
                </c:pt>
                <c:pt idx="73">
                  <c:v>2.8286295311869885E-3</c:v>
                </c:pt>
                <c:pt idx="74">
                  <c:v>2.3450084824750903E-3</c:v>
                </c:pt>
                <c:pt idx="75">
                  <c:v>1.9431418132141271E-3</c:v>
                </c:pt>
                <c:pt idx="76">
                  <c:v>1.6093814944611914E-3</c:v>
                </c:pt>
                <c:pt idx="77">
                  <c:v>1.3323260448487159E-3</c:v>
                </c:pt>
                <c:pt idx="78">
                  <c:v>1.1024566327012951E-3</c:v>
                </c:pt>
                <c:pt idx="79">
                  <c:v>9.118310271652349E-4</c:v>
                </c:pt>
                <c:pt idx="80">
                  <c:v>7.5382640662638174E-4</c:v>
                </c:pt>
                <c:pt idx="81">
                  <c:v>6.2292339181439999E-4</c:v>
                </c:pt>
                <c:pt idx="82">
                  <c:v>5.1452483201142637E-4</c:v>
                </c:pt>
                <c:pt idx="83">
                  <c:v>4.2480386315393989E-4</c:v>
                </c:pt>
                <c:pt idx="84">
                  <c:v>3.5057660027128489E-4</c:v>
                </c:pt>
                <c:pt idx="85">
                  <c:v>2.8919554444529263E-4</c:v>
                </c:pt>
                <c:pt idx="86">
                  <c:v>2.3846039434017362E-4</c:v>
                </c:pt>
                <c:pt idx="87">
                  <c:v>1.965434699408198E-4</c:v>
                </c:pt>
                <c:pt idx="88">
                  <c:v>1.6192739491532112E-4</c:v>
                </c:pt>
                <c:pt idx="89">
                  <c:v>1.3335305557979896E-4</c:v>
                </c:pt>
                <c:pt idx="90">
                  <c:v>1.0977616875866962E-4</c:v>
                </c:pt>
                <c:pt idx="91">
                  <c:v>9.033105645422507E-5</c:v>
                </c:pt>
                <c:pt idx="92">
                  <c:v>7.4300449492336002E-5</c:v>
                </c:pt>
                <c:pt idx="93">
                  <c:v>6.1090331461922064E-5</c:v>
                </c:pt>
                <c:pt idx="94">
                  <c:v>5.0208993664990748E-5</c:v>
                </c:pt>
                <c:pt idx="95">
                  <c:v>4.1249606003861774E-5</c:v>
                </c:pt>
                <c:pt idx="96">
                  <c:v>3.3875721637649265E-5</c:v>
                </c:pt>
                <c:pt idx="97">
                  <c:v>2.7809228145061532E-5</c:v>
                </c:pt>
                <c:pt idx="98">
                  <c:v>2.2820337641370021E-5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B-4DAF-B90C-5CD99A268B91}"/>
            </c:ext>
          </c:extLst>
        </c:ser>
        <c:ser>
          <c:idx val="2"/>
          <c:order val="2"/>
          <c:tx>
            <c:strRef>
              <c:f>'Effect of Sample Size'!$E$13</c:f>
              <c:strCache>
                <c:ptCount val="1"/>
                <c:pt idx="0">
                  <c:v>m=100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Size'!$E$14:$E$112</c:f>
              <c:numCache>
                <c:formatCode>General</c:formatCode>
                <c:ptCount val="99"/>
                <c:pt idx="0">
                  <c:v>0.29708002369266007</c:v>
                </c:pt>
                <c:pt idx="1">
                  <c:v>2.4112218835401711</c:v>
                </c:pt>
                <c:pt idx="2">
                  <c:v>7.2746213694697701</c:v>
                </c:pt>
                <c:pt idx="3">
                  <c:v>14.633345938618882</c:v>
                </c:pt>
                <c:pt idx="4">
                  <c:v>23.569990285214928</c:v>
                </c:pt>
                <c:pt idx="5">
                  <c:v>32.982151465851111</c:v>
                </c:pt>
                <c:pt idx="6">
                  <c:v>41.87907231343484</c:v>
                </c:pt>
                <c:pt idx="7">
                  <c:v>49.521290309788817</c:v>
                </c:pt>
                <c:pt idx="8">
                  <c:v>55.454698075681911</c:v>
                </c:pt>
                <c:pt idx="9">
                  <c:v>59.484421260985101</c:v>
                </c:pt>
                <c:pt idx="10">
                  <c:v>61.621083249686059</c:v>
                </c:pt>
                <c:pt idx="11">
                  <c:v>62.020081430516022</c:v>
                </c:pt>
                <c:pt idx="12">
                  <c:v>60.925429120443546</c:v>
                </c:pt>
                <c:pt idx="13">
                  <c:v>58.623545637195818</c:v>
                </c:pt>
                <c:pt idx="14">
                  <c:v>55.408536756521862</c:v>
                </c:pt>
                <c:pt idx="15">
                  <c:v>51.558347508659423</c:v>
                </c:pt>
                <c:pt idx="16">
                  <c:v>47.320129757531639</c:v>
                </c:pt>
                <c:pt idx="17">
                  <c:v>42.902823417387637</c:v>
                </c:pt>
                <c:pt idx="18">
                  <c:v>38.475003270912012</c:v>
                </c:pt>
                <c:pt idx="19">
                  <c:v>34.166294832333236</c:v>
                </c:pt>
                <c:pt idx="20">
                  <c:v>30.070988803321207</c:v>
                </c:pt>
                <c:pt idx="21">
                  <c:v>26.252812644511</c:v>
                </c:pt>
                <c:pt idx="22">
                  <c:v>22.750112331846562</c:v>
                </c:pt>
                <c:pt idx="23">
                  <c:v>19.580941859380601</c:v>
                </c:pt>
                <c:pt idx="24">
                  <c:v>16.74774966343551</c:v>
                </c:pt>
                <c:pt idx="25">
                  <c:v>14.241493952275592</c:v>
                </c:pt>
                <c:pt idx="26">
                  <c:v>12.045120158751095</c:v>
                </c:pt>
                <c:pt idx="27">
                  <c:v>10.136401518103975</c:v>
                </c:pt>
                <c:pt idx="28">
                  <c:v>8.4901858801851713</c:v>
                </c:pt>
                <c:pt idx="29">
                  <c:v>7.0801150940315569</c:v>
                </c:pt>
                <c:pt idx="30">
                  <c:v>5.8798932574871206</c:v>
                </c:pt>
                <c:pt idx="31">
                  <c:v>4.8641812164625691</c:v>
                </c:pt>
                <c:pt idx="32">
                  <c:v>4.0091902635181755</c:v>
                </c:pt>
                <c:pt idx="33">
                  <c:v>3.293040451967602</c:v>
                </c:pt>
                <c:pt idx="34">
                  <c:v>2.6959400069663793</c:v>
                </c:pt>
                <c:pt idx="35">
                  <c:v>2.2002331103420851</c:v>
                </c:pt>
                <c:pt idx="36">
                  <c:v>1.7903545692291998</c:v>
                </c:pt>
                <c:pt idx="37">
                  <c:v>1.4527219521034378</c:v>
                </c:pt>
                <c:pt idx="38">
                  <c:v>1.1755888789856479</c:v>
                </c:pt>
                <c:pt idx="39">
                  <c:v>0.94887733314885836</c:v>
                </c:pt>
                <c:pt idx="40">
                  <c:v>0.76400207840116796</c:v>
                </c:pt>
                <c:pt idx="41">
                  <c:v>0.6136964266209588</c:v>
                </c:pt>
                <c:pt idx="42">
                  <c:v>0.49184558753442487</c:v>
                </c:pt>
                <c:pt idx="43">
                  <c:v>0.39333152222187484</c:v>
                </c:pt>
                <c:pt idx="44">
                  <c:v>0.31389149262081961</c:v>
                </c:pt>
                <c:pt idx="45">
                  <c:v>0.24999124047349902</c:v>
                </c:pt>
                <c:pt idx="46">
                  <c:v>0.19871284304891837</c:v>
                </c:pt>
                <c:pt idx="47">
                  <c:v>0.15765669610860691</c:v>
                </c:pt>
                <c:pt idx="48">
                  <c:v>0.12485669749532043</c:v>
                </c:pt>
                <c:pt idx="49">
                  <c:v>9.8707490807683262E-2</c:v>
                </c:pt>
                <c:pt idx="50">
                  <c:v>7.7902532699206661E-2</c:v>
                </c:pt>
                <c:pt idx="51">
                  <c:v>6.138173402388046E-2</c:v>
                </c:pt>
                <c:pt idx="52">
                  <c:v>4.8287467158995782E-2</c:v>
                </c:pt>
                <c:pt idx="53">
                  <c:v>3.7927808900412981E-2</c:v>
                </c:pt>
                <c:pt idx="54">
                  <c:v>2.9745985270735954E-2</c:v>
                </c:pt>
                <c:pt idx="55">
                  <c:v>2.3295090585142429E-2</c:v>
                </c:pt>
                <c:pt idx="56">
                  <c:v>1.8217260657299582E-2</c:v>
                </c:pt>
                <c:pt idx="57">
                  <c:v>1.4226584081388653E-2</c:v>
                </c:pt>
                <c:pt idx="58">
                  <c:v>1.1095132950493549E-2</c:v>
                </c:pt>
                <c:pt idx="59">
                  <c:v>8.6415833888343809E-3</c:v>
                </c:pt>
                <c:pt idx="60">
                  <c:v>6.7219760820104984E-3</c:v>
                </c:pt>
                <c:pt idx="61">
                  <c:v>5.2222374540726374E-3</c:v>
                </c:pt>
                <c:pt idx="62">
                  <c:v>4.052143575740224E-3</c:v>
                </c:pt>
                <c:pt idx="63">
                  <c:v>3.1404618830857141E-3</c:v>
                </c:pt>
                <c:pt idx="64">
                  <c:v>2.4310510829005901E-3</c:v>
                </c:pt>
                <c:pt idx="65">
                  <c:v>1.8797380295961042E-3</c:v>
                </c:pt>
                <c:pt idx="66">
                  <c:v>1.4518226972467961E-3</c:v>
                </c:pt>
                <c:pt idx="67">
                  <c:v>1.1200894275750161E-3</c:v>
                </c:pt>
                <c:pt idx="68">
                  <c:v>8.6322514493144935E-4</c:v>
                </c:pt>
                <c:pt idx="69">
                  <c:v>6.6456386072741866E-4</c:v>
                </c:pt>
                <c:pt idx="70">
                  <c:v>5.110921384741745E-4</c:v>
                </c:pt>
                <c:pt idx="71">
                  <c:v>3.9266278054963892E-4</c:v>
                </c:pt>
                <c:pt idx="72">
                  <c:v>3.0137428383323906E-4</c:v>
                </c:pt>
                <c:pt idx="73">
                  <c:v>2.3108198403366004E-4</c:v>
                </c:pt>
                <c:pt idx="74">
                  <c:v>1.7701360034660235E-4</c:v>
                </c:pt>
                <c:pt idx="75">
                  <c:v>1.354673837774118E-4</c:v>
                </c:pt>
                <c:pt idx="76">
                  <c:v>1.0357549949938629E-4</c:v>
                </c:pt>
                <c:pt idx="77">
                  <c:v>7.9118832235941102E-5</c:v>
                </c:pt>
                <c:pt idx="78">
                  <c:v>6.0382256510297465E-5</c:v>
                </c:pt>
                <c:pt idx="79">
                  <c:v>4.6041694842223108E-5</c:v>
                </c:pt>
                <c:pt idx="80">
                  <c:v>3.5076106707023359E-5</c:v>
                </c:pt>
                <c:pt idx="81">
                  <c:v>2.6698999326269624E-5</c:v>
                </c:pt>
                <c:pt idx="82">
                  <c:v>2.0305201434080651E-5</c:v>
                </c:pt>
                <c:pt idx="83">
                  <c:v>1.542955253078346E-5</c:v>
                </c:pt>
                <c:pt idx="84">
                  <c:v>1.1714880890016035E-5</c:v>
                </c:pt>
                <c:pt idx="85">
                  <c:v>8.8872124929761057E-6</c:v>
                </c:pt>
                <c:pt idx="86">
                  <c:v>6.7366012826123059E-6</c:v>
                </c:pt>
                <c:pt idx="87">
                  <c:v>5.1023236339593537E-6</c:v>
                </c:pt>
                <c:pt idx="88">
                  <c:v>3.8614566875810954E-6</c:v>
                </c:pt>
                <c:pt idx="89">
                  <c:v>2.9200771097848663E-6</c:v>
                </c:pt>
                <c:pt idx="90">
                  <c:v>2.2064865895091561E-6</c:v>
                </c:pt>
                <c:pt idx="91">
                  <c:v>1.6660030091058548E-6</c:v>
                </c:pt>
                <c:pt idx="92">
                  <c:v>1.2569596958162897E-6</c:v>
                </c:pt>
                <c:pt idx="93">
                  <c:v>9.4763576519047322E-7</c:v>
                </c:pt>
                <c:pt idx="94">
                  <c:v>7.1390327103002018E-7</c:v>
                </c:pt>
                <c:pt idx="95">
                  <c:v>5.3742558718898607E-7</c:v>
                </c:pt>
                <c:pt idx="96">
                  <c:v>4.0427923667578835E-7</c:v>
                </c:pt>
                <c:pt idx="97">
                  <c:v>3.039006631500082E-7</c:v>
                </c:pt>
                <c:pt idx="98">
                  <c:v>2.2828209691931623E-7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B-4DAF-B90C-5CD99A268B91}"/>
            </c:ext>
          </c:extLst>
        </c:ser>
        <c:ser>
          <c:idx val="3"/>
          <c:order val="3"/>
          <c:tx>
            <c:strRef>
              <c:f>'Effect of Sample Size'!$F$13</c:f>
              <c:strCache>
                <c:ptCount val="1"/>
                <c:pt idx="0">
                  <c:v>m=500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Size'!$F$14:$F$112</c:f>
              <c:numCache>
                <c:formatCode>General</c:formatCode>
                <c:ptCount val="99"/>
                <c:pt idx="0">
                  <c:v>3.9529451491283329E-15</c:v>
                </c:pt>
                <c:pt idx="1">
                  <c:v>9.5888394149904553E-10</c:v>
                </c:pt>
                <c:pt idx="2">
                  <c:v>8.6588288396361644E-7</c:v>
                </c:pt>
                <c:pt idx="3">
                  <c:v>7.9127855204160977E-5</c:v>
                </c:pt>
                <c:pt idx="4">
                  <c:v>2.0600575196211631E-3</c:v>
                </c:pt>
                <c:pt idx="5">
                  <c:v>2.4228633722019811E-2</c:v>
                </c:pt>
                <c:pt idx="6">
                  <c:v>0.16461942579716646</c:v>
                </c:pt>
                <c:pt idx="7">
                  <c:v>0.74831987810504286</c:v>
                </c:pt>
                <c:pt idx="8">
                  <c:v>2.5018898296273546</c:v>
                </c:pt>
                <c:pt idx="9">
                  <c:v>6.5629693213188771</c:v>
                </c:pt>
                <c:pt idx="10">
                  <c:v>14.14521237841598</c:v>
                </c:pt>
                <c:pt idx="11">
                  <c:v>25.916801037189824</c:v>
                </c:pt>
                <c:pt idx="12">
                  <c:v>41.423281078036162</c:v>
                </c:pt>
                <c:pt idx="13">
                  <c:v>58.928655912644992</c:v>
                </c:pt>
                <c:pt idx="14">
                  <c:v>75.813422971384099</c:v>
                </c:pt>
                <c:pt idx="15">
                  <c:v>89.347097994609015</c:v>
                </c:pt>
                <c:pt idx="16">
                  <c:v>97.474545392996433</c:v>
                </c:pt>
                <c:pt idx="17">
                  <c:v>99.301760842436622</c:v>
                </c:pt>
                <c:pt idx="18">
                  <c:v>95.157414987509114</c:v>
                </c:pt>
                <c:pt idx="19">
                  <c:v>86.302967065933544</c:v>
                </c:pt>
                <c:pt idx="20">
                  <c:v>74.471717084100618</c:v>
                </c:pt>
                <c:pt idx="21">
                  <c:v>61.41938378789834</c:v>
                </c:pt>
                <c:pt idx="22">
                  <c:v>48.603936665279619</c:v>
                </c:pt>
                <c:pt idx="23">
                  <c:v>37.031820702443341</c:v>
                </c:pt>
                <c:pt idx="24">
                  <c:v>27.247074308242858</c:v>
                </c:pt>
                <c:pt idx="25">
                  <c:v>19.411356210159873</c:v>
                </c:pt>
                <c:pt idx="26">
                  <c:v>13.421550900830344</c:v>
                </c:pt>
                <c:pt idx="27">
                  <c:v>9.0254440444272444</c:v>
                </c:pt>
                <c:pt idx="28">
                  <c:v>5.9137911351840504</c:v>
                </c:pt>
                <c:pt idx="29">
                  <c:v>3.782027017371782</c:v>
                </c:pt>
                <c:pt idx="30">
                  <c:v>2.3642985739668854</c:v>
                </c:pt>
                <c:pt idx="31">
                  <c:v>1.4467520230163782</c:v>
                </c:pt>
                <c:pt idx="32">
                  <c:v>0.86764077817515128</c:v>
                </c:pt>
                <c:pt idx="33">
                  <c:v>0.5105419315941423</c:v>
                </c:pt>
                <c:pt idx="34">
                  <c:v>0.29506463743387318</c:v>
                </c:pt>
                <c:pt idx="35">
                  <c:v>0.16765165966703749</c:v>
                </c:pt>
                <c:pt idx="36">
                  <c:v>9.3730365114639266E-2</c:v>
                </c:pt>
                <c:pt idx="37">
                  <c:v>5.1603729708974019E-2</c:v>
                </c:pt>
                <c:pt idx="38">
                  <c:v>2.7998172352895929E-2</c:v>
                </c:pt>
                <c:pt idx="39">
                  <c:v>1.4980323969282301E-2</c:v>
                </c:pt>
                <c:pt idx="40">
                  <c:v>7.9091322668182369E-3</c:v>
                </c:pt>
                <c:pt idx="41">
                  <c:v>4.1229296794297356E-3</c:v>
                </c:pt>
                <c:pt idx="42">
                  <c:v>2.1231850864568752E-3</c:v>
                </c:pt>
                <c:pt idx="43">
                  <c:v>1.0806714800948251E-3</c:v>
                </c:pt>
                <c:pt idx="44">
                  <c:v>5.4391076746031393E-4</c:v>
                </c:pt>
                <c:pt idx="45">
                  <c:v>2.708198140455193E-4</c:v>
                </c:pt>
                <c:pt idx="46">
                  <c:v>1.3345361223923122E-4</c:v>
                </c:pt>
                <c:pt idx="47">
                  <c:v>6.510949421545372E-5</c:v>
                </c:pt>
                <c:pt idx="48">
                  <c:v>3.146146719785003E-5</c:v>
                </c:pt>
                <c:pt idx="49">
                  <c:v>1.5061953309221128E-5</c:v>
                </c:pt>
                <c:pt idx="50">
                  <c:v>7.1464359707461324E-6</c:v>
                </c:pt>
                <c:pt idx="51">
                  <c:v>3.3615044715842119E-6</c:v>
                </c:pt>
                <c:pt idx="52">
                  <c:v>1.5679652992334195E-6</c:v>
                </c:pt>
                <c:pt idx="53">
                  <c:v>7.2545991284892483E-7</c:v>
                </c:pt>
                <c:pt idx="54">
                  <c:v>3.3302269482750358E-7</c:v>
                </c:pt>
                <c:pt idx="55">
                  <c:v>1.517123496149856E-7</c:v>
                </c:pt>
                <c:pt idx="56">
                  <c:v>6.8604473904459325E-8</c:v>
                </c:pt>
                <c:pt idx="57">
                  <c:v>3.0800721556792111E-8</c:v>
                </c:pt>
                <c:pt idx="58">
                  <c:v>1.3732007532596833E-8</c:v>
                </c:pt>
                <c:pt idx="59">
                  <c:v>6.0807216335737529E-9</c:v>
                </c:pt>
                <c:pt idx="60">
                  <c:v>2.6748733800290539E-9</c:v>
                </c:pt>
                <c:pt idx="61">
                  <c:v>1.1691049665284674E-9</c:v>
                </c:pt>
                <c:pt idx="62">
                  <c:v>5.077821630445562E-10</c:v>
                </c:pt>
                <c:pt idx="63">
                  <c:v>2.1920128214814529E-10</c:v>
                </c:pt>
                <c:pt idx="64">
                  <c:v>9.4062232901671592E-11</c:v>
                </c:pt>
                <c:pt idx="65">
                  <c:v>4.0128768316379693E-11</c:v>
                </c:pt>
                <c:pt idx="66">
                  <c:v>1.7022513656641467E-11</c:v>
                </c:pt>
                <c:pt idx="67">
                  <c:v>7.1808384423925708E-12</c:v>
                </c:pt>
                <c:pt idx="68">
                  <c:v>3.0127562266078695E-12</c:v>
                </c:pt>
                <c:pt idx="69">
                  <c:v>1.2573077602017315E-12</c:v>
                </c:pt>
                <c:pt idx="70">
                  <c:v>5.2198391500697562E-13</c:v>
                </c:pt>
                <c:pt idx="71">
                  <c:v>2.1560439285686034E-13</c:v>
                </c:pt>
                <c:pt idx="72">
                  <c:v>8.8611092618734815E-14</c:v>
                </c:pt>
                <c:pt idx="73">
                  <c:v>3.624029557278899E-14</c:v>
                </c:pt>
                <c:pt idx="74">
                  <c:v>1.4750606794057563E-14</c:v>
                </c:pt>
                <c:pt idx="75">
                  <c:v>5.9756097291777507E-15</c:v>
                </c:pt>
                <c:pt idx="76">
                  <c:v>2.4096103089390283E-15</c:v>
                </c:pt>
                <c:pt idx="77">
                  <c:v>9.6725322584707361E-16</c:v>
                </c:pt>
                <c:pt idx="78">
                  <c:v>3.8654267058086977E-16</c:v>
                </c:pt>
                <c:pt idx="79">
                  <c:v>1.5379857158802408E-16</c:v>
                </c:pt>
                <c:pt idx="80">
                  <c:v>6.0930842111874119E-17</c:v>
                </c:pt>
                <c:pt idx="81">
                  <c:v>2.4037165484602958E-17</c:v>
                </c:pt>
                <c:pt idx="82">
                  <c:v>9.4432288489781006E-18</c:v>
                </c:pt>
                <c:pt idx="83">
                  <c:v>3.6946885359258368E-18</c:v>
                </c:pt>
                <c:pt idx="84">
                  <c:v>1.4397364700028875E-18</c:v>
                </c:pt>
                <c:pt idx="85">
                  <c:v>5.5880824915681678E-19</c:v>
                </c:pt>
                <c:pt idx="86">
                  <c:v>2.1604441387825619E-19</c:v>
                </c:pt>
                <c:pt idx="87">
                  <c:v>8.3204837138568092E-20</c:v>
                </c:pt>
                <c:pt idx="88">
                  <c:v>3.1922977376382065E-20</c:v>
                </c:pt>
                <c:pt idx="89">
                  <c:v>1.2201988736489781E-20</c:v>
                </c:pt>
                <c:pt idx="90">
                  <c:v>4.6467850613403818E-21</c:v>
                </c:pt>
                <c:pt idx="91">
                  <c:v>1.7631563623530808E-21</c:v>
                </c:pt>
                <c:pt idx="92">
                  <c:v>6.6660129557531348E-22</c:v>
                </c:pt>
                <c:pt idx="93">
                  <c:v>2.511300300328989E-22</c:v>
                </c:pt>
                <c:pt idx="94">
                  <c:v>9.4277427239536083E-23</c:v>
                </c:pt>
                <c:pt idx="95">
                  <c:v>3.5270541719825192E-23</c:v>
                </c:pt>
                <c:pt idx="96">
                  <c:v>1.31501286058834E-23</c:v>
                </c:pt>
                <c:pt idx="97">
                  <c:v>4.8862857488014462E-24</c:v>
                </c:pt>
                <c:pt idx="98">
                  <c:v>1.809571148861928E-24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B-4DAF-B90C-5CD99A268B91}"/>
            </c:ext>
          </c:extLst>
        </c:ser>
        <c:ser>
          <c:idx val="4"/>
          <c:order val="4"/>
          <c:tx>
            <c:strRef>
              <c:f>'Effect of Sample Size'!$G$13</c:f>
              <c:strCache>
                <c:ptCount val="1"/>
                <c:pt idx="0">
                  <c:v>m=1000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Size'!$G$14:$G$112</c:f>
              <c:numCache>
                <c:formatCode>General</c:formatCode>
                <c:ptCount val="99"/>
                <c:pt idx="0">
                  <c:v>8.0997776016036511E-33</c:v>
                </c:pt>
                <c:pt idx="1">
                  <c:v>7.7209415603307931E-22</c:v>
                </c:pt>
                <c:pt idx="2">
                  <c:v>8.6798703783904312E-16</c:v>
                </c:pt>
                <c:pt idx="3">
                  <c:v>9.3552354202106297E-12</c:v>
                </c:pt>
                <c:pt idx="4">
                  <c:v>7.8935508138538361E-9</c:v>
                </c:pt>
                <c:pt idx="5">
                  <c:v>1.3285701372389529E-6</c:v>
                </c:pt>
                <c:pt idx="6">
                  <c:v>7.3464791968840321E-5</c:v>
                </c:pt>
                <c:pt idx="7">
                  <c:v>1.7976269799188965E-3</c:v>
                </c:pt>
                <c:pt idx="8">
                  <c:v>2.3587049089773097E-2</c:v>
                </c:pt>
                <c:pt idx="9">
                  <c:v>0.18921907914677452</c:v>
                </c:pt>
                <c:pt idx="10">
                  <c:v>1.0190671112878302</c:v>
                </c:pt>
                <c:pt idx="11">
                  <c:v>3.9480792014866029</c:v>
                </c:pt>
                <c:pt idx="12">
                  <c:v>11.595647456947237</c:v>
                </c:pt>
                <c:pt idx="13">
                  <c:v>26.892906153105489</c:v>
                </c:pt>
                <c:pt idx="14">
                  <c:v>50.868744526418432</c:v>
                </c:pt>
                <c:pt idx="15">
                  <c:v>80.547193296826748</c:v>
                </c:pt>
                <c:pt idx="16">
                  <c:v>109.06639695461351</c:v>
                </c:pt>
                <c:pt idx="17">
                  <c:v>128.54018709996521</c:v>
                </c:pt>
                <c:pt idx="18">
                  <c:v>133.81836887304024</c:v>
                </c:pt>
                <c:pt idx="19">
                  <c:v>124.61022025535431</c:v>
                </c:pt>
                <c:pt idx="20">
                  <c:v>104.90328159507959</c:v>
                </c:pt>
                <c:pt idx="21">
                  <c:v>80.576909856590802</c:v>
                </c:pt>
                <c:pt idx="22">
                  <c:v>56.921253564757201</c:v>
                </c:pt>
                <c:pt idx="23">
                  <c:v>37.238746827282988</c:v>
                </c:pt>
                <c:pt idx="24">
                  <c:v>22.699551635182594</c:v>
                </c:pt>
                <c:pt idx="25">
                  <c:v>12.962071853052882</c:v>
                </c:pt>
                <c:pt idx="26">
                  <c:v>6.9668312915706556</c:v>
                </c:pt>
                <c:pt idx="27">
                  <c:v>3.5395062007963611</c:v>
                </c:pt>
                <c:pt idx="28">
                  <c:v>1.7062595479356288</c:v>
                </c:pt>
                <c:pt idx="29">
                  <c:v>0.78311068046519816</c:v>
                </c:pt>
                <c:pt idx="30">
                  <c:v>0.34325079484942778</c:v>
                </c:pt>
                <c:pt idx="31">
                  <c:v>0.14408463537554958</c:v>
                </c:pt>
                <c:pt idx="32">
                  <c:v>5.8068044230695365E-2</c:v>
                </c:pt>
                <c:pt idx="33">
                  <c:v>2.2519953532484597E-2</c:v>
                </c:pt>
                <c:pt idx="34">
                  <c:v>8.4220724405666362E-3</c:v>
                </c:pt>
                <c:pt idx="35">
                  <c:v>3.0431610878231749E-3</c:v>
                </c:pt>
                <c:pt idx="36">
                  <c:v>1.0642655809822493E-3</c:v>
                </c:pt>
                <c:pt idx="37">
                  <c:v>3.6082570269995367E-4</c:v>
                </c:pt>
                <c:pt idx="38">
                  <c:v>1.1877241395154323E-4</c:v>
                </c:pt>
                <c:pt idx="39">
                  <c:v>3.8010471415141024E-5</c:v>
                </c:pt>
                <c:pt idx="40">
                  <c:v>1.1841721556199278E-5</c:v>
                </c:pt>
                <c:pt idx="41">
                  <c:v>3.5955429204773784E-6</c:v>
                </c:pt>
                <c:pt idx="42">
                  <c:v>1.0651967501310252E-6</c:v>
                </c:pt>
                <c:pt idx="43">
                  <c:v>3.0821622387606045E-7</c:v>
                </c:pt>
                <c:pt idx="44">
                  <c:v>8.7187842059900127E-8</c:v>
                </c:pt>
                <c:pt idx="45">
                  <c:v>2.4133378488159232E-8</c:v>
                </c:pt>
                <c:pt idx="46">
                  <c:v>6.5419009257770173E-9</c:v>
                </c:pt>
                <c:pt idx="47">
                  <c:v>1.7380102397571353E-9</c:v>
                </c:pt>
                <c:pt idx="48">
                  <c:v>4.5287778323863019E-10</c:v>
                </c:pt>
                <c:pt idx="49">
                  <c:v>1.1582129371278758E-10</c:v>
                </c:pt>
                <c:pt idx="50">
                  <c:v>2.9090759004292171E-11</c:v>
                </c:pt>
                <c:pt idx="51">
                  <c:v>7.1803398833154298E-12</c:v>
                </c:pt>
                <c:pt idx="52">
                  <c:v>1.7426377075091947E-12</c:v>
                </c:pt>
                <c:pt idx="53">
                  <c:v>4.1607932332195285E-13</c:v>
                </c:pt>
                <c:pt idx="54">
                  <c:v>9.7785352271499048E-14</c:v>
                </c:pt>
                <c:pt idx="55">
                  <c:v>2.2631311979880814E-14</c:v>
                </c:pt>
                <c:pt idx="56">
                  <c:v>5.1603870795101615E-15</c:v>
                </c:pt>
                <c:pt idx="57">
                  <c:v>1.1597899572375965E-15</c:v>
                </c:pt>
                <c:pt idx="58">
                  <c:v>2.5702719068905523E-16</c:v>
                </c:pt>
                <c:pt idx="59">
                  <c:v>5.6188896465884873E-17</c:v>
                </c:pt>
                <c:pt idx="60">
                  <c:v>1.212143939972695E-17</c:v>
                </c:pt>
                <c:pt idx="61">
                  <c:v>2.5813253818106318E-18</c:v>
                </c:pt>
                <c:pt idx="62">
                  <c:v>5.4282688009518228E-19</c:v>
                </c:pt>
                <c:pt idx="63">
                  <c:v>1.1275821130012963E-19</c:v>
                </c:pt>
                <c:pt idx="64">
                  <c:v>2.314381328023806E-20</c:v>
                </c:pt>
                <c:pt idx="65">
                  <c:v>4.695124265719777E-21</c:v>
                </c:pt>
                <c:pt idx="66">
                  <c:v>9.4168241772797941E-22</c:v>
                </c:pt>
                <c:pt idx="67">
                  <c:v>1.8677612535843326E-22</c:v>
                </c:pt>
                <c:pt idx="68">
                  <c:v>3.6644349281125421E-23</c:v>
                </c:pt>
                <c:pt idx="69">
                  <c:v>7.1132131727477156E-24</c:v>
                </c:pt>
                <c:pt idx="70">
                  <c:v>1.3664622973739306E-24</c:v>
                </c:pt>
                <c:pt idx="71">
                  <c:v>2.5983525286681405E-25</c:v>
                </c:pt>
                <c:pt idx="72">
                  <c:v>4.8916863253336736E-26</c:v>
                </c:pt>
                <c:pt idx="73">
                  <c:v>9.1194137221244219E-27</c:v>
                </c:pt>
                <c:pt idx="74">
                  <c:v>1.6838642755832539E-27</c:v>
                </c:pt>
                <c:pt idx="75">
                  <c:v>3.080063795541081E-28</c:v>
                </c:pt>
                <c:pt idx="76">
                  <c:v>5.582158532935435E-29</c:v>
                </c:pt>
                <c:pt idx="77">
                  <c:v>1.0025561790767656E-29</c:v>
                </c:pt>
                <c:pt idx="78">
                  <c:v>1.7846403435357852E-30</c:v>
                </c:pt>
                <c:pt idx="79">
                  <c:v>3.1491742038573148E-31</c:v>
                </c:pt>
                <c:pt idx="80">
                  <c:v>5.5095047431555746E-32</c:v>
                </c:pt>
                <c:pt idx="81">
                  <c:v>9.5578832909864243E-33</c:v>
                </c:pt>
                <c:pt idx="82">
                  <c:v>1.644391274298114E-33</c:v>
                </c:pt>
                <c:pt idx="83">
                  <c:v>2.8060899841665956E-34</c:v>
                </c:pt>
                <c:pt idx="84">
                  <c:v>4.7501524743164124E-35</c:v>
                </c:pt>
                <c:pt idx="85">
                  <c:v>7.9776962664316585E-36</c:v>
                </c:pt>
                <c:pt idx="86">
                  <c:v>1.3294252476381563E-36</c:v>
                </c:pt>
                <c:pt idx="87">
                  <c:v>2.1984542107136699E-37</c:v>
                </c:pt>
                <c:pt idx="88">
                  <c:v>3.6081684228750426E-38</c:v>
                </c:pt>
                <c:pt idx="89">
                  <c:v>5.877858515862232E-39</c:v>
                </c:pt>
                <c:pt idx="90">
                  <c:v>9.5051687894942211E-40</c:v>
                </c:pt>
                <c:pt idx="91">
                  <c:v>1.5259938068906031E-40</c:v>
                </c:pt>
                <c:pt idx="92">
                  <c:v>2.4324296480640836E-41</c:v>
                </c:pt>
                <c:pt idx="93">
                  <c:v>3.8500226874155842E-42</c:v>
                </c:pt>
                <c:pt idx="94">
                  <c:v>6.0514757068519315E-43</c:v>
                </c:pt>
                <c:pt idx="95">
                  <c:v>9.4465342074161507E-44</c:v>
                </c:pt>
                <c:pt idx="96">
                  <c:v>1.4646499381667555E-44</c:v>
                </c:pt>
                <c:pt idx="97">
                  <c:v>2.2556982916769301E-45</c:v>
                </c:pt>
                <c:pt idx="98">
                  <c:v>3.4510286098189792E-46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B-4DAF-B90C-5CD99A26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96600"/>
        <c:axId val="-2137593480"/>
      </c:lineChart>
      <c:catAx>
        <c:axId val="-213759660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37593480"/>
        <c:crosses val="autoZero"/>
        <c:auto val="1"/>
        <c:lblAlgn val="ctr"/>
        <c:lblOffset val="100"/>
        <c:tickLblSkip val="49"/>
        <c:tickMarkSkip val="49"/>
        <c:noMultiLvlLbl val="0"/>
      </c:catAx>
      <c:valAx>
        <c:axId val="-213759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596600"/>
        <c:crossesAt val="1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" right="0.7" top="0.75" bottom="0.75" header="0.3" footer="0.3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91440</xdr:rowOff>
    </xdr:from>
    <xdr:to>
      <xdr:col>13</xdr:col>
      <xdr:colOff>312420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4</xdr:row>
      <xdr:rowOff>160020</xdr:rowOff>
    </xdr:from>
    <xdr:to>
      <xdr:col>16</xdr:col>
      <xdr:colOff>426720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91440</xdr:rowOff>
    </xdr:from>
    <xdr:to>
      <xdr:col>12</xdr:col>
      <xdr:colOff>502920</xdr:colOff>
      <xdr:row>16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5</xdr:row>
      <xdr:rowOff>160020</xdr:rowOff>
    </xdr:from>
    <xdr:to>
      <xdr:col>16</xdr:col>
      <xdr:colOff>426720</xdr:colOff>
      <xdr:row>20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21</xdr:row>
      <xdr:rowOff>144780</xdr:rowOff>
    </xdr:from>
    <xdr:to>
      <xdr:col>16</xdr:col>
      <xdr:colOff>419100</xdr:colOff>
      <xdr:row>36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0</xdr:rowOff>
    </xdr:from>
    <xdr:to>
      <xdr:col>14</xdr:col>
      <xdr:colOff>541020</xdr:colOff>
      <xdr:row>22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4</xdr:row>
      <xdr:rowOff>152400</xdr:rowOff>
    </xdr:from>
    <xdr:to>
      <xdr:col>15</xdr:col>
      <xdr:colOff>7620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abSelected="1" workbookViewId="0"/>
  </sheetViews>
  <sheetFormatPr defaultColWidth="8.77734375" defaultRowHeight="13.2" x14ac:dyDescent="0.25"/>
  <sheetData>
    <row r="1" spans="1:1" ht="13.8" x14ac:dyDescent="0.3">
      <c r="A1" s="3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ColWidth="8.77734375" defaultRowHeight="13.2" x14ac:dyDescent="0.25"/>
  <sheetData>
    <row r="1" spans="1:1" ht="13.8" x14ac:dyDescent="0.3">
      <c r="A1" s="3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1"/>
  <sheetViews>
    <sheetView workbookViewId="0"/>
  </sheetViews>
  <sheetFormatPr defaultColWidth="8.77734375" defaultRowHeight="14.4" x14ac:dyDescent="0.3"/>
  <cols>
    <col min="1" max="16384" width="8.77734375" style="10"/>
  </cols>
  <sheetData>
    <row r="1" spans="1:2" ht="15" thickBot="1" x14ac:dyDescent="0.35">
      <c r="A1" s="9" t="s">
        <v>51</v>
      </c>
      <c r="B1" s="9" t="s">
        <v>52</v>
      </c>
    </row>
    <row r="2" spans="1:2" x14ac:dyDescent="0.3">
      <c r="A2" s="10">
        <v>0</v>
      </c>
      <c r="B2" s="10">
        <v>400</v>
      </c>
    </row>
    <row r="3" spans="1:2" x14ac:dyDescent="0.3">
      <c r="A3" s="10">
        <v>1</v>
      </c>
      <c r="B3" s="10">
        <v>60</v>
      </c>
    </row>
    <row r="4" spans="1:2" x14ac:dyDescent="0.3">
      <c r="A4" s="10">
        <v>2</v>
      </c>
      <c r="B4" s="10">
        <v>30</v>
      </c>
    </row>
    <row r="5" spans="1:2" x14ac:dyDescent="0.3">
      <c r="A5" s="10">
        <v>3</v>
      </c>
      <c r="B5" s="10">
        <v>20</v>
      </c>
    </row>
    <row r="6" spans="1:2" x14ac:dyDescent="0.3">
      <c r="A6" s="10">
        <v>4</v>
      </c>
      <c r="B6" s="10">
        <v>8</v>
      </c>
    </row>
    <row r="7" spans="1:2" x14ac:dyDescent="0.3">
      <c r="A7" s="10">
        <v>5</v>
      </c>
      <c r="B7" s="10">
        <v>8</v>
      </c>
    </row>
    <row r="8" spans="1:2" x14ac:dyDescent="0.3">
      <c r="A8" s="10">
        <v>6</v>
      </c>
      <c r="B8" s="10">
        <v>9</v>
      </c>
    </row>
    <row r="9" spans="1:2" x14ac:dyDescent="0.3">
      <c r="A9" s="10">
        <v>7</v>
      </c>
      <c r="B9" s="10">
        <v>6</v>
      </c>
    </row>
    <row r="10" spans="1:2" x14ac:dyDescent="0.3">
      <c r="A10" s="13" t="s">
        <v>53</v>
      </c>
      <c r="B10" s="40">
        <v>27</v>
      </c>
    </row>
    <row r="11" spans="1:2" x14ac:dyDescent="0.3">
      <c r="B11" s="40"/>
    </row>
  </sheetData>
  <pageMargins left="0.75" right="0.75" top="1" bottom="1" header="0.5" footer="0.5"/>
  <pageSetup paperSize="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/>
  </sheetViews>
  <sheetFormatPr defaultColWidth="8.77734375" defaultRowHeight="14.4" x14ac:dyDescent="0.3"/>
  <cols>
    <col min="1" max="16384" width="8.77734375" style="10"/>
  </cols>
  <sheetData>
    <row r="1" spans="1:6" x14ac:dyDescent="0.3">
      <c r="A1" s="10" t="s">
        <v>49</v>
      </c>
      <c r="B1" s="41">
        <v>0.16105572861021669</v>
      </c>
    </row>
    <row r="2" spans="1:6" x14ac:dyDescent="0.3">
      <c r="A2" s="10" t="s">
        <v>50</v>
      </c>
      <c r="B2" s="41">
        <v>0.12907661429868819</v>
      </c>
    </row>
    <row r="3" spans="1:6" x14ac:dyDescent="0.3">
      <c r="A3" s="10" t="s">
        <v>35</v>
      </c>
      <c r="B3" s="39">
        <f>SUM(D6:D14)</f>
        <v>-646.96137642885037</v>
      </c>
    </row>
    <row r="5" spans="1:6" ht="15" thickBot="1" x14ac:dyDescent="0.35">
      <c r="A5" s="9" t="s">
        <v>51</v>
      </c>
      <c r="B5" s="9" t="s">
        <v>52</v>
      </c>
      <c r="C5" s="9" t="s">
        <v>54</v>
      </c>
      <c r="D5" s="9" t="s">
        <v>35</v>
      </c>
      <c r="E5" s="9" t="s">
        <v>55</v>
      </c>
      <c r="F5" s="42" t="s">
        <v>56</v>
      </c>
    </row>
    <row r="6" spans="1:6" x14ac:dyDescent="0.3">
      <c r="A6" s="10">
        <v>0</v>
      </c>
      <c r="B6" s="10">
        <v>400</v>
      </c>
      <c r="C6" s="41">
        <f>(B2/(B2+1))^B1</f>
        <v>0.70518895116894076</v>
      </c>
      <c r="D6" s="39">
        <f>LN(C6)*B6</f>
        <v>-139.71579849489163</v>
      </c>
      <c r="E6" s="37">
        <f>B$15*C6</f>
        <v>400.54732426395833</v>
      </c>
      <c r="F6" s="20">
        <f>(B6-E6)^2/E6</f>
        <v>7.4788628401900733E-4</v>
      </c>
    </row>
    <row r="7" spans="1:6" x14ac:dyDescent="0.3">
      <c r="A7" s="10">
        <v>1</v>
      </c>
      <c r="B7" s="10">
        <v>60</v>
      </c>
      <c r="C7" s="41">
        <f>(B$1+A7-1)/(A7*(B$2+1))*C6</f>
        <v>0.10059080039394303</v>
      </c>
      <c r="D7" s="39">
        <f t="shared" ref="D7:D14" si="0">LN(C7)*B7</f>
        <v>-137.80166837246259</v>
      </c>
      <c r="E7" s="37">
        <f t="shared" ref="E7:E14" si="1">B$15*C7</f>
        <v>57.135574623759638</v>
      </c>
      <c r="F7" s="20">
        <f t="shared" ref="F7:F14" si="2">(B7-E7)^2/E7</f>
        <v>0.14360462444072009</v>
      </c>
    </row>
    <row r="8" spans="1:6" x14ac:dyDescent="0.3">
      <c r="A8" s="10">
        <v>2</v>
      </c>
      <c r="B8" s="10">
        <v>30</v>
      </c>
      <c r="C8" s="41">
        <f t="shared" ref="C8:C13" si="3">(B$1+A8-1)/(A8*(B$2+1))*C7</f>
        <v>5.1719929172130627E-2</v>
      </c>
      <c r="D8" s="39">
        <f t="shared" si="0"/>
        <v>-88.857362835833456</v>
      </c>
      <c r="E8" s="37">
        <f t="shared" si="1"/>
        <v>29.376919769770197</v>
      </c>
      <c r="F8" s="20">
        <f t="shared" si="2"/>
        <v>1.3215441793959781E-2</v>
      </c>
    </row>
    <row r="9" spans="1:6" x14ac:dyDescent="0.3">
      <c r="A9" s="10">
        <v>3</v>
      </c>
      <c r="B9" s="10">
        <v>20</v>
      </c>
      <c r="C9" s="41">
        <f t="shared" si="3"/>
        <v>3.2997361975644693E-2</v>
      </c>
      <c r="D9" s="39">
        <f t="shared" si="0"/>
        <v>-68.226553216860367</v>
      </c>
      <c r="E9" s="37">
        <f t="shared" si="1"/>
        <v>18.742501602166186</v>
      </c>
      <c r="F9" s="20">
        <f t="shared" si="2"/>
        <v>8.4369859163936148E-2</v>
      </c>
    </row>
    <row r="10" spans="1:6" x14ac:dyDescent="0.3">
      <c r="A10" s="10">
        <v>4</v>
      </c>
      <c r="B10" s="10">
        <v>8</v>
      </c>
      <c r="C10" s="41">
        <f t="shared" si="3"/>
        <v>2.3095531955314937E-2</v>
      </c>
      <c r="D10" s="39">
        <f t="shared" si="0"/>
        <v>-30.144928816085162</v>
      </c>
      <c r="E10" s="37">
        <f t="shared" si="1"/>
        <v>13.118262150618884</v>
      </c>
      <c r="F10" s="20">
        <f t="shared" si="2"/>
        <v>1.9969571534459662</v>
      </c>
    </row>
    <row r="11" spans="1:6" x14ac:dyDescent="0.3">
      <c r="A11" s="10">
        <v>5</v>
      </c>
      <c r="B11" s="10">
        <v>8</v>
      </c>
      <c r="C11" s="41">
        <f t="shared" si="3"/>
        <v>1.7023077855111892E-2</v>
      </c>
      <c r="D11" s="39">
        <f t="shared" si="0"/>
        <v>-32.585482677083263</v>
      </c>
      <c r="E11" s="37">
        <f t="shared" si="1"/>
        <v>9.6691082217035547</v>
      </c>
      <c r="F11" s="20">
        <f t="shared" si="2"/>
        <v>0.28812608069739487</v>
      </c>
    </row>
    <row r="12" spans="1:6" x14ac:dyDescent="0.3">
      <c r="A12" s="10">
        <v>6</v>
      </c>
      <c r="B12" s="10">
        <v>9</v>
      </c>
      <c r="C12" s="41">
        <f t="shared" si="3"/>
        <v>1.2968865054575927E-2</v>
      </c>
      <c r="D12" s="39">
        <f t="shared" si="0"/>
        <v>-39.10683410921137</v>
      </c>
      <c r="E12" s="37">
        <f t="shared" si="1"/>
        <v>7.3663153509991259</v>
      </c>
      <c r="F12" s="20">
        <f t="shared" si="2"/>
        <v>0.36231486234418553</v>
      </c>
    </row>
    <row r="13" spans="1:6" x14ac:dyDescent="0.3">
      <c r="A13" s="10">
        <v>7</v>
      </c>
      <c r="B13" s="10">
        <v>6</v>
      </c>
      <c r="C13" s="41">
        <f t="shared" si="3"/>
        <v>1.010963919241438E-2</v>
      </c>
      <c r="D13" s="39">
        <f t="shared" si="0"/>
        <v>-27.565595608650504</v>
      </c>
      <c r="E13" s="37">
        <f t="shared" si="1"/>
        <v>5.7422750612913678</v>
      </c>
      <c r="F13" s="20">
        <f t="shared" si="2"/>
        <v>1.1567217404843491E-2</v>
      </c>
    </row>
    <row r="14" spans="1:6" ht="15" thickBot="1" x14ac:dyDescent="0.35">
      <c r="A14" s="13" t="s">
        <v>53</v>
      </c>
      <c r="B14" s="43">
        <v>27</v>
      </c>
      <c r="C14" s="41">
        <f>1-SUM(C6:C13)</f>
        <v>4.6305843231923771E-2</v>
      </c>
      <c r="D14" s="39">
        <f t="shared" si="0"/>
        <v>-82.957152297772197</v>
      </c>
      <c r="E14" s="37">
        <f t="shared" si="1"/>
        <v>26.301718955732703</v>
      </c>
      <c r="F14" s="44">
        <f t="shared" si="2"/>
        <v>1.8538576037698509E-2</v>
      </c>
    </row>
    <row r="15" spans="1:6" x14ac:dyDescent="0.3">
      <c r="B15" s="10">
        <f>SUM(B6:B14)</f>
        <v>568</v>
      </c>
      <c r="E15" s="37"/>
      <c r="F15" s="20">
        <f>SUM(F6:F14)</f>
        <v>2.919441701612723</v>
      </c>
    </row>
    <row r="17" spans="5:6" x14ac:dyDescent="0.3">
      <c r="E17" s="10" t="s">
        <v>17</v>
      </c>
      <c r="F17" s="10">
        <v>6</v>
      </c>
    </row>
    <row r="18" spans="5:6" x14ac:dyDescent="0.3">
      <c r="E18" s="10" t="s">
        <v>57</v>
      </c>
      <c r="F18" s="20">
        <f>_xlfn.CHISQ.INV.RT(0.05,F17)</f>
        <v>12.591587243743978</v>
      </c>
    </row>
    <row r="19" spans="5:6" x14ac:dyDescent="0.3">
      <c r="E19" s="10" t="s">
        <v>58</v>
      </c>
      <c r="F19" s="20">
        <f>_xlfn.CHISQ.DIST.RT(F15,F17)</f>
        <v>0.81888774816322973</v>
      </c>
    </row>
  </sheetData>
  <printOptions horizontalCentered="1" verticalCentered="1" gridLines="1"/>
  <pageMargins left="0.74803149606299213" right="0.74803149606299213" top="0.98425196850393704" bottom="0.98425196850393704" header="0.51181102362204722" footer="0.51181102362204722"/>
  <pageSetup paperSize="9" scale="96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/>
  </sheetViews>
  <sheetFormatPr defaultColWidth="8.77734375" defaultRowHeight="14.4" x14ac:dyDescent="0.3"/>
  <cols>
    <col min="1" max="16384" width="8.77734375" style="10"/>
  </cols>
  <sheetData>
    <row r="1" spans="1:6" x14ac:dyDescent="0.3">
      <c r="A1" s="10" t="s">
        <v>49</v>
      </c>
      <c r="B1" s="20">
        <v>0.16105572861021669</v>
      </c>
      <c r="C1" s="13" t="s">
        <v>59</v>
      </c>
      <c r="D1" s="20">
        <f>B1/B2</f>
        <v>1.2477529681521364</v>
      </c>
    </row>
    <row r="2" spans="1:6" x14ac:dyDescent="0.3">
      <c r="A2" s="10" t="s">
        <v>50</v>
      </c>
      <c r="B2" s="20">
        <v>0.12907661429868819</v>
      </c>
    </row>
    <row r="3" spans="1:6" x14ac:dyDescent="0.3">
      <c r="E3" s="45" t="s">
        <v>60</v>
      </c>
      <c r="F3" s="45"/>
    </row>
    <row r="4" spans="1:6" ht="15" thickBot="1" x14ac:dyDescent="0.35">
      <c r="A4" s="9" t="s">
        <v>51</v>
      </c>
      <c r="B4" s="9" t="s">
        <v>54</v>
      </c>
      <c r="C4" s="13" t="s">
        <v>61</v>
      </c>
      <c r="D4" s="13" t="s">
        <v>62</v>
      </c>
      <c r="E4" s="13" t="s">
        <v>61</v>
      </c>
      <c r="F4" s="13" t="s">
        <v>62</v>
      </c>
    </row>
    <row r="5" spans="1:6" x14ac:dyDescent="0.3">
      <c r="A5" s="10">
        <v>0</v>
      </c>
      <c r="B5" s="41">
        <f>(B2/(B2+1))^B1</f>
        <v>0.70518895116894076</v>
      </c>
      <c r="E5" s="10">
        <v>0</v>
      </c>
      <c r="F5" s="10">
        <v>0</v>
      </c>
    </row>
    <row r="6" spans="1:6" x14ac:dyDescent="0.3">
      <c r="A6" s="10">
        <v>1</v>
      </c>
      <c r="B6" s="41">
        <f t="shared" ref="B6:B69" si="0">(B$1+A6-1)/(A6*(B$2+1))*B5</f>
        <v>0.10059080039394303</v>
      </c>
      <c r="C6" s="41">
        <f>B6/(1-$B$5)</f>
        <v>0.34120430965118387</v>
      </c>
      <c r="D6" s="41">
        <f>A6*B6/$D$1</f>
        <v>8.0617560495899507E-2</v>
      </c>
      <c r="E6" s="41">
        <f>E5+C6</f>
        <v>0.34120430965118387</v>
      </c>
      <c r="F6" s="41">
        <f>F5+D6</f>
        <v>8.0617560495899507E-2</v>
      </c>
    </row>
    <row r="7" spans="1:6" x14ac:dyDescent="0.3">
      <c r="A7" s="10">
        <v>2</v>
      </c>
      <c r="B7" s="41">
        <f t="shared" si="0"/>
        <v>5.1719929172130627E-2</v>
      </c>
      <c r="C7" s="41">
        <f t="shared" ref="C7:C70" si="1">B7/(1-$B$5)</f>
        <v>0.17543416156620578</v>
      </c>
      <c r="D7" s="41">
        <f t="shared" ref="D7:D70" si="2">A7*B7/$D$1</f>
        <v>8.2900911466033886E-2</v>
      </c>
      <c r="E7" s="41">
        <f t="shared" ref="E7:F22" si="3">E6+C7</f>
        <v>0.51663847121738971</v>
      </c>
      <c r="F7" s="41">
        <f t="shared" si="3"/>
        <v>0.16351847196193339</v>
      </c>
    </row>
    <row r="8" spans="1:6" x14ac:dyDescent="0.3">
      <c r="A8" s="10">
        <v>3</v>
      </c>
      <c r="B8" s="41">
        <f t="shared" si="0"/>
        <v>3.2997361975644693E-2</v>
      </c>
      <c r="C8" s="41">
        <f t="shared" si="1"/>
        <v>0.11192715505908245</v>
      </c>
      <c r="D8" s="41">
        <f t="shared" si="2"/>
        <v>7.9336285670020656E-2</v>
      </c>
      <c r="E8" s="41">
        <f t="shared" si="3"/>
        <v>0.62856562627647217</v>
      </c>
      <c r="F8" s="41">
        <f t="shared" si="3"/>
        <v>0.24285475763195405</v>
      </c>
    </row>
    <row r="9" spans="1:6" x14ac:dyDescent="0.3">
      <c r="A9" s="10">
        <v>4</v>
      </c>
      <c r="B9" s="41">
        <f t="shared" si="0"/>
        <v>2.3095531955314937E-2</v>
      </c>
      <c r="C9" s="41">
        <f t="shared" si="1"/>
        <v>7.8340116650613648E-2</v>
      </c>
      <c r="D9" s="41">
        <f t="shared" si="2"/>
        <v>7.403879628358917E-2</v>
      </c>
      <c r="E9" s="41">
        <f t="shared" si="3"/>
        <v>0.70690574292708586</v>
      </c>
      <c r="F9" s="41">
        <f t="shared" si="3"/>
        <v>0.31689355391554319</v>
      </c>
    </row>
    <row r="10" spans="1:6" x14ac:dyDescent="0.3">
      <c r="A10" s="10">
        <v>5</v>
      </c>
      <c r="B10" s="41">
        <f t="shared" si="0"/>
        <v>1.7023077855111892E-2</v>
      </c>
      <c r="C10" s="41">
        <f t="shared" si="1"/>
        <v>5.7742333344049553E-2</v>
      </c>
      <c r="D10" s="41">
        <f t="shared" si="2"/>
        <v>6.8214936327990749E-2</v>
      </c>
      <c r="E10" s="41">
        <f t="shared" si="3"/>
        <v>0.7646480762711354</v>
      </c>
      <c r="F10" s="41">
        <f t="shared" si="3"/>
        <v>0.38510849024353394</v>
      </c>
    </row>
    <row r="11" spans="1:6" x14ac:dyDescent="0.3">
      <c r="A11" s="10">
        <v>6</v>
      </c>
      <c r="B11" s="41">
        <f t="shared" si="0"/>
        <v>1.2968865054575927E-2</v>
      </c>
      <c r="C11" s="41">
        <f t="shared" si="1"/>
        <v>4.3990430840357357E-2</v>
      </c>
      <c r="D11" s="41">
        <f t="shared" si="2"/>
        <v>6.236265696301508E-2</v>
      </c>
      <c r="E11" s="41">
        <f t="shared" si="3"/>
        <v>0.80863850711149277</v>
      </c>
      <c r="F11" s="41">
        <f t="shared" si="3"/>
        <v>0.44747114720654901</v>
      </c>
    </row>
    <row r="12" spans="1:6" s="40" customFormat="1" x14ac:dyDescent="0.3">
      <c r="A12" s="40">
        <v>7</v>
      </c>
      <c r="B12" s="46">
        <f t="shared" si="0"/>
        <v>1.010963919241438E-2</v>
      </c>
      <c r="C12" s="46">
        <f t="shared" si="1"/>
        <v>3.4291927770345149E-2</v>
      </c>
      <c r="D12" s="46">
        <f t="shared" si="2"/>
        <v>5.6715933484577451E-2</v>
      </c>
      <c r="E12" s="46">
        <f t="shared" si="3"/>
        <v>0.84293043488183794</v>
      </c>
      <c r="F12" s="46">
        <f t="shared" si="3"/>
        <v>0.5041870806911265</v>
      </c>
    </row>
    <row r="13" spans="1:6" s="40" customFormat="1" x14ac:dyDescent="0.3">
      <c r="A13" s="40">
        <v>8</v>
      </c>
      <c r="B13" s="46">
        <f t="shared" si="0"/>
        <v>8.0149221868780172E-3</v>
      </c>
      <c r="C13" s="46">
        <f t="shared" si="1"/>
        <v>2.7186641133897762E-2</v>
      </c>
      <c r="D13" s="46">
        <f t="shared" si="2"/>
        <v>5.1387878155066166E-2</v>
      </c>
      <c r="E13" s="46">
        <f t="shared" si="3"/>
        <v>0.87011707601573574</v>
      </c>
      <c r="F13" s="46">
        <f t="shared" si="3"/>
        <v>0.55557495884619268</v>
      </c>
    </row>
    <row r="14" spans="1:6" s="40" customFormat="1" x14ac:dyDescent="0.3">
      <c r="A14" s="40">
        <v>9</v>
      </c>
      <c r="B14" s="46">
        <f t="shared" si="0"/>
        <v>6.4369440183073574E-3</v>
      </c>
      <c r="C14" s="46">
        <f t="shared" si="1"/>
        <v>2.1834134249140821E-2</v>
      </c>
      <c r="D14" s="46">
        <f t="shared" si="2"/>
        <v>4.6429459711533706E-2</v>
      </c>
      <c r="E14" s="46">
        <f t="shared" si="3"/>
        <v>0.89195121026487656</v>
      </c>
      <c r="F14" s="46">
        <f t="shared" si="3"/>
        <v>0.60200441855772635</v>
      </c>
    </row>
    <row r="15" spans="1:6" s="40" customFormat="1" x14ac:dyDescent="0.3">
      <c r="A15" s="40">
        <v>10</v>
      </c>
      <c r="B15" s="46">
        <f t="shared" si="0"/>
        <v>5.2227813530869981E-3</v>
      </c>
      <c r="C15" s="46">
        <f t="shared" si="1"/>
        <v>1.7715690690004976E-2</v>
      </c>
      <c r="D15" s="46">
        <f t="shared" si="2"/>
        <v>4.1857494924028855E-2</v>
      </c>
      <c r="E15" s="46">
        <f t="shared" si="3"/>
        <v>0.90966690095488156</v>
      </c>
      <c r="F15" s="46">
        <f t="shared" si="3"/>
        <v>0.64386191348175525</v>
      </c>
    </row>
    <row r="16" spans="1:6" s="40" customFormat="1" x14ac:dyDescent="0.3">
      <c r="A16" s="40">
        <v>11</v>
      </c>
      <c r="B16" s="46">
        <f t="shared" si="0"/>
        <v>4.2729182183834516E-3</v>
      </c>
      <c r="C16" s="46">
        <f t="shared" si="1"/>
        <v>1.4493751965286881E-2</v>
      </c>
      <c r="D16" s="46">
        <f t="shared" si="2"/>
        <v>3.766939578739361E-2</v>
      </c>
      <c r="E16" s="46">
        <f t="shared" si="3"/>
        <v>0.92416065292016847</v>
      </c>
      <c r="F16" s="46">
        <f t="shared" si="3"/>
        <v>0.68153130926914884</v>
      </c>
    </row>
    <row r="17" spans="1:6" s="40" customFormat="1" x14ac:dyDescent="0.3">
      <c r="A17" s="40">
        <v>12</v>
      </c>
      <c r="B17" s="46">
        <f t="shared" si="0"/>
        <v>3.5198584515301621E-3</v>
      </c>
      <c r="C17" s="46">
        <f t="shared" si="1"/>
        <v>1.1939370880048693E-2</v>
      </c>
      <c r="D17" s="46">
        <f t="shared" si="2"/>
        <v>3.3851493441778693E-2</v>
      </c>
      <c r="E17" s="46">
        <f t="shared" si="3"/>
        <v>0.93610002380021717</v>
      </c>
      <c r="F17" s="46">
        <f t="shared" si="3"/>
        <v>0.71538280271092758</v>
      </c>
    </row>
    <row r="18" spans="1:6" s="40" customFormat="1" x14ac:dyDescent="0.3">
      <c r="A18" s="40">
        <v>13</v>
      </c>
      <c r="B18" s="46">
        <f t="shared" si="0"/>
        <v>2.9162833146328211E-3</v>
      </c>
      <c r="C18" s="46">
        <f t="shared" si="1"/>
        <v>9.8920421273084314E-3</v>
      </c>
      <c r="D18" s="46">
        <f t="shared" si="2"/>
        <v>3.0383965462628469E-2</v>
      </c>
      <c r="E18" s="46">
        <f t="shared" si="3"/>
        <v>0.9459920659275256</v>
      </c>
      <c r="F18" s="46">
        <f t="shared" si="3"/>
        <v>0.74576676817355603</v>
      </c>
    </row>
    <row r="19" spans="1:6" s="40" customFormat="1" x14ac:dyDescent="0.3">
      <c r="A19" s="40">
        <v>14</v>
      </c>
      <c r="B19" s="46">
        <f t="shared" si="0"/>
        <v>2.4281135536669612E-3</v>
      </c>
      <c r="C19" s="46">
        <f t="shared" si="1"/>
        <v>8.2361687707925291E-3</v>
      </c>
      <c r="D19" s="46">
        <f t="shared" si="2"/>
        <v>2.7243846032825203E-2</v>
      </c>
      <c r="E19" s="46">
        <f t="shared" si="3"/>
        <v>0.95422823469831819</v>
      </c>
      <c r="F19" s="46">
        <f t="shared" si="3"/>
        <v>0.77301061420638129</v>
      </c>
    </row>
    <row r="20" spans="1:6" s="40" customFormat="1" x14ac:dyDescent="0.3">
      <c r="A20" s="40">
        <v>15</v>
      </c>
      <c r="B20" s="46">
        <f t="shared" si="0"/>
        <v>2.030252031522782E-3</v>
      </c>
      <c r="C20" s="46">
        <f t="shared" si="1"/>
        <v>6.8866212429040032E-3</v>
      </c>
      <c r="D20" s="46">
        <f t="shared" si="2"/>
        <v>2.4406898841476891E-2</v>
      </c>
      <c r="E20" s="46">
        <f t="shared" si="3"/>
        <v>0.96111485594122215</v>
      </c>
      <c r="F20" s="46">
        <f t="shared" si="3"/>
        <v>0.79741751304785813</v>
      </c>
    </row>
    <row r="21" spans="1:6" s="40" customFormat="1" x14ac:dyDescent="0.3">
      <c r="A21" s="40">
        <v>16</v>
      </c>
      <c r="B21" s="46">
        <f t="shared" si="0"/>
        <v>1.7038682209001429E-3</v>
      </c>
      <c r="C21" s="46">
        <f t="shared" si="1"/>
        <v>5.7795263361263656E-3</v>
      </c>
      <c r="D21" s="46">
        <f t="shared" si="2"/>
        <v>2.184878916759931E-2</v>
      </c>
      <c r="E21" s="46">
        <f t="shared" si="3"/>
        <v>0.96689438227734847</v>
      </c>
      <c r="F21" s="46">
        <f t="shared" si="3"/>
        <v>0.81926630221545749</v>
      </c>
    </row>
    <row r="22" spans="1:6" s="40" customFormat="1" x14ac:dyDescent="0.3">
      <c r="A22" s="40">
        <v>17</v>
      </c>
      <c r="B22" s="46">
        <f t="shared" si="0"/>
        <v>1.4346084914435605E-3</v>
      </c>
      <c r="C22" s="46">
        <f t="shared" si="1"/>
        <v>4.8661964913861129E-3</v>
      </c>
      <c r="D22" s="46">
        <f t="shared" si="2"/>
        <v>1.9545811532437004E-2</v>
      </c>
      <c r="E22" s="46">
        <f t="shared" si="3"/>
        <v>0.97176057876873456</v>
      </c>
      <c r="F22" s="46">
        <f t="shared" si="3"/>
        <v>0.83881211374789444</v>
      </c>
    </row>
    <row r="23" spans="1:6" s="40" customFormat="1" x14ac:dyDescent="0.3">
      <c r="A23" s="40">
        <v>18</v>
      </c>
      <c r="B23" s="46">
        <f t="shared" si="0"/>
        <v>1.2113830185864071E-3</v>
      </c>
      <c r="C23" s="46">
        <f t="shared" si="1"/>
        <v>4.1090149890568965E-3</v>
      </c>
      <c r="D23" s="46">
        <f t="shared" si="2"/>
        <v>1.7475329565312395E-2</v>
      </c>
      <c r="E23" s="46">
        <f t="shared" ref="E23:F38" si="4">E22+C23</f>
        <v>0.97586959375779148</v>
      </c>
      <c r="F23" s="46">
        <f t="shared" si="4"/>
        <v>0.85628744331320683</v>
      </c>
    </row>
    <row r="24" spans="1:6" s="40" customFormat="1" x14ac:dyDescent="0.3">
      <c r="A24" s="40">
        <v>19</v>
      </c>
      <c r="B24" s="46">
        <f t="shared" si="0"/>
        <v>1.0255233641287824E-3</v>
      </c>
      <c r="C24" s="46">
        <f t="shared" si="1"/>
        <v>3.4785784596440147E-3</v>
      </c>
      <c r="D24" s="46">
        <f t="shared" si="2"/>
        <v>1.5616026902587258E-2</v>
      </c>
      <c r="E24" s="46">
        <f t="shared" si="4"/>
        <v>0.97934817221743553</v>
      </c>
      <c r="F24" s="46">
        <f t="shared" si="4"/>
        <v>0.87190347021579406</v>
      </c>
    </row>
    <row r="25" spans="1:6" s="40" customFormat="1" x14ac:dyDescent="0.3">
      <c r="A25" s="40">
        <v>20</v>
      </c>
      <c r="B25" s="46">
        <f t="shared" si="0"/>
        <v>8.7018498489001338E-4</v>
      </c>
      <c r="C25" s="46">
        <f t="shared" si="1"/>
        <v>2.9516701912643403E-3</v>
      </c>
      <c r="D25" s="46">
        <f t="shared" si="2"/>
        <v>1.394803309790906E-2</v>
      </c>
      <c r="E25" s="46">
        <f t="shared" si="4"/>
        <v>0.98229984240869983</v>
      </c>
      <c r="F25" s="46">
        <f t="shared" si="4"/>
        <v>0.8858515033137031</v>
      </c>
    </row>
    <row r="26" spans="1:6" s="40" customFormat="1" x14ac:dyDescent="0.3">
      <c r="A26" s="40">
        <v>21</v>
      </c>
      <c r="B26" s="46">
        <f t="shared" si="0"/>
        <v>7.3991553942614303E-4</v>
      </c>
      <c r="C26" s="46">
        <f t="shared" si="1"/>
        <v>2.5097958246814212E-3</v>
      </c>
      <c r="D26" s="46">
        <f t="shared" si="2"/>
        <v>1.2452966832818187E-2</v>
      </c>
      <c r="E26" s="46">
        <f t="shared" si="4"/>
        <v>0.9848096382333813</v>
      </c>
      <c r="F26" s="46">
        <f t="shared" si="4"/>
        <v>0.89830447014652126</v>
      </c>
    </row>
    <row r="27" spans="1:6" s="40" customFormat="1" x14ac:dyDescent="0.3">
      <c r="A27" s="40">
        <v>22</v>
      </c>
      <c r="B27" s="46">
        <f t="shared" si="0"/>
        <v>6.3033785009381708E-4</v>
      </c>
      <c r="C27" s="46">
        <f t="shared" si="1"/>
        <v>2.1381079596342763E-3</v>
      </c>
      <c r="D27" s="46">
        <f t="shared" si="2"/>
        <v>1.1113924836100363E-2</v>
      </c>
      <c r="E27" s="46">
        <f t="shared" si="4"/>
        <v>0.98694774619301562</v>
      </c>
      <c r="F27" s="46">
        <f t="shared" si="4"/>
        <v>0.90941839498262167</v>
      </c>
    </row>
    <row r="28" spans="1:6" s="40" customFormat="1" x14ac:dyDescent="0.3">
      <c r="A28" s="40">
        <v>23</v>
      </c>
      <c r="B28" s="46">
        <f t="shared" si="0"/>
        <v>5.3791367314547339E-4</v>
      </c>
      <c r="C28" s="46">
        <f t="shared" si="1"/>
        <v>1.8246048622611955E-3</v>
      </c>
      <c r="D28" s="46">
        <f t="shared" si="2"/>
        <v>9.9154358259457877E-3</v>
      </c>
      <c r="E28" s="46">
        <f t="shared" si="4"/>
        <v>0.98877235105527683</v>
      </c>
      <c r="F28" s="46">
        <f t="shared" si="4"/>
        <v>0.91933383080856745</v>
      </c>
    </row>
    <row r="29" spans="1:6" s="40" customFormat="1" x14ac:dyDescent="0.3">
      <c r="A29" s="40">
        <v>24</v>
      </c>
      <c r="B29" s="46">
        <f t="shared" si="0"/>
        <v>4.5976539601500909E-4</v>
      </c>
      <c r="C29" s="46">
        <f t="shared" si="1"/>
        <v>1.5595256617348713E-3</v>
      </c>
      <c r="D29" s="46">
        <f t="shared" si="2"/>
        <v>8.8433927115409722E-3</v>
      </c>
      <c r="E29" s="46">
        <f t="shared" si="4"/>
        <v>0.99033187671701173</v>
      </c>
      <c r="F29" s="46">
        <f t="shared" si="4"/>
        <v>0.92817722352010845</v>
      </c>
    </row>
    <row r="30" spans="1:6" s="40" customFormat="1" x14ac:dyDescent="0.3">
      <c r="A30" s="40">
        <v>25</v>
      </c>
      <c r="B30" s="46">
        <f t="shared" si="0"/>
        <v>3.9353989674491784E-4</v>
      </c>
      <c r="C30" s="46">
        <f t="shared" si="1"/>
        <v>1.3348885610133118E-3</v>
      </c>
      <c r="D30" s="46">
        <f t="shared" si="2"/>
        <v>7.8849721617519353E-3</v>
      </c>
      <c r="E30" s="46">
        <f t="shared" si="4"/>
        <v>0.991666765278025</v>
      </c>
      <c r="F30" s="46">
        <f t="shared" si="4"/>
        <v>0.93606219568186044</v>
      </c>
    </row>
    <row r="31" spans="1:6" s="40" customFormat="1" x14ac:dyDescent="0.3">
      <c r="A31" s="40">
        <v>26</v>
      </c>
      <c r="B31" s="46">
        <f t="shared" si="0"/>
        <v>3.3730351483110673E-4</v>
      </c>
      <c r="C31" s="46">
        <f t="shared" si="1"/>
        <v>1.1441345776168575E-3</v>
      </c>
      <c r="D31" s="46">
        <f t="shared" si="2"/>
        <v>7.0285478050968481E-3</v>
      </c>
      <c r="E31" s="46">
        <f t="shared" si="4"/>
        <v>0.99281089985564186</v>
      </c>
      <c r="F31" s="46">
        <f t="shared" si="4"/>
        <v>0.94309074348695732</v>
      </c>
    </row>
    <row r="32" spans="1:6" s="40" customFormat="1" x14ac:dyDescent="0.3">
      <c r="A32" s="40">
        <v>27</v>
      </c>
      <c r="B32" s="46">
        <f t="shared" si="0"/>
        <v>2.8946026557363352E-4</v>
      </c>
      <c r="C32" s="46">
        <f t="shared" si="1"/>
        <v>9.8185012645000307E-4</v>
      </c>
      <c r="D32" s="46">
        <f t="shared" si="2"/>
        <v>6.26360134575547E-3</v>
      </c>
      <c r="E32" s="46">
        <f t="shared" si="4"/>
        <v>0.99379274998209188</v>
      </c>
      <c r="F32" s="46">
        <f t="shared" si="4"/>
        <v>0.94935434483271275</v>
      </c>
    </row>
    <row r="33" spans="1:6" s="40" customFormat="1" x14ac:dyDescent="0.3">
      <c r="A33" s="40">
        <v>28</v>
      </c>
      <c r="B33" s="46">
        <f t="shared" si="0"/>
        <v>2.4868761608564489E-4</v>
      </c>
      <c r="C33" s="46">
        <f t="shared" si="1"/>
        <v>8.4354917182277906E-4</v>
      </c>
      <c r="D33" s="46">
        <f t="shared" si="2"/>
        <v>5.5806344910646127E-3</v>
      </c>
      <c r="E33" s="46">
        <f t="shared" si="4"/>
        <v>0.99463629915391472</v>
      </c>
      <c r="F33" s="46">
        <f t="shared" si="4"/>
        <v>0.95493497932377736</v>
      </c>
    </row>
    <row r="34" spans="1:6" s="40" customFormat="1" x14ac:dyDescent="0.3">
      <c r="A34" s="40">
        <v>29</v>
      </c>
      <c r="B34" s="46">
        <f t="shared" si="0"/>
        <v>2.1388566632948394E-4</v>
      </c>
      <c r="C34" s="46">
        <f t="shared" si="1"/>
        <v>7.2550084936623459E-4</v>
      </c>
      <c r="D34" s="46">
        <f t="shared" si="2"/>
        <v>4.9710836053877862E-3</v>
      </c>
      <c r="E34" s="46">
        <f t="shared" si="4"/>
        <v>0.99536180000328101</v>
      </c>
      <c r="F34" s="46">
        <f t="shared" si="4"/>
        <v>0.95990606292916514</v>
      </c>
    </row>
    <row r="35" spans="1:6" s="40" customFormat="1" x14ac:dyDescent="0.3">
      <c r="A35" s="40">
        <v>30</v>
      </c>
      <c r="B35" s="46">
        <f t="shared" si="0"/>
        <v>1.8413665811506594E-4</v>
      </c>
      <c r="C35" s="46">
        <f t="shared" si="1"/>
        <v>6.2459212042824419E-4</v>
      </c>
      <c r="D35" s="46">
        <f t="shared" si="2"/>
        <v>4.427238311148168E-3</v>
      </c>
      <c r="E35" s="46">
        <f t="shared" si="4"/>
        <v>0.99598639212370921</v>
      </c>
      <c r="F35" s="46">
        <f t="shared" si="4"/>
        <v>0.96433330124031336</v>
      </c>
    </row>
    <row r="36" spans="1:6" s="40" customFormat="1" x14ac:dyDescent="0.3">
      <c r="A36" s="40">
        <v>31</v>
      </c>
      <c r="B36" s="46">
        <f t="shared" si="0"/>
        <v>1.586725093006913E-4</v>
      </c>
      <c r="C36" s="46">
        <f t="shared" si="1"/>
        <v>5.3821764798109111E-4</v>
      </c>
      <c r="D36" s="46">
        <f t="shared" si="2"/>
        <v>3.9421647664809913E-3</v>
      </c>
      <c r="E36" s="46">
        <f t="shared" si="4"/>
        <v>0.99652460977169033</v>
      </c>
      <c r="F36" s="46">
        <f t="shared" si="4"/>
        <v>0.96827546600679437</v>
      </c>
    </row>
    <row r="37" spans="1:6" s="40" customFormat="1" x14ac:dyDescent="0.3">
      <c r="A37" s="40">
        <v>32</v>
      </c>
      <c r="B37" s="46">
        <f t="shared" si="0"/>
        <v>1.3684863260996516E-4</v>
      </c>
      <c r="C37" s="46">
        <f t="shared" si="1"/>
        <v>4.6419098996654614E-4</v>
      </c>
      <c r="D37" s="46">
        <f t="shared" si="2"/>
        <v>3.5096340023171493E-3</v>
      </c>
      <c r="E37" s="46">
        <f t="shared" si="4"/>
        <v>0.99698880076165686</v>
      </c>
      <c r="F37" s="46">
        <f t="shared" si="4"/>
        <v>0.97178510000911156</v>
      </c>
    </row>
    <row r="38" spans="1:6" s="40" customFormat="1" x14ac:dyDescent="0.3">
      <c r="A38" s="40">
        <v>33</v>
      </c>
      <c r="B38" s="46">
        <f t="shared" si="0"/>
        <v>1.181227112603451E-4</v>
      </c>
      <c r="C38" s="46">
        <f t="shared" si="1"/>
        <v>4.0067260616149782E-4</v>
      </c>
      <c r="D38" s="46">
        <f t="shared" si="2"/>
        <v>3.1240554589617338E-3</v>
      </c>
      <c r="E38" s="46">
        <f t="shared" si="4"/>
        <v>0.99738947336781836</v>
      </c>
      <c r="F38" s="46">
        <f t="shared" si="4"/>
        <v>0.97490915546807333</v>
      </c>
    </row>
    <row r="39" spans="1:6" s="40" customFormat="1" x14ac:dyDescent="0.3">
      <c r="A39" s="40">
        <v>34</v>
      </c>
      <c r="B39" s="46">
        <f t="shared" si="0"/>
        <v>1.0203740986512131E-4</v>
      </c>
      <c r="C39" s="46">
        <f t="shared" si="1"/>
        <v>3.4611121350337722E-4</v>
      </c>
      <c r="D39" s="46">
        <f t="shared" si="2"/>
        <v>2.7804156944238358E-3</v>
      </c>
      <c r="E39" s="46">
        <f t="shared" ref="E39:F54" si="5">E38+C39</f>
        <v>0.99773558458132172</v>
      </c>
      <c r="F39" s="46">
        <f t="shared" si="5"/>
        <v>0.97768957116249722</v>
      </c>
    </row>
    <row r="40" spans="1:6" s="40" customFormat="1" x14ac:dyDescent="0.3">
      <c r="A40" s="40">
        <v>35</v>
      </c>
      <c r="B40" s="46">
        <f t="shared" si="0"/>
        <v>8.8206228514833238E-5</v>
      </c>
      <c r="C40" s="46">
        <f t="shared" si="1"/>
        <v>2.9919580309006535E-4</v>
      </c>
      <c r="D40" s="46">
        <f t="shared" si="2"/>
        <v>2.474222123142843E-3</v>
      </c>
      <c r="E40" s="46">
        <f t="shared" si="5"/>
        <v>0.99803478038441173</v>
      </c>
      <c r="F40" s="46">
        <f t="shared" si="5"/>
        <v>0.98016379328564007</v>
      </c>
    </row>
    <row r="41" spans="1:6" s="40" customFormat="1" x14ac:dyDescent="0.3">
      <c r="A41" s="40">
        <v>36</v>
      </c>
      <c r="B41" s="46">
        <f t="shared" si="0"/>
        <v>7.6301881386572735E-5</v>
      </c>
      <c r="C41" s="46">
        <f t="shared" si="1"/>
        <v>2.5881622038629004E-4</v>
      </c>
      <c r="D41" s="46">
        <f t="shared" si="2"/>
        <v>2.2014515693636063E-3</v>
      </c>
      <c r="E41" s="46">
        <f t="shared" si="5"/>
        <v>0.99829359660479799</v>
      </c>
      <c r="F41" s="46">
        <f t="shared" si="5"/>
        <v>0.98236524485500365</v>
      </c>
    </row>
    <row r="42" spans="1:6" s="40" customFormat="1" x14ac:dyDescent="0.3">
      <c r="A42" s="40">
        <v>37</v>
      </c>
      <c r="B42" s="46">
        <f t="shared" si="0"/>
        <v>6.6046713438831894E-5</v>
      </c>
      <c r="C42" s="46">
        <f t="shared" si="1"/>
        <v>2.2403065862256676E-4</v>
      </c>
      <c r="D42" s="46">
        <f t="shared" si="2"/>
        <v>1.9585033733526811E-3</v>
      </c>
      <c r="E42" s="46">
        <f t="shared" si="5"/>
        <v>0.99851762726342053</v>
      </c>
      <c r="F42" s="46">
        <f t="shared" si="5"/>
        <v>0.98432374822835633</v>
      </c>
    </row>
    <row r="43" spans="1:6" s="40" customFormat="1" x14ac:dyDescent="0.3">
      <c r="A43" s="40">
        <v>38</v>
      </c>
      <c r="B43" s="46">
        <f t="shared" si="0"/>
        <v>5.720477031523768E-5</v>
      </c>
      <c r="C43" s="46">
        <f t="shared" si="1"/>
        <v>1.9403875988385609E-4</v>
      </c>
      <c r="D43" s="46">
        <f t="shared" si="2"/>
        <v>1.7421567629675126E-3</v>
      </c>
      <c r="E43" s="46">
        <f t="shared" si="5"/>
        <v>0.99871166602330441</v>
      </c>
      <c r="F43" s="46">
        <f t="shared" si="5"/>
        <v>0.98606590499132385</v>
      </c>
    </row>
    <row r="44" spans="1:6" s="40" customFormat="1" x14ac:dyDescent="0.3">
      <c r="A44" s="40">
        <v>39</v>
      </c>
      <c r="B44" s="46">
        <f t="shared" si="0"/>
        <v>4.9575215173372459E-5</v>
      </c>
      <c r="C44" s="46">
        <f t="shared" si="1"/>
        <v>1.6815928497232617E-4</v>
      </c>
      <c r="D44" s="46">
        <f t="shared" si="2"/>
        <v>1.5495321919569143E-3</v>
      </c>
      <c r="E44" s="46">
        <f t="shared" si="5"/>
        <v>0.99887982530827679</v>
      </c>
      <c r="F44" s="46">
        <f t="shared" si="5"/>
        <v>0.98761543718328071</v>
      </c>
    </row>
    <row r="45" spans="1:6" s="40" customFormat="1" x14ac:dyDescent="0.3">
      <c r="A45" s="40">
        <v>40</v>
      </c>
      <c r="B45" s="46">
        <f t="shared" si="0"/>
        <v>4.2986847384315215E-5</v>
      </c>
      <c r="C45" s="46">
        <f t="shared" si="1"/>
        <v>1.4581152081904748E-4</v>
      </c>
      <c r="D45" s="46">
        <f t="shared" si="2"/>
        <v>1.3780563454952694E-3</v>
      </c>
      <c r="E45" s="46">
        <f t="shared" si="5"/>
        <v>0.99902563682909584</v>
      </c>
      <c r="F45" s="46">
        <f t="shared" si="5"/>
        <v>0.98899349352877597</v>
      </c>
    </row>
    <row r="46" spans="1:6" s="40" customFormat="1" x14ac:dyDescent="0.3">
      <c r="A46" s="40">
        <v>41</v>
      </c>
      <c r="B46" s="46">
        <f t="shared" si="0"/>
        <v>3.7293526053438911E-5</v>
      </c>
      <c r="C46" s="46">
        <f t="shared" si="1"/>
        <v>1.2649975705221914E-4</v>
      </c>
      <c r="D46" s="46">
        <f t="shared" si="2"/>
        <v>1.2254305196768426E-3</v>
      </c>
      <c r="E46" s="46">
        <f t="shared" si="5"/>
        <v>0.9991521365861481</v>
      </c>
      <c r="F46" s="46">
        <f t="shared" si="5"/>
        <v>0.9902189240484528</v>
      </c>
    </row>
    <row r="47" spans="1:6" s="40" customFormat="1" x14ac:dyDescent="0.3">
      <c r="A47" s="40">
        <v>42</v>
      </c>
      <c r="B47" s="46">
        <f t="shared" si="0"/>
        <v>3.2370339173034422E-5</v>
      </c>
      <c r="C47" s="46">
        <f t="shared" si="1"/>
        <v>1.0980029175088403E-4</v>
      </c>
      <c r="D47" s="46">
        <f t="shared" si="2"/>
        <v>1.0896020926969877E-3</v>
      </c>
      <c r="E47" s="46">
        <f t="shared" si="5"/>
        <v>0.99926193687789899</v>
      </c>
      <c r="F47" s="46">
        <f t="shared" si="5"/>
        <v>0.99130852614114984</v>
      </c>
    </row>
    <row r="48" spans="1:6" s="40" customFormat="1" x14ac:dyDescent="0.3">
      <c r="A48" s="40">
        <v>43</v>
      </c>
      <c r="B48" s="46">
        <f t="shared" si="0"/>
        <v>2.8110389242275314E-5</v>
      </c>
      <c r="C48" s="47">
        <f t="shared" si="1"/>
        <v>9.5350528257792341E-5</v>
      </c>
      <c r="D48" s="46">
        <f t="shared" si="2"/>
        <v>9.6873881951804589E-4</v>
      </c>
      <c r="E48" s="46">
        <f t="shared" si="5"/>
        <v>0.99935728740615681</v>
      </c>
      <c r="F48" s="46">
        <f t="shared" si="5"/>
        <v>0.99227726496066793</v>
      </c>
    </row>
    <row r="49" spans="1:6" s="40" customFormat="1" x14ac:dyDescent="0.3">
      <c r="A49" s="40">
        <v>44</v>
      </c>
      <c r="B49" s="46">
        <f t="shared" si="0"/>
        <v>2.4422090125236383E-5</v>
      </c>
      <c r="C49" s="47">
        <f t="shared" si="1"/>
        <v>8.2839806113343473E-5</v>
      </c>
      <c r="D49" s="46">
        <f t="shared" si="2"/>
        <v>8.6120569771257812E-4</v>
      </c>
      <c r="E49" s="46">
        <f t="shared" si="5"/>
        <v>0.99944012721227016</v>
      </c>
      <c r="F49" s="46">
        <f t="shared" si="5"/>
        <v>0.99313847065838046</v>
      </c>
    </row>
    <row r="50" spans="1:6" s="40" customFormat="1" x14ac:dyDescent="0.3">
      <c r="A50" s="40">
        <v>45</v>
      </c>
      <c r="B50" s="46">
        <f t="shared" si="0"/>
        <v>2.1226889091324817E-5</v>
      </c>
      <c r="C50" s="47">
        <f t="shared" si="1"/>
        <v>7.2001674209601401E-5</v>
      </c>
      <c r="D50" s="46">
        <f t="shared" si="2"/>
        <v>7.6554416899062797E-4</v>
      </c>
      <c r="E50" s="46">
        <f t="shared" si="5"/>
        <v>0.99951212888647978</v>
      </c>
      <c r="F50" s="46">
        <f t="shared" si="5"/>
        <v>0.99390401482737112</v>
      </c>
    </row>
    <row r="51" spans="1:6" s="40" customFormat="1" x14ac:dyDescent="0.3">
      <c r="A51" s="40">
        <v>46</v>
      </c>
      <c r="B51" s="46">
        <f t="shared" si="0"/>
        <v>1.8457343412080232E-5</v>
      </c>
      <c r="C51" s="47">
        <f t="shared" si="1"/>
        <v>6.2607366600622789E-5</v>
      </c>
      <c r="D51" s="46">
        <f t="shared" si="2"/>
        <v>6.8045343800149458E-4</v>
      </c>
      <c r="E51" s="46">
        <f t="shared" si="5"/>
        <v>0.99957473625308035</v>
      </c>
      <c r="F51" s="46">
        <f t="shared" si="5"/>
        <v>0.99458446826537261</v>
      </c>
    </row>
    <row r="52" spans="1:6" s="40" customFormat="1" x14ac:dyDescent="0.3">
      <c r="A52" s="40">
        <v>47</v>
      </c>
      <c r="B52" s="46">
        <f t="shared" si="0"/>
        <v>1.6055493358272931E-5</v>
      </c>
      <c r="C52" s="47">
        <f t="shared" si="1"/>
        <v>5.446028370352392E-5</v>
      </c>
      <c r="D52" s="46">
        <f t="shared" si="2"/>
        <v>6.0477370689517734E-4</v>
      </c>
      <c r="E52" s="46">
        <f t="shared" si="5"/>
        <v>0.99962919653678384</v>
      </c>
      <c r="F52" s="46">
        <f t="shared" si="5"/>
        <v>0.99518924197226777</v>
      </c>
    </row>
    <row r="53" spans="1:6" s="40" customFormat="1" x14ac:dyDescent="0.3">
      <c r="A53" s="40">
        <v>48</v>
      </c>
      <c r="B53" s="46">
        <f t="shared" si="0"/>
        <v>1.3971483559933959E-5</v>
      </c>
      <c r="C53" s="47">
        <f t="shared" si="1"/>
        <v>4.7391315947389352E-5</v>
      </c>
      <c r="D53" s="46">
        <f t="shared" si="2"/>
        <v>5.3747114051750429E-4</v>
      </c>
      <c r="E53" s="46">
        <f t="shared" si="5"/>
        <v>0.99967658785273128</v>
      </c>
      <c r="F53" s="46">
        <f t="shared" si="5"/>
        <v>0.99572671311278527</v>
      </c>
    </row>
    <row r="54" spans="1:6" s="40" customFormat="1" x14ac:dyDescent="0.3">
      <c r="A54" s="40">
        <v>49</v>
      </c>
      <c r="B54" s="46">
        <f t="shared" si="0"/>
        <v>1.2162392933864101E-5</v>
      </c>
      <c r="C54" s="47">
        <f t="shared" si="1"/>
        <v>4.1254874883721643E-5</v>
      </c>
      <c r="D54" s="46">
        <f t="shared" si="2"/>
        <v>4.7762439278499627E-4</v>
      </c>
      <c r="E54" s="46">
        <f t="shared" si="5"/>
        <v>0.99971784272761499</v>
      </c>
      <c r="F54" s="46">
        <f t="shared" si="5"/>
        <v>0.99620433750557025</v>
      </c>
    </row>
    <row r="55" spans="1:6" s="40" customFormat="1" x14ac:dyDescent="0.3">
      <c r="A55" s="40">
        <v>50</v>
      </c>
      <c r="B55" s="46">
        <f t="shared" si="0"/>
        <v>1.0591240120340928E-5</v>
      </c>
      <c r="C55" s="47">
        <f t="shared" si="1"/>
        <v>3.5925519624640028E-5</v>
      </c>
      <c r="D55" s="46">
        <f t="shared" si="2"/>
        <v>4.2441253960814282E-4</v>
      </c>
      <c r="E55" s="46">
        <f t="shared" ref="E55:F70" si="6">E54+C55</f>
        <v>0.9997537682472396</v>
      </c>
      <c r="F55" s="46">
        <f t="shared" si="6"/>
        <v>0.99662875004517837</v>
      </c>
    </row>
    <row r="56" spans="1:6" s="40" customFormat="1" x14ac:dyDescent="0.3">
      <c r="A56" s="40">
        <v>51</v>
      </c>
      <c r="B56" s="46">
        <f t="shared" si="0"/>
        <v>9.2261368963877425E-6</v>
      </c>
      <c r="C56" s="47">
        <f t="shared" si="1"/>
        <v>3.1295085218039972E-5</v>
      </c>
      <c r="D56" s="46">
        <f t="shared" si="2"/>
        <v>3.7710427763006018E-4</v>
      </c>
      <c r="E56" s="46">
        <f t="shared" si="6"/>
        <v>0.99978506333245765</v>
      </c>
      <c r="F56" s="46">
        <f t="shared" si="6"/>
        <v>0.99700585432280842</v>
      </c>
    </row>
    <row r="57" spans="1:6" s="40" customFormat="1" x14ac:dyDescent="0.3">
      <c r="A57" s="40">
        <v>52</v>
      </c>
      <c r="B57" s="46">
        <f t="shared" si="0"/>
        <v>8.0395665792840543E-6</v>
      </c>
      <c r="C57" s="47">
        <f t="shared" si="1"/>
        <v>2.7270234990043091E-5</v>
      </c>
      <c r="D57" s="46">
        <f t="shared" si="2"/>
        <v>3.3504826098862688E-4</v>
      </c>
      <c r="E57" s="46">
        <f t="shared" si="6"/>
        <v>0.9998123335674477</v>
      </c>
      <c r="F57" s="46">
        <f t="shared" si="6"/>
        <v>0.99734090258379704</v>
      </c>
    </row>
    <row r="58" spans="1:6" s="40" customFormat="1" x14ac:dyDescent="0.3">
      <c r="A58" s="40">
        <v>53</v>
      </c>
      <c r="B58" s="46">
        <f t="shared" si="0"/>
        <v>7.0077681857032798E-6</v>
      </c>
      <c r="C58" s="47">
        <f t="shared" si="1"/>
        <v>2.3770371610865453E-5</v>
      </c>
      <c r="D58" s="46">
        <f t="shared" si="2"/>
        <v>2.9766446029162101E-4</v>
      </c>
      <c r="E58" s="46">
        <f t="shared" si="6"/>
        <v>0.99983610393905853</v>
      </c>
      <c r="F58" s="46">
        <f t="shared" si="6"/>
        <v>0.99763856704408871</v>
      </c>
    </row>
    <row r="59" spans="1:6" s="40" customFormat="1" x14ac:dyDescent="0.3">
      <c r="A59" s="40">
        <v>54</v>
      </c>
      <c r="B59" s="46">
        <f t="shared" si="0"/>
        <v>6.1102102165459858E-6</v>
      </c>
      <c r="C59" s="47">
        <f t="shared" si="1"/>
        <v>2.0725852171325596E-5</v>
      </c>
      <c r="D59" s="46">
        <f t="shared" si="2"/>
        <v>2.6443643903498437E-4</v>
      </c>
      <c r="E59" s="46">
        <f t="shared" si="6"/>
        <v>0.99985682979122981</v>
      </c>
      <c r="F59" s="46">
        <f t="shared" si="6"/>
        <v>0.99790300348312366</v>
      </c>
    </row>
    <row r="60" spans="1:6" s="40" customFormat="1" x14ac:dyDescent="0.3">
      <c r="A60" s="40">
        <v>55</v>
      </c>
      <c r="B60" s="46">
        <f t="shared" si="0"/>
        <v>5.3291405135985561E-6</v>
      </c>
      <c r="C60" s="47">
        <f t="shared" si="1"/>
        <v>1.8076461295222375E-5</v>
      </c>
      <c r="D60" s="46">
        <f t="shared" si="2"/>
        <v>2.349044528277035E-4</v>
      </c>
      <c r="E60" s="46">
        <f t="shared" si="6"/>
        <v>0.99987490625252506</v>
      </c>
      <c r="F60" s="46">
        <f t="shared" si="6"/>
        <v>0.99813790793595136</v>
      </c>
    </row>
    <row r="61" spans="1:6" s="40" customFormat="1" x14ac:dyDescent="0.3">
      <c r="A61" s="40">
        <v>56</v>
      </c>
      <c r="B61" s="46">
        <f t="shared" si="0"/>
        <v>4.6492007769488359E-6</v>
      </c>
      <c r="C61" s="47">
        <f t="shared" si="1"/>
        <v>1.5770103581202782E-5</v>
      </c>
      <c r="D61" s="46">
        <f t="shared" si="2"/>
        <v>2.0865928605620448E-4</v>
      </c>
      <c r="E61" s="46">
        <f t="shared" si="6"/>
        <v>0.99989067635610629</v>
      </c>
      <c r="F61" s="46">
        <f t="shared" si="6"/>
        <v>0.99834656722200754</v>
      </c>
    </row>
    <row r="62" spans="1:6" s="40" customFormat="1" x14ac:dyDescent="0.3">
      <c r="A62" s="40">
        <v>57</v>
      </c>
      <c r="B62" s="46">
        <f t="shared" si="0"/>
        <v>4.0570961187203746E-6</v>
      </c>
      <c r="C62" s="47">
        <f t="shared" si="1"/>
        <v>1.3761682727994648E-5</v>
      </c>
      <c r="D62" s="46">
        <f t="shared" si="2"/>
        <v>1.8533674907585143E-4</v>
      </c>
      <c r="E62" s="46">
        <f t="shared" si="6"/>
        <v>0.99990443803883433</v>
      </c>
      <c r="F62" s="46">
        <f t="shared" si="6"/>
        <v>0.99853190397108338</v>
      </c>
    </row>
    <row r="63" spans="1:6" s="40" customFormat="1" x14ac:dyDescent="0.3">
      <c r="A63" s="40">
        <v>58</v>
      </c>
      <c r="B63" s="46">
        <f t="shared" si="0"/>
        <v>3.5413115216819992E-6</v>
      </c>
      <c r="C63" s="47">
        <f t="shared" si="1"/>
        <v>1.2012139761123198E-5</v>
      </c>
      <c r="D63" s="46">
        <f t="shared" si="2"/>
        <v>1.6461276670953377E-4</v>
      </c>
      <c r="E63" s="46">
        <f t="shared" si="6"/>
        <v>0.99991645017859543</v>
      </c>
      <c r="F63" s="46">
        <f t="shared" si="6"/>
        <v>0.99869651673779292</v>
      </c>
    </row>
    <row r="64" spans="1:6" s="40" customFormat="1" x14ac:dyDescent="0.3">
      <c r="A64" s="40">
        <v>59</v>
      </c>
      <c r="B64" s="46">
        <f t="shared" si="0"/>
        <v>3.0918683215513021E-6</v>
      </c>
      <c r="C64" s="47">
        <f t="shared" si="1"/>
        <v>1.0487627020122608E-5</v>
      </c>
      <c r="D64" s="46">
        <f t="shared" si="2"/>
        <v>1.4619899581700264E-4</v>
      </c>
      <c r="E64" s="46">
        <f t="shared" si="6"/>
        <v>0.99992693780561559</v>
      </c>
      <c r="F64" s="46">
        <f t="shared" si="6"/>
        <v>0.99884271573360994</v>
      </c>
    </row>
    <row r="65" spans="1:6" s="40" customFormat="1" x14ac:dyDescent="0.3">
      <c r="A65" s="40">
        <v>60</v>
      </c>
      <c r="B65" s="46">
        <f t="shared" si="0"/>
        <v>2.7001148809026051E-6</v>
      </c>
      <c r="C65" s="47">
        <f t="shared" si="1"/>
        <v>9.1587981237768981E-6</v>
      </c>
      <c r="D65" s="46">
        <f t="shared" si="2"/>
        <v>1.2983891602684857E-4</v>
      </c>
      <c r="E65" s="46">
        <f t="shared" si="6"/>
        <v>0.99993609660373939</v>
      </c>
      <c r="F65" s="46">
        <f t="shared" si="6"/>
        <v>0.99897255464963675</v>
      </c>
    </row>
    <row r="66" spans="1:6" s="40" customFormat="1" x14ac:dyDescent="0.3">
      <c r="A66" s="40">
        <v>61</v>
      </c>
      <c r="B66" s="46">
        <f t="shared" si="0"/>
        <v>2.3585465045530326E-6</v>
      </c>
      <c r="C66" s="47">
        <f t="shared" si="1"/>
        <v>8.0001971225460826E-6</v>
      </c>
      <c r="D66" s="46">
        <f t="shared" si="2"/>
        <v>1.1530434344772723E-4</v>
      </c>
      <c r="E66" s="46">
        <f t="shared" si="6"/>
        <v>0.99994409680086194</v>
      </c>
      <c r="F66" s="46">
        <f t="shared" si="6"/>
        <v>0.9990878589930845</v>
      </c>
    </row>
    <row r="67" spans="1:6" s="40" customFormat="1" x14ac:dyDescent="0.3">
      <c r="A67" s="40">
        <v>62</v>
      </c>
      <c r="B67" s="46">
        <f t="shared" si="0"/>
        <v>2.0606503890947448E-6</v>
      </c>
      <c r="C67" s="47">
        <f t="shared" si="1"/>
        <v>6.989732566894382E-6</v>
      </c>
      <c r="D67" s="46">
        <f t="shared" si="2"/>
        <v>1.0239232234653083E-4</v>
      </c>
      <c r="E67" s="46">
        <f t="shared" si="6"/>
        <v>0.99995108653342879</v>
      </c>
      <c r="F67" s="46">
        <f t="shared" si="6"/>
        <v>0.99919025131543104</v>
      </c>
    </row>
    <row r="68" spans="1:6" s="40" customFormat="1" x14ac:dyDescent="0.3">
      <c r="A68" s="40">
        <v>63</v>
      </c>
      <c r="B68" s="46">
        <f t="shared" si="0"/>
        <v>1.800772025895813E-6</v>
      </c>
      <c r="C68" s="47">
        <f t="shared" si="1"/>
        <v>6.1082243458512342E-6</v>
      </c>
      <c r="D68" s="47">
        <f t="shared" si="2"/>
        <v>9.0922354446047377E-5</v>
      </c>
      <c r="E68" s="46">
        <f t="shared" si="6"/>
        <v>0.99995719475777467</v>
      </c>
      <c r="F68" s="46">
        <f t="shared" si="6"/>
        <v>0.99928117366987712</v>
      </c>
    </row>
    <row r="69" spans="1:6" s="40" customFormat="1" x14ac:dyDescent="0.3">
      <c r="A69" s="40">
        <v>64</v>
      </c>
      <c r="B69" s="46">
        <f t="shared" si="0"/>
        <v>1.5740000064230465E-6</v>
      </c>
      <c r="C69" s="47">
        <f t="shared" si="1"/>
        <v>5.3390129463059011E-6</v>
      </c>
      <c r="D69" s="47">
        <f t="shared" si="2"/>
        <v>8.0733929697847368E-5</v>
      </c>
      <c r="E69" s="46">
        <f t="shared" si="6"/>
        <v>0.99996253377072097</v>
      </c>
      <c r="F69" s="46">
        <f t="shared" si="6"/>
        <v>0.99936190759957499</v>
      </c>
    </row>
    <row r="70" spans="1:6" s="40" customFormat="1" x14ac:dyDescent="0.3">
      <c r="A70" s="40">
        <v>65</v>
      </c>
      <c r="B70" s="46">
        <f t="shared" ref="B70:B94" si="7">(B$1+A70-1)/(A70*(B$2+1))*B69</f>
        <v>1.3760666268892835E-6</v>
      </c>
      <c r="C70" s="47">
        <f t="shared" si="1"/>
        <v>4.6676223036601149E-6</v>
      </c>
      <c r="D70" s="47">
        <f t="shared" si="2"/>
        <v>7.1684326169358897E-5</v>
      </c>
      <c r="E70" s="46">
        <f t="shared" si="6"/>
        <v>0.99996720139302464</v>
      </c>
      <c r="F70" s="46">
        <f t="shared" si="6"/>
        <v>0.99943359192574432</v>
      </c>
    </row>
    <row r="71" spans="1:6" s="40" customFormat="1" x14ac:dyDescent="0.3">
      <c r="A71" s="40">
        <v>66</v>
      </c>
      <c r="B71" s="46">
        <f t="shared" si="7"/>
        <v>1.2032620690576589E-6</v>
      </c>
      <c r="C71" s="47">
        <f t="shared" ref="C71:C105" si="8">B71/(1-$B$5)</f>
        <v>4.0814687028476513E-6</v>
      </c>
      <c r="D71" s="47">
        <f t="shared" ref="D71:D105" si="9">A71*B71/$D$1</f>
        <v>6.3646650086046931E-5</v>
      </c>
      <c r="E71" s="46">
        <f t="shared" ref="E71:F86" si="10">E70+C71</f>
        <v>0.99997128286172754</v>
      </c>
      <c r="F71" s="46">
        <f t="shared" si="10"/>
        <v>0.99949723857583039</v>
      </c>
    </row>
    <row r="72" spans="1:6" s="40" customFormat="1" x14ac:dyDescent="0.3">
      <c r="A72" s="40">
        <v>67</v>
      </c>
      <c r="B72" s="46">
        <f t="shared" si="7"/>
        <v>1.0523602564092487E-6</v>
      </c>
      <c r="C72" s="47">
        <f t="shared" si="8"/>
        <v>3.5696092822230052E-6</v>
      </c>
      <c r="D72" s="47">
        <f t="shared" si="9"/>
        <v>5.6508090126075922E-5</v>
      </c>
      <c r="E72" s="46">
        <f t="shared" si="10"/>
        <v>0.99997485247100981</v>
      </c>
      <c r="F72" s="46">
        <f t="shared" si="10"/>
        <v>0.99955374666595642</v>
      </c>
    </row>
    <row r="73" spans="1:6" s="40" customFormat="1" x14ac:dyDescent="0.3">
      <c r="A73" s="40">
        <v>68</v>
      </c>
      <c r="B73" s="46">
        <f t="shared" si="7"/>
        <v>9.2055475885196238E-7</v>
      </c>
      <c r="C73" s="47">
        <f t="shared" si="8"/>
        <v>3.1225246221334262E-6</v>
      </c>
      <c r="D73" s="47">
        <f t="shared" si="9"/>
        <v>5.0168362808735879E-5</v>
      </c>
      <c r="E73" s="46">
        <f t="shared" si="10"/>
        <v>0.9999779749956319</v>
      </c>
      <c r="F73" s="46">
        <f t="shared" si="10"/>
        <v>0.99960391502876511</v>
      </c>
    </row>
    <row r="74" spans="1:6" s="40" customFormat="1" x14ac:dyDescent="0.3">
      <c r="A74" s="40">
        <v>69</v>
      </c>
      <c r="B74" s="46">
        <f t="shared" si="7"/>
        <v>8.0540335227852321E-7</v>
      </c>
      <c r="C74" s="47">
        <f t="shared" si="8"/>
        <v>2.7319306907661309E-6</v>
      </c>
      <c r="D74" s="47">
        <f t="shared" si="9"/>
        <v>4.4538328279450105E-5</v>
      </c>
      <c r="E74" s="46">
        <f t="shared" si="10"/>
        <v>0.99998070692632268</v>
      </c>
      <c r="F74" s="46">
        <f t="shared" si="10"/>
        <v>0.99964845335704455</v>
      </c>
    </row>
    <row r="75" spans="1:6" s="40" customFormat="1" x14ac:dyDescent="0.3">
      <c r="A75" s="40">
        <v>70</v>
      </c>
      <c r="B75" s="46">
        <f t="shared" si="7"/>
        <v>7.0478003789650943E-7</v>
      </c>
      <c r="C75" s="47">
        <f t="shared" si="8"/>
        <v>2.3906160935656857E-6</v>
      </c>
      <c r="D75" s="47">
        <f t="shared" si="9"/>
        <v>3.9538758000967041E-5</v>
      </c>
      <c r="E75" s="46">
        <f t="shared" si="10"/>
        <v>0.99998309754241621</v>
      </c>
      <c r="F75" s="46">
        <f t="shared" si="10"/>
        <v>0.99968799211504555</v>
      </c>
    </row>
    <row r="76" spans="1:6" s="40" customFormat="1" x14ac:dyDescent="0.3">
      <c r="A76" s="40">
        <v>71</v>
      </c>
      <c r="B76" s="46">
        <f t="shared" si="7"/>
        <v>6.1683349565745514E-7</v>
      </c>
      <c r="C76" s="47">
        <f t="shared" si="8"/>
        <v>2.0923011471355341E-6</v>
      </c>
      <c r="D76" s="47">
        <f t="shared" si="9"/>
        <v>3.509923783754882E-5</v>
      </c>
      <c r="E76" s="46">
        <f t="shared" si="10"/>
        <v>0.99998518984356333</v>
      </c>
      <c r="F76" s="46">
        <f t="shared" si="10"/>
        <v>0.99972309135288306</v>
      </c>
    </row>
    <row r="77" spans="1:6" s="40" customFormat="1" x14ac:dyDescent="0.3">
      <c r="A77" s="40">
        <v>72</v>
      </c>
      <c r="B77" s="46">
        <f t="shared" si="7"/>
        <v>5.3995109075897079E-7</v>
      </c>
      <c r="C77" s="47">
        <f t="shared" si="8"/>
        <v>1.8315157891805759E-6</v>
      </c>
      <c r="D77" s="47">
        <f t="shared" si="9"/>
        <v>3.1157191789509533E-5</v>
      </c>
      <c r="E77" s="46">
        <f t="shared" si="10"/>
        <v>0.99998702135935247</v>
      </c>
      <c r="F77" s="46">
        <f t="shared" si="10"/>
        <v>0.99975424854467254</v>
      </c>
    </row>
    <row r="78" spans="1:6" s="40" customFormat="1" x14ac:dyDescent="0.3">
      <c r="A78" s="40">
        <v>73</v>
      </c>
      <c r="B78" s="46">
        <f t="shared" si="7"/>
        <v>4.7272767583058236E-7</v>
      </c>
      <c r="C78" s="47">
        <f t="shared" si="8"/>
        <v>1.6034937554239284E-6</v>
      </c>
      <c r="D78" s="47">
        <f t="shared" si="9"/>
        <v>2.7657013220123933E-5</v>
      </c>
      <c r="E78" s="46">
        <f t="shared" si="10"/>
        <v>0.99998862485310791</v>
      </c>
      <c r="F78" s="46">
        <f t="shared" si="10"/>
        <v>0.9997819055578927</v>
      </c>
    </row>
    <row r="79" spans="1:6" s="40" customFormat="1" x14ac:dyDescent="0.3">
      <c r="A79" s="40">
        <v>74</v>
      </c>
      <c r="B79" s="46">
        <f t="shared" si="7"/>
        <v>4.139385371975175E-7</v>
      </c>
      <c r="C79" s="47">
        <f t="shared" si="8"/>
        <v>1.4040808132490446E-6</v>
      </c>
      <c r="D79" s="47">
        <f t="shared" si="9"/>
        <v>2.4549291834568858E-5</v>
      </c>
      <c r="E79" s="46">
        <f t="shared" si="10"/>
        <v>0.99999002893392119</v>
      </c>
      <c r="F79" s="46">
        <f t="shared" si="10"/>
        <v>0.9998064548497273</v>
      </c>
    </row>
    <row r="80" spans="1:6" s="40" customFormat="1" x14ac:dyDescent="0.3">
      <c r="A80" s="40">
        <v>75</v>
      </c>
      <c r="B80" s="46">
        <f t="shared" si="7"/>
        <v>3.625159242111277E-7</v>
      </c>
      <c r="C80" s="47">
        <f t="shared" si="8"/>
        <v>1.2296551491150746E-6</v>
      </c>
      <c r="D80" s="47">
        <f t="shared" si="9"/>
        <v>2.1790125938229388E-5</v>
      </c>
      <c r="E80" s="46">
        <f t="shared" si="10"/>
        <v>0.99999125858907034</v>
      </c>
      <c r="F80" s="46">
        <f t="shared" si="10"/>
        <v>0.99982824497566558</v>
      </c>
    </row>
    <row r="81" spans="1:6" s="40" customFormat="1" x14ac:dyDescent="0.3">
      <c r="A81" s="40">
        <v>76</v>
      </c>
      <c r="B81" s="46">
        <f t="shared" si="7"/>
        <v>3.1752867829156169E-7</v>
      </c>
      <c r="C81" s="47">
        <f t="shared" si="8"/>
        <v>1.0770582702058793E-6</v>
      </c>
      <c r="D81" s="47">
        <f t="shared" si="9"/>
        <v>1.9340510634807236E-5</v>
      </c>
      <c r="E81" s="46">
        <f t="shared" si="10"/>
        <v>0.99999233564734058</v>
      </c>
      <c r="F81" s="46">
        <f t="shared" si="10"/>
        <v>0.99984758548630037</v>
      </c>
    </row>
    <row r="82" spans="1:6" s="40" customFormat="1" x14ac:dyDescent="0.3">
      <c r="A82" s="40">
        <v>77</v>
      </c>
      <c r="B82" s="46">
        <f t="shared" si="7"/>
        <v>2.7816454495321283E-7</v>
      </c>
      <c r="C82" s="47">
        <f t="shared" si="8"/>
        <v>9.435350067650088E-7</v>
      </c>
      <c r="D82" s="47">
        <f t="shared" si="9"/>
        <v>1.7165793637115071E-5</v>
      </c>
      <c r="E82" s="46">
        <f t="shared" si="10"/>
        <v>0.99999327918234737</v>
      </c>
      <c r="F82" s="46">
        <f t="shared" si="10"/>
        <v>0.99986475127993746</v>
      </c>
    </row>
    <row r="83" spans="1:6" s="40" customFormat="1" x14ac:dyDescent="0.3">
      <c r="A83" s="40">
        <v>78</v>
      </c>
      <c r="B83" s="46">
        <f t="shared" si="7"/>
        <v>2.437148092911954E-7</v>
      </c>
      <c r="C83" s="47">
        <f t="shared" si="8"/>
        <v>8.2668139561775915E-7</v>
      </c>
      <c r="D83" s="47">
        <f t="shared" si="9"/>
        <v>1.5235191267760152E-5</v>
      </c>
      <c r="E83" s="46">
        <f t="shared" si="10"/>
        <v>0.99999410586374304</v>
      </c>
      <c r="F83" s="46">
        <f t="shared" si="10"/>
        <v>0.99987998647120524</v>
      </c>
    </row>
    <row r="84" spans="1:6" s="40" customFormat="1" x14ac:dyDescent="0.3">
      <c r="A84" s="40">
        <v>79</v>
      </c>
      <c r="B84" s="46">
        <f t="shared" si="7"/>
        <v>2.1356094456793972E-7</v>
      </c>
      <c r="C84" s="47">
        <f t="shared" si="8"/>
        <v>7.2439939213513089E-7</v>
      </c>
      <c r="D84" s="47">
        <f t="shared" si="9"/>
        <v>1.3521358034397514E-5</v>
      </c>
      <c r="E84" s="46">
        <f t="shared" si="10"/>
        <v>0.99999483026313518</v>
      </c>
      <c r="F84" s="46">
        <f t="shared" si="10"/>
        <v>0.99989350782923969</v>
      </c>
    </row>
    <row r="85" spans="1:6" s="40" customFormat="1" x14ac:dyDescent="0.3">
      <c r="A85" s="40">
        <v>80</v>
      </c>
      <c r="B85" s="46">
        <f t="shared" si="7"/>
        <v>1.8716300581712613E-7</v>
      </c>
      <c r="C85" s="47">
        <f t="shared" si="8"/>
        <v>6.3485750130206089E-7</v>
      </c>
      <c r="D85" s="47">
        <f t="shared" si="9"/>
        <v>1.2000003885019373E-5</v>
      </c>
      <c r="E85" s="46">
        <f t="shared" si="10"/>
        <v>0.99999546512063653</v>
      </c>
      <c r="F85" s="46">
        <f t="shared" si="10"/>
        <v>0.99990550783312471</v>
      </c>
    </row>
    <row r="86" spans="1:6" s="40" customFormat="1" x14ac:dyDescent="0.3">
      <c r="A86" s="40">
        <v>81</v>
      </c>
      <c r="B86" s="46">
        <f t="shared" si="7"/>
        <v>1.6404953676785826E-7</v>
      </c>
      <c r="C86" s="47">
        <f t="shared" si="8"/>
        <v>5.5645654197263977E-7</v>
      </c>
      <c r="D86" s="47">
        <f t="shared" si="9"/>
        <v>1.0649553891965845E-5</v>
      </c>
      <c r="E86" s="46">
        <f t="shared" si="10"/>
        <v>0.99999602157717848</v>
      </c>
      <c r="F86" s="46">
        <f t="shared" si="10"/>
        <v>0.99991615738701667</v>
      </c>
    </row>
    <row r="87" spans="1:6" s="40" customFormat="1" x14ac:dyDescent="0.3">
      <c r="A87" s="40">
        <v>82</v>
      </c>
      <c r="B87" s="46">
        <f t="shared" si="7"/>
        <v>1.4380878972848925E-7</v>
      </c>
      <c r="C87" s="47">
        <f t="shared" si="8"/>
        <v>4.8779986468858066E-7</v>
      </c>
      <c r="D87" s="47">
        <f t="shared" si="9"/>
        <v>9.4508456871875784E-6</v>
      </c>
      <c r="E87" s="46">
        <f t="shared" ref="E87:F102" si="11">E86+C87</f>
        <v>0.99999650937704321</v>
      </c>
      <c r="F87" s="46">
        <f t="shared" si="11"/>
        <v>0.99992560823270382</v>
      </c>
    </row>
    <row r="88" spans="1:6" s="40" customFormat="1" x14ac:dyDescent="0.3">
      <c r="A88" s="40">
        <v>83</v>
      </c>
      <c r="B88" s="46">
        <f t="shared" si="7"/>
        <v>1.2608108507573382E-7</v>
      </c>
      <c r="C88" s="47">
        <f t="shared" si="8"/>
        <v>4.2766743504238296E-7</v>
      </c>
      <c r="D88" s="47">
        <f t="shared" si="9"/>
        <v>8.3868604831160461E-6</v>
      </c>
      <c r="E88" s="46">
        <f t="shared" si="11"/>
        <v>0.99999693704447823</v>
      </c>
      <c r="F88" s="46">
        <f t="shared" si="11"/>
        <v>0.99993399509318692</v>
      </c>
    </row>
    <row r="89" spans="1:6" s="40" customFormat="1" x14ac:dyDescent="0.3">
      <c r="A89" s="40">
        <v>84</v>
      </c>
      <c r="B89" s="46">
        <f t="shared" si="7"/>
        <v>1.1055216028410669E-7</v>
      </c>
      <c r="C89" s="47">
        <f t="shared" si="8"/>
        <v>3.7499327356437833E-7</v>
      </c>
      <c r="D89" s="47">
        <f t="shared" si="9"/>
        <v>7.4424839698980295E-6</v>
      </c>
      <c r="E89" s="46">
        <f t="shared" si="11"/>
        <v>0.99999731203775177</v>
      </c>
      <c r="F89" s="46">
        <f t="shared" si="11"/>
        <v>0.99994143757715681</v>
      </c>
    </row>
    <row r="90" spans="1:6" s="40" customFormat="1" x14ac:dyDescent="0.3">
      <c r="A90" s="40">
        <v>85</v>
      </c>
      <c r="B90" s="46">
        <f t="shared" si="7"/>
        <v>9.6947378527365541E-8</v>
      </c>
      <c r="C90" s="47">
        <f t="shared" si="8"/>
        <v>3.2884581128070612E-7</v>
      </c>
      <c r="D90" s="47">
        <f t="shared" si="9"/>
        <v>6.604293786637835E-6</v>
      </c>
      <c r="E90" s="46">
        <f t="shared" si="11"/>
        <v>0.99999764088356302</v>
      </c>
      <c r="F90" s="46">
        <f t="shared" si="11"/>
        <v>0.99994804187094344</v>
      </c>
    </row>
    <row r="91" spans="1:6" s="40" customFormat="1" x14ac:dyDescent="0.3">
      <c r="A91" s="40">
        <v>86</v>
      </c>
      <c r="B91" s="46">
        <f t="shared" si="7"/>
        <v>8.5026684235589763E-8</v>
      </c>
      <c r="C91" s="47">
        <f t="shared" si="8"/>
        <v>2.8841077894714217E-7</v>
      </c>
      <c r="D91" s="47">
        <f t="shared" si="9"/>
        <v>5.8603706269598262E-6</v>
      </c>
      <c r="E91" s="46">
        <f t="shared" si="11"/>
        <v>0.99999792929434195</v>
      </c>
      <c r="F91" s="46">
        <f t="shared" si="11"/>
        <v>0.99995390224157044</v>
      </c>
    </row>
    <row r="92" spans="1:6" s="40" customFormat="1" x14ac:dyDescent="0.3">
      <c r="A92" s="40">
        <v>87</v>
      </c>
      <c r="B92" s="46">
        <f t="shared" si="7"/>
        <v>7.4580207982273331E-8</v>
      </c>
      <c r="C92" s="47">
        <f t="shared" si="8"/>
        <v>2.529762988123669E-7</v>
      </c>
      <c r="D92" s="47">
        <f t="shared" si="9"/>
        <v>5.2001303623961008E-6</v>
      </c>
      <c r="E92" s="46">
        <f t="shared" si="11"/>
        <v>0.99999818227064075</v>
      </c>
      <c r="F92" s="46">
        <f t="shared" si="11"/>
        <v>0.99995910237193286</v>
      </c>
    </row>
    <row r="93" spans="1:6" s="40" customFormat="1" x14ac:dyDescent="0.3">
      <c r="A93" s="40">
        <v>88</v>
      </c>
      <c r="B93" s="46">
        <f t="shared" si="7"/>
        <v>6.5424436033832161E-8</v>
      </c>
      <c r="C93" s="47">
        <f t="shared" si="8"/>
        <v>2.2191989171791005E-7</v>
      </c>
      <c r="D93" s="47">
        <f t="shared" si="9"/>
        <v>4.6141748550625336E-6</v>
      </c>
      <c r="E93" s="46">
        <f t="shared" si="11"/>
        <v>0.99999840419053243</v>
      </c>
      <c r="F93" s="46">
        <f t="shared" si="11"/>
        <v>0.99996371654678795</v>
      </c>
    </row>
    <row r="94" spans="1:6" s="40" customFormat="1" x14ac:dyDescent="0.3">
      <c r="A94" s="40">
        <v>89</v>
      </c>
      <c r="B94" s="46">
        <f t="shared" si="7"/>
        <v>5.7398871100833858E-8</v>
      </c>
      <c r="C94" s="47">
        <f t="shared" si="8"/>
        <v>1.946971503558747E-7</v>
      </c>
      <c r="D94" s="47">
        <f t="shared" si="9"/>
        <v>4.094159387606716E-6</v>
      </c>
      <c r="E94" s="46">
        <f t="shared" si="11"/>
        <v>0.99999859888768283</v>
      </c>
      <c r="F94" s="46">
        <f t="shared" si="11"/>
        <v>0.99996781070617557</v>
      </c>
    </row>
    <row r="95" spans="1:6" s="40" customFormat="1" x14ac:dyDescent="0.3">
      <c r="A95" s="40">
        <v>90</v>
      </c>
      <c r="B95" s="46">
        <f>(B$1+A95-1)/(A95*(B$2+1))*B94</f>
        <v>5.0363120527669078E-8</v>
      </c>
      <c r="C95" s="47">
        <f t="shared" si="8"/>
        <v>1.7083186239919231E-7</v>
      </c>
      <c r="D95" s="47">
        <f t="shared" si="9"/>
        <v>3.632674866887237E-6</v>
      </c>
      <c r="E95" s="46">
        <f t="shared" si="11"/>
        <v>0.99999876971954527</v>
      </c>
      <c r="F95" s="46">
        <f t="shared" si="11"/>
        <v>0.99997144338104249</v>
      </c>
    </row>
    <row r="96" spans="1:6" s="40" customFormat="1" x14ac:dyDescent="0.3">
      <c r="A96" s="40">
        <v>91</v>
      </c>
      <c r="B96" s="46">
        <f>(B$1+A96-1)/(A96*(B$2+1))*B95</f>
        <v>4.4194356552772152E-8</v>
      </c>
      <c r="C96" s="47">
        <f t="shared" si="8"/>
        <v>1.4990739569634523E-7</v>
      </c>
      <c r="D96" s="47">
        <f t="shared" si="9"/>
        <v>3.2231431613087599E-6</v>
      </c>
      <c r="E96" s="46">
        <f t="shared" si="11"/>
        <v>0.99999891962694099</v>
      </c>
      <c r="F96" s="46">
        <f t="shared" si="11"/>
        <v>0.99997466652420375</v>
      </c>
    </row>
    <row r="97" spans="1:6" s="40" customFormat="1" x14ac:dyDescent="0.3">
      <c r="A97" s="40">
        <v>92</v>
      </c>
      <c r="B97" s="46">
        <f t="shared" ref="B97:B105" si="12">(B$1+A97-1)/(A97*(B$2+1))*B96</f>
        <v>3.8785100543148878E-8</v>
      </c>
      <c r="C97" s="47">
        <f t="shared" si="8"/>
        <v>1.3155918238795244E-7</v>
      </c>
      <c r="D97" s="47">
        <f t="shared" si="9"/>
        <v>2.8597241129019924E-6</v>
      </c>
      <c r="E97" s="46">
        <f t="shared" si="11"/>
        <v>0.99999905118612342</v>
      </c>
      <c r="F97" s="46">
        <f t="shared" si="11"/>
        <v>0.99997752624831659</v>
      </c>
    </row>
    <row r="98" spans="1:6" s="40" customFormat="1" x14ac:dyDescent="0.3">
      <c r="A98" s="40">
        <v>93</v>
      </c>
      <c r="B98" s="46">
        <f t="shared" si="12"/>
        <v>3.4041289408193101E-8</v>
      </c>
      <c r="C98" s="47">
        <f t="shared" si="8"/>
        <v>1.1546816017638599E-7</v>
      </c>
      <c r="D98" s="47">
        <f t="shared" si="9"/>
        <v>2.5372329265226425E-6</v>
      </c>
      <c r="E98" s="46">
        <f t="shared" si="11"/>
        <v>0.99999916665428357</v>
      </c>
      <c r="F98" s="46">
        <f t="shared" si="11"/>
        <v>0.99998006348124313</v>
      </c>
    </row>
    <row r="99" spans="1:6" s="40" customFormat="1" x14ac:dyDescent="0.3">
      <c r="A99" s="40">
        <v>94</v>
      </c>
      <c r="B99" s="46">
        <f t="shared" si="12"/>
        <v>2.9880587860503496E-8</v>
      </c>
      <c r="C99" s="47">
        <f t="shared" si="8"/>
        <v>1.0135504750918103E-7</v>
      </c>
      <c r="D99" s="47">
        <f t="shared" si="9"/>
        <v>2.2510667821107194E-6</v>
      </c>
      <c r="E99" s="46">
        <f t="shared" si="11"/>
        <v>0.99999926800933103</v>
      </c>
      <c r="F99" s="46">
        <f t="shared" si="11"/>
        <v>0.99998231454802522</v>
      </c>
    </row>
    <row r="100" spans="1:6" s="40" customFormat="1" x14ac:dyDescent="0.3">
      <c r="A100" s="40">
        <v>95</v>
      </c>
      <c r="B100" s="46">
        <f t="shared" si="12"/>
        <v>2.6230914929253973E-8</v>
      </c>
      <c r="C100" s="47">
        <f t="shared" si="8"/>
        <v>8.8975345507778221E-8</v>
      </c>
      <c r="D100" s="47">
        <f t="shared" si="9"/>
        <v>1.9971396437305767E-6</v>
      </c>
      <c r="E100" s="46">
        <f t="shared" si="11"/>
        <v>0.99999935698467657</v>
      </c>
      <c r="F100" s="46">
        <f t="shared" si="11"/>
        <v>0.99998431168766899</v>
      </c>
    </row>
    <row r="101" spans="1:6" s="40" customFormat="1" x14ac:dyDescent="0.3">
      <c r="A101" s="40">
        <v>96</v>
      </c>
      <c r="B101" s="46">
        <f t="shared" si="12"/>
        <v>2.3029157242516846E-8</v>
      </c>
      <c r="C101" s="47">
        <f t="shared" si="8"/>
        <v>7.8114973417138279E-8</v>
      </c>
      <c r="D101" s="47">
        <f t="shared" si="9"/>
        <v>1.771824352824988E-6</v>
      </c>
      <c r="E101" s="46">
        <f t="shared" si="11"/>
        <v>0.99999943509964995</v>
      </c>
      <c r="F101" s="46">
        <f t="shared" si="11"/>
        <v>0.99998608351202178</v>
      </c>
    </row>
    <row r="102" spans="1:6" s="40" customFormat="1" x14ac:dyDescent="0.3">
      <c r="A102" s="40">
        <v>97</v>
      </c>
      <c r="B102" s="46">
        <f t="shared" si="12"/>
        <v>2.0220045163189456E-8</v>
      </c>
      <c r="C102" s="47">
        <f t="shared" si="8"/>
        <v>6.8586456455288775E-8</v>
      </c>
      <c r="D102" s="47">
        <f t="shared" si="9"/>
        <v>1.5719011942997307E-6</v>
      </c>
      <c r="E102" s="46">
        <f t="shared" si="11"/>
        <v>0.99999950368610635</v>
      </c>
      <c r="F102" s="46">
        <f t="shared" si="11"/>
        <v>0.9999876554132161</v>
      </c>
    </row>
    <row r="103" spans="1:6" s="40" customFormat="1" x14ac:dyDescent="0.3">
      <c r="A103" s="40">
        <v>98</v>
      </c>
      <c r="B103" s="46">
        <f t="shared" si="12"/>
        <v>1.7755170961646372E-8</v>
      </c>
      <c r="C103" s="47">
        <f t="shared" si="8"/>
        <v>6.0225595451888675E-8</v>
      </c>
      <c r="D103" s="47">
        <f t="shared" si="9"/>
        <v>1.3945122140788916E-6</v>
      </c>
      <c r="E103" s="46">
        <f t="shared" ref="E103:F105" si="13">E102+C103</f>
        <v>0.99999956391170175</v>
      </c>
      <c r="F103" s="46">
        <f t="shared" si="13"/>
        <v>0.99998904992543014</v>
      </c>
    </row>
    <row r="104" spans="1:6" s="40" customFormat="1" x14ac:dyDescent="0.3">
      <c r="A104" s="40">
        <v>99</v>
      </c>
      <c r="B104" s="46">
        <f t="shared" si="12"/>
        <v>1.5592130899785732E-8</v>
      </c>
      <c r="C104" s="47">
        <f t="shared" si="8"/>
        <v>5.2888556794629383E-8</v>
      </c>
      <c r="D104" s="47">
        <f t="shared" si="9"/>
        <v>1.2371206468575407E-6</v>
      </c>
      <c r="E104" s="46">
        <f t="shared" si="13"/>
        <v>0.99999961680025851</v>
      </c>
      <c r="F104" s="46">
        <f t="shared" si="13"/>
        <v>0.99999028704607695</v>
      </c>
    </row>
    <row r="105" spans="1:6" x14ac:dyDescent="0.3">
      <c r="A105" s="10">
        <v>100</v>
      </c>
      <c r="B105" s="41">
        <f t="shared" si="12"/>
        <v>1.3693775440046637E-8</v>
      </c>
      <c r="C105" s="48">
        <f t="shared" si="8"/>
        <v>4.6449329135875847E-8</v>
      </c>
      <c r="D105" s="48">
        <f t="shared" si="9"/>
        <v>1.0974748840170243E-6</v>
      </c>
      <c r="E105" s="41">
        <f t="shared" si="13"/>
        <v>0.99999966324958767</v>
      </c>
      <c r="F105" s="41">
        <f t="shared" si="13"/>
        <v>0.99999138452096092</v>
      </c>
    </row>
  </sheetData>
  <printOptions headings="1" gridLines="1"/>
  <pageMargins left="0.74803149606299213" right="0.74803149606299213" top="0.98425196850393704" bottom="0.98425196850393704" header="0.51181102362204722" footer="0.51181102362204722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ColWidth="8.77734375" defaultRowHeight="13.2" x14ac:dyDescent="0.25"/>
  <sheetData>
    <row r="1" spans="1:1" ht="13.8" x14ac:dyDescent="0.3">
      <c r="A1" s="3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defaultColWidth="8.77734375" defaultRowHeight="14.4" x14ac:dyDescent="0.3"/>
  <cols>
    <col min="1" max="16384" width="8.77734375" style="10"/>
  </cols>
  <sheetData>
    <row r="1" spans="1:6" x14ac:dyDescent="0.3">
      <c r="A1" s="10" t="s">
        <v>63</v>
      </c>
    </row>
    <row r="3" spans="1:6" x14ac:dyDescent="0.3">
      <c r="A3" s="13" t="s">
        <v>64</v>
      </c>
      <c r="B3" s="13" t="s">
        <v>65</v>
      </c>
      <c r="C3" s="13" t="s">
        <v>66</v>
      </c>
      <c r="D3" s="13"/>
      <c r="E3" s="13"/>
      <c r="F3" s="13"/>
    </row>
    <row r="4" spans="1:6" x14ac:dyDescent="0.3">
      <c r="A4" s="10">
        <v>1</v>
      </c>
      <c r="B4" s="10">
        <v>34</v>
      </c>
      <c r="C4" s="10">
        <v>0</v>
      </c>
    </row>
    <row r="5" spans="1:6" x14ac:dyDescent="0.3">
      <c r="A5" s="10">
        <v>2</v>
      </c>
      <c r="B5" s="10">
        <v>102</v>
      </c>
      <c r="C5" s="10">
        <v>1</v>
      </c>
    </row>
    <row r="6" spans="1:6" x14ac:dyDescent="0.3">
      <c r="A6" s="10">
        <v>3</v>
      </c>
      <c r="B6" s="10">
        <v>53</v>
      </c>
      <c r="C6" s="10">
        <v>0</v>
      </c>
    </row>
    <row r="7" spans="1:6" x14ac:dyDescent="0.3">
      <c r="A7" s="10">
        <v>4</v>
      </c>
      <c r="B7" s="10">
        <v>145</v>
      </c>
      <c r="C7" s="10">
        <v>2</v>
      </c>
    </row>
    <row r="8" spans="1:6" x14ac:dyDescent="0.3">
      <c r="A8" s="10">
        <v>5</v>
      </c>
      <c r="B8" s="10">
        <v>1254</v>
      </c>
      <c r="C8" s="10">
        <v>62</v>
      </c>
    </row>
    <row r="9" spans="1:6" x14ac:dyDescent="0.3">
      <c r="A9" s="10">
        <v>6</v>
      </c>
      <c r="B9" s="10">
        <v>144</v>
      </c>
      <c r="C9" s="10">
        <v>7</v>
      </c>
    </row>
    <row r="10" spans="1:6" x14ac:dyDescent="0.3">
      <c r="A10" s="10">
        <v>7</v>
      </c>
      <c r="B10" s="10">
        <v>1235</v>
      </c>
      <c r="C10" s="10">
        <v>80</v>
      </c>
    </row>
    <row r="11" spans="1:6" x14ac:dyDescent="0.3">
      <c r="A11" s="10">
        <v>8</v>
      </c>
      <c r="B11" s="10">
        <v>573</v>
      </c>
      <c r="C11" s="10">
        <v>34</v>
      </c>
    </row>
    <row r="12" spans="1:6" x14ac:dyDescent="0.3">
      <c r="A12" s="10">
        <v>9</v>
      </c>
      <c r="B12" s="10">
        <v>1083</v>
      </c>
      <c r="C12" s="10">
        <v>24</v>
      </c>
    </row>
    <row r="13" spans="1:6" x14ac:dyDescent="0.3">
      <c r="A13" s="10">
        <v>10</v>
      </c>
      <c r="B13" s="10">
        <v>352</v>
      </c>
      <c r="C13" s="10">
        <v>5</v>
      </c>
    </row>
    <row r="14" spans="1:6" x14ac:dyDescent="0.3">
      <c r="A14" s="10">
        <v>11</v>
      </c>
      <c r="B14" s="10">
        <v>817</v>
      </c>
      <c r="C14" s="10">
        <v>7</v>
      </c>
    </row>
    <row r="15" spans="1:6" x14ac:dyDescent="0.3">
      <c r="A15" s="10">
        <v>12</v>
      </c>
      <c r="B15" s="10">
        <v>118</v>
      </c>
      <c r="C15" s="10">
        <v>0</v>
      </c>
    </row>
    <row r="16" spans="1:6" x14ac:dyDescent="0.3">
      <c r="A16" s="10">
        <v>13</v>
      </c>
      <c r="B16" s="10">
        <v>1049</v>
      </c>
      <c r="C16" s="10">
        <v>3</v>
      </c>
    </row>
    <row r="17" spans="1:3" x14ac:dyDescent="0.3">
      <c r="A17" s="10">
        <v>14</v>
      </c>
      <c r="B17" s="10">
        <v>452</v>
      </c>
      <c r="C17" s="10">
        <v>3</v>
      </c>
    </row>
    <row r="18" spans="1:3" x14ac:dyDescent="0.3">
      <c r="A18" s="10">
        <v>15</v>
      </c>
      <c r="B18" s="10">
        <v>338</v>
      </c>
      <c r="C18" s="10">
        <v>2</v>
      </c>
    </row>
    <row r="19" spans="1:3" x14ac:dyDescent="0.3">
      <c r="A19" s="10">
        <v>16</v>
      </c>
      <c r="B19" s="10">
        <v>168</v>
      </c>
      <c r="C19" s="10">
        <v>0</v>
      </c>
    </row>
    <row r="20" spans="1:3" x14ac:dyDescent="0.3">
      <c r="A20" s="10">
        <v>17</v>
      </c>
      <c r="B20" s="10">
        <v>242</v>
      </c>
      <c r="C20" s="10">
        <v>3</v>
      </c>
    </row>
    <row r="21" spans="1:3" x14ac:dyDescent="0.3">
      <c r="A21" s="10">
        <v>18</v>
      </c>
      <c r="B21" s="10">
        <v>185</v>
      </c>
      <c r="C21" s="10">
        <v>1</v>
      </c>
    </row>
    <row r="22" spans="1:3" x14ac:dyDescent="0.3">
      <c r="A22" s="10">
        <v>19</v>
      </c>
      <c r="B22" s="10">
        <v>116</v>
      </c>
      <c r="C22" s="10">
        <v>0</v>
      </c>
    </row>
    <row r="23" spans="1:3" x14ac:dyDescent="0.3">
      <c r="A23" s="10">
        <v>20</v>
      </c>
      <c r="B23" s="10">
        <v>69</v>
      </c>
      <c r="C23" s="10">
        <v>1</v>
      </c>
    </row>
    <row r="24" spans="1:3" x14ac:dyDescent="0.3">
      <c r="A24" s="10">
        <v>21</v>
      </c>
      <c r="B24" s="10">
        <v>193</v>
      </c>
      <c r="C24" s="10">
        <v>1</v>
      </c>
    </row>
    <row r="25" spans="1:3" x14ac:dyDescent="0.3">
      <c r="A25" s="10">
        <v>22</v>
      </c>
      <c r="B25" s="10">
        <v>82</v>
      </c>
      <c r="C25" s="10">
        <v>1</v>
      </c>
    </row>
    <row r="26" spans="1:3" x14ac:dyDescent="0.3">
      <c r="A26" s="10">
        <v>23</v>
      </c>
      <c r="B26" s="10">
        <v>265</v>
      </c>
      <c r="C26" s="10">
        <v>1</v>
      </c>
    </row>
    <row r="27" spans="1:3" x14ac:dyDescent="0.3">
      <c r="A27" s="10">
        <v>24</v>
      </c>
      <c r="B27" s="10">
        <v>171</v>
      </c>
      <c r="C27" s="10">
        <v>0</v>
      </c>
    </row>
    <row r="28" spans="1:3" x14ac:dyDescent="0.3">
      <c r="A28" s="10">
        <v>25</v>
      </c>
      <c r="B28" s="10">
        <v>1554</v>
      </c>
      <c r="C28" s="10">
        <v>7</v>
      </c>
    </row>
    <row r="29" spans="1:3" x14ac:dyDescent="0.3">
      <c r="A29" s="10">
        <v>26</v>
      </c>
      <c r="B29" s="10">
        <v>1339</v>
      </c>
      <c r="C29" s="10">
        <v>4</v>
      </c>
    </row>
    <row r="30" spans="1:3" x14ac:dyDescent="0.3">
      <c r="A30" s="10">
        <v>27</v>
      </c>
      <c r="B30" s="10">
        <v>1167</v>
      </c>
      <c r="C30" s="10">
        <v>4</v>
      </c>
    </row>
    <row r="31" spans="1:3" x14ac:dyDescent="0.3">
      <c r="A31" s="10">
        <v>28</v>
      </c>
      <c r="B31" s="10">
        <v>621</v>
      </c>
      <c r="C31" s="10">
        <v>2</v>
      </c>
    </row>
    <row r="32" spans="1:3" x14ac:dyDescent="0.3">
      <c r="A32" s="10">
        <v>29</v>
      </c>
      <c r="B32" s="10">
        <v>1013</v>
      </c>
      <c r="C32" s="10">
        <v>1</v>
      </c>
    </row>
    <row r="33" spans="1:3" x14ac:dyDescent="0.3">
      <c r="A33" s="10">
        <v>30</v>
      </c>
      <c r="B33" s="10">
        <v>544</v>
      </c>
      <c r="C33" s="10">
        <v>1</v>
      </c>
    </row>
    <row r="34" spans="1:3" x14ac:dyDescent="0.3">
      <c r="A34" s="10">
        <v>31</v>
      </c>
      <c r="B34" s="10">
        <v>731</v>
      </c>
      <c r="C34" s="10">
        <v>1</v>
      </c>
    </row>
    <row r="35" spans="1:3" x14ac:dyDescent="0.3">
      <c r="A35" s="10">
        <v>32</v>
      </c>
      <c r="B35" s="10">
        <v>326</v>
      </c>
      <c r="C35" s="10">
        <v>0</v>
      </c>
    </row>
    <row r="36" spans="1:3" x14ac:dyDescent="0.3">
      <c r="A36" s="10">
        <v>33</v>
      </c>
      <c r="B36" s="10">
        <v>772</v>
      </c>
      <c r="C36" s="10">
        <v>1</v>
      </c>
    </row>
    <row r="37" spans="1:3" x14ac:dyDescent="0.3">
      <c r="A37" s="10">
        <v>34</v>
      </c>
      <c r="B37" s="10">
        <v>335</v>
      </c>
      <c r="C37" s="10">
        <v>1</v>
      </c>
    </row>
    <row r="38" spans="1:3" x14ac:dyDescent="0.3">
      <c r="A38" s="10">
        <v>35</v>
      </c>
      <c r="B38" s="10">
        <v>235</v>
      </c>
      <c r="C38" s="10">
        <v>0</v>
      </c>
    </row>
    <row r="39" spans="1:3" x14ac:dyDescent="0.3">
      <c r="A39" s="10">
        <v>36</v>
      </c>
      <c r="B39" s="10">
        <v>218</v>
      </c>
      <c r="C39" s="10">
        <v>0</v>
      </c>
    </row>
    <row r="40" spans="1:3" x14ac:dyDescent="0.3">
      <c r="A40" s="10">
        <v>37</v>
      </c>
      <c r="B40" s="10">
        <v>221</v>
      </c>
      <c r="C40" s="10">
        <v>0</v>
      </c>
    </row>
    <row r="41" spans="1:3" x14ac:dyDescent="0.3">
      <c r="A41" s="10">
        <v>38</v>
      </c>
      <c r="B41" s="10">
        <v>103</v>
      </c>
      <c r="C41" s="10">
        <v>1</v>
      </c>
    </row>
    <row r="42" spans="1:3" x14ac:dyDescent="0.3">
      <c r="A42" s="10">
        <v>39</v>
      </c>
      <c r="B42" s="10">
        <v>170</v>
      </c>
      <c r="C42" s="10">
        <v>0</v>
      </c>
    </row>
    <row r="43" spans="1:3" x14ac:dyDescent="0.3">
      <c r="A43" s="10">
        <v>40</v>
      </c>
      <c r="B43" s="10">
        <v>45</v>
      </c>
      <c r="C43" s="10">
        <v>0</v>
      </c>
    </row>
    <row r="44" spans="1:3" x14ac:dyDescent="0.3">
      <c r="A44" s="10">
        <v>41</v>
      </c>
      <c r="B44" s="10">
        <v>237</v>
      </c>
      <c r="C44" s="10">
        <v>0</v>
      </c>
    </row>
    <row r="45" spans="1:3" x14ac:dyDescent="0.3">
      <c r="A45" s="10">
        <v>42</v>
      </c>
      <c r="B45" s="10">
        <v>86</v>
      </c>
      <c r="C45" s="10">
        <v>0</v>
      </c>
    </row>
    <row r="46" spans="1:3" x14ac:dyDescent="0.3">
      <c r="A46" s="10">
        <v>43</v>
      </c>
      <c r="B46" s="10">
        <v>297</v>
      </c>
      <c r="C46" s="10">
        <v>1</v>
      </c>
    </row>
    <row r="47" spans="1:3" x14ac:dyDescent="0.3">
      <c r="A47" s="10">
        <v>44</v>
      </c>
      <c r="B47" s="10">
        <v>415</v>
      </c>
      <c r="C47" s="10">
        <v>0</v>
      </c>
    </row>
    <row r="48" spans="1:3" x14ac:dyDescent="0.3">
      <c r="A48" s="10">
        <v>45</v>
      </c>
      <c r="B48" s="10">
        <v>187</v>
      </c>
      <c r="C48" s="10">
        <v>0</v>
      </c>
    </row>
    <row r="49" spans="1:3" x14ac:dyDescent="0.3">
      <c r="A49" s="10">
        <v>46</v>
      </c>
      <c r="B49" s="10">
        <v>248</v>
      </c>
      <c r="C49" s="10">
        <v>0</v>
      </c>
    </row>
    <row r="50" spans="1:3" x14ac:dyDescent="0.3">
      <c r="A50" s="10">
        <v>47</v>
      </c>
      <c r="B50" s="10">
        <v>316</v>
      </c>
      <c r="C50" s="10">
        <v>1</v>
      </c>
    </row>
    <row r="51" spans="1:3" x14ac:dyDescent="0.3">
      <c r="A51" s="10">
        <v>48</v>
      </c>
      <c r="B51" s="10">
        <v>374</v>
      </c>
      <c r="C51" s="10">
        <v>0</v>
      </c>
    </row>
    <row r="52" spans="1:3" x14ac:dyDescent="0.3">
      <c r="A52" s="10">
        <v>49</v>
      </c>
      <c r="B52" s="10">
        <v>229</v>
      </c>
      <c r="C52" s="10">
        <v>1</v>
      </c>
    </row>
    <row r="53" spans="1:3" x14ac:dyDescent="0.3">
      <c r="A53" s="10">
        <v>50</v>
      </c>
      <c r="B53" s="10">
        <v>278</v>
      </c>
      <c r="C53" s="10">
        <v>0</v>
      </c>
    </row>
    <row r="54" spans="1:3" x14ac:dyDescent="0.3">
      <c r="A54" s="10">
        <v>51</v>
      </c>
      <c r="B54" s="10">
        <v>309</v>
      </c>
      <c r="C54" s="10">
        <v>0</v>
      </c>
    </row>
    <row r="55" spans="1:3" x14ac:dyDescent="0.3">
      <c r="A55" s="10">
        <v>52</v>
      </c>
      <c r="B55" s="10">
        <v>376</v>
      </c>
      <c r="C55" s="10">
        <v>0</v>
      </c>
    </row>
    <row r="56" spans="1:3" x14ac:dyDescent="0.3">
      <c r="A56" s="10">
        <v>53</v>
      </c>
      <c r="B56" s="10">
        <v>454</v>
      </c>
      <c r="C56" s="10">
        <v>0</v>
      </c>
    </row>
    <row r="57" spans="1:3" x14ac:dyDescent="0.3">
      <c r="A57" s="10">
        <v>54</v>
      </c>
      <c r="B57" s="10">
        <v>549</v>
      </c>
      <c r="C57" s="10">
        <v>5</v>
      </c>
    </row>
    <row r="58" spans="1:3" x14ac:dyDescent="0.3">
      <c r="A58" s="10">
        <v>55</v>
      </c>
      <c r="B58" s="10">
        <v>399</v>
      </c>
      <c r="C58" s="10">
        <v>3</v>
      </c>
    </row>
    <row r="59" spans="1:3" x14ac:dyDescent="0.3">
      <c r="A59" s="10">
        <v>56</v>
      </c>
      <c r="B59" s="10">
        <v>168</v>
      </c>
      <c r="C59" s="10">
        <v>0</v>
      </c>
    </row>
    <row r="60" spans="1:3" x14ac:dyDescent="0.3">
      <c r="A60" s="10">
        <v>57</v>
      </c>
      <c r="B60" s="10">
        <v>651</v>
      </c>
      <c r="C60" s="10">
        <v>2</v>
      </c>
    </row>
    <row r="61" spans="1:3" x14ac:dyDescent="0.3">
      <c r="A61" s="10">
        <v>58</v>
      </c>
      <c r="B61" s="10">
        <v>307</v>
      </c>
      <c r="C61" s="10">
        <v>2</v>
      </c>
    </row>
    <row r="62" spans="1:3" x14ac:dyDescent="0.3">
      <c r="A62" s="10">
        <v>59</v>
      </c>
      <c r="B62" s="10">
        <v>221</v>
      </c>
      <c r="C62" s="10">
        <v>0</v>
      </c>
    </row>
    <row r="63" spans="1:3" x14ac:dyDescent="0.3">
      <c r="A63" s="10">
        <v>60</v>
      </c>
      <c r="B63" s="10">
        <v>179</v>
      </c>
      <c r="C63" s="10">
        <v>0</v>
      </c>
    </row>
    <row r="64" spans="1:3" x14ac:dyDescent="0.3">
      <c r="A64" s="10">
        <v>61</v>
      </c>
      <c r="B64" s="10">
        <v>247</v>
      </c>
      <c r="C64" s="10">
        <v>0</v>
      </c>
    </row>
    <row r="65" spans="1:3" x14ac:dyDescent="0.3">
      <c r="A65" s="10">
        <v>62</v>
      </c>
      <c r="B65" s="10">
        <v>65</v>
      </c>
      <c r="C65" s="10">
        <v>0</v>
      </c>
    </row>
    <row r="66" spans="1:3" x14ac:dyDescent="0.3">
      <c r="A66" s="10">
        <v>63</v>
      </c>
      <c r="B66" s="10">
        <v>594</v>
      </c>
      <c r="C66" s="10">
        <v>1</v>
      </c>
    </row>
    <row r="67" spans="1:3" x14ac:dyDescent="0.3">
      <c r="A67" s="10">
        <v>64</v>
      </c>
      <c r="B67" s="10">
        <v>149</v>
      </c>
      <c r="C67" s="10">
        <v>0</v>
      </c>
    </row>
    <row r="68" spans="1:3" x14ac:dyDescent="0.3">
      <c r="A68" s="10">
        <v>65</v>
      </c>
      <c r="B68" s="10">
        <v>268</v>
      </c>
      <c r="C68" s="10">
        <v>0</v>
      </c>
    </row>
    <row r="69" spans="1:3" x14ac:dyDescent="0.3">
      <c r="A69" s="10">
        <v>66</v>
      </c>
      <c r="B69" s="10">
        <v>51</v>
      </c>
      <c r="C69" s="10">
        <v>0</v>
      </c>
    </row>
    <row r="70" spans="1:3" x14ac:dyDescent="0.3">
      <c r="A70" s="10">
        <v>67</v>
      </c>
      <c r="B70" s="10">
        <v>981</v>
      </c>
      <c r="C70" s="10">
        <v>2</v>
      </c>
    </row>
    <row r="71" spans="1:3" x14ac:dyDescent="0.3">
      <c r="A71" s="10">
        <v>68</v>
      </c>
      <c r="B71" s="10">
        <v>263</v>
      </c>
      <c r="C71" s="10">
        <v>0</v>
      </c>
    </row>
    <row r="72" spans="1:3" x14ac:dyDescent="0.3">
      <c r="A72" s="10">
        <v>69</v>
      </c>
      <c r="B72" s="10">
        <v>1056</v>
      </c>
      <c r="C72" s="10">
        <v>0</v>
      </c>
    </row>
    <row r="73" spans="1:3" x14ac:dyDescent="0.3">
      <c r="A73" s="10">
        <v>70</v>
      </c>
      <c r="B73" s="10">
        <v>291</v>
      </c>
      <c r="C73" s="10">
        <v>0</v>
      </c>
    </row>
    <row r="74" spans="1:3" x14ac:dyDescent="0.3">
      <c r="A74" s="10">
        <v>71</v>
      </c>
      <c r="B74" s="10">
        <v>594</v>
      </c>
      <c r="C74" s="10">
        <v>1</v>
      </c>
    </row>
    <row r="75" spans="1:3" x14ac:dyDescent="0.3">
      <c r="A75" s="10">
        <v>72</v>
      </c>
      <c r="B75" s="10">
        <v>180</v>
      </c>
      <c r="C75" s="10">
        <v>0</v>
      </c>
    </row>
    <row r="76" spans="1:3" x14ac:dyDescent="0.3">
      <c r="A76" s="10">
        <v>73</v>
      </c>
      <c r="B76" s="10">
        <v>95</v>
      </c>
      <c r="C76" s="10">
        <v>0</v>
      </c>
    </row>
    <row r="77" spans="1:3" x14ac:dyDescent="0.3">
      <c r="A77" s="10">
        <v>74</v>
      </c>
      <c r="B77" s="10">
        <v>227</v>
      </c>
      <c r="C77" s="10">
        <v>0</v>
      </c>
    </row>
    <row r="78" spans="1:3" x14ac:dyDescent="0.3">
      <c r="A78" s="10">
        <v>75</v>
      </c>
      <c r="B78" s="10">
        <v>360</v>
      </c>
      <c r="C78" s="10">
        <v>1</v>
      </c>
    </row>
    <row r="79" spans="1:3" x14ac:dyDescent="0.3">
      <c r="A79" s="10">
        <v>76</v>
      </c>
      <c r="B79" s="10">
        <v>538</v>
      </c>
      <c r="C79" s="10">
        <v>2</v>
      </c>
    </row>
    <row r="80" spans="1:3" x14ac:dyDescent="0.3">
      <c r="A80" s="10">
        <v>77</v>
      </c>
      <c r="B80" s="10">
        <v>730</v>
      </c>
      <c r="C80" s="10">
        <v>1</v>
      </c>
    </row>
    <row r="81" spans="1:3" x14ac:dyDescent="0.3">
      <c r="A81" s="10">
        <v>78</v>
      </c>
      <c r="B81" s="10">
        <v>697</v>
      </c>
      <c r="C81" s="10">
        <v>0</v>
      </c>
    </row>
    <row r="82" spans="1:3" x14ac:dyDescent="0.3">
      <c r="A82" s="10">
        <v>79</v>
      </c>
      <c r="B82" s="10">
        <v>179</v>
      </c>
      <c r="C82" s="10">
        <v>1</v>
      </c>
    </row>
    <row r="83" spans="1:3" x14ac:dyDescent="0.3">
      <c r="A83" s="10">
        <v>80</v>
      </c>
      <c r="B83" s="10">
        <v>138</v>
      </c>
      <c r="C83" s="10">
        <v>2</v>
      </c>
    </row>
    <row r="84" spans="1:3" x14ac:dyDescent="0.3">
      <c r="A84" s="10">
        <v>81</v>
      </c>
      <c r="B84" s="10">
        <v>178</v>
      </c>
      <c r="C84" s="10">
        <v>0</v>
      </c>
    </row>
    <row r="85" spans="1:3" x14ac:dyDescent="0.3">
      <c r="A85" s="10">
        <v>82</v>
      </c>
      <c r="B85" s="10">
        <v>393</v>
      </c>
      <c r="C85" s="10">
        <v>1</v>
      </c>
    </row>
    <row r="86" spans="1:3" x14ac:dyDescent="0.3">
      <c r="A86" s="10">
        <v>83</v>
      </c>
      <c r="B86" s="10">
        <v>351</v>
      </c>
      <c r="C86" s="10">
        <v>3</v>
      </c>
    </row>
    <row r="87" spans="1:3" x14ac:dyDescent="0.3">
      <c r="A87" s="10">
        <v>84</v>
      </c>
      <c r="B87" s="10">
        <v>849</v>
      </c>
      <c r="C87" s="10">
        <v>3</v>
      </c>
    </row>
    <row r="88" spans="1:3" x14ac:dyDescent="0.3">
      <c r="A88" s="10">
        <v>85</v>
      </c>
      <c r="B88" s="10">
        <v>764</v>
      </c>
      <c r="C88" s="10">
        <v>3</v>
      </c>
    </row>
    <row r="89" spans="1:3" x14ac:dyDescent="0.3">
      <c r="A89" s="10">
        <v>86</v>
      </c>
      <c r="B89" s="10">
        <v>1268</v>
      </c>
      <c r="C89" s="10">
        <v>2</v>
      </c>
    </row>
    <row r="90" spans="1:3" x14ac:dyDescent="0.3">
      <c r="A90" s="10">
        <v>87</v>
      </c>
      <c r="B90" s="10">
        <v>275</v>
      </c>
      <c r="C90" s="10">
        <v>0</v>
      </c>
    </row>
    <row r="91" spans="1:3" x14ac:dyDescent="0.3">
      <c r="A91" s="10">
        <v>88</v>
      </c>
      <c r="B91" s="10">
        <v>299</v>
      </c>
      <c r="C91" s="10">
        <v>1</v>
      </c>
    </row>
    <row r="92" spans="1:3" x14ac:dyDescent="0.3">
      <c r="A92" s="10">
        <v>89</v>
      </c>
      <c r="B92" s="10">
        <v>220</v>
      </c>
      <c r="C92" s="10">
        <v>0</v>
      </c>
    </row>
    <row r="93" spans="1:3" x14ac:dyDescent="0.3">
      <c r="A93" s="10">
        <v>90</v>
      </c>
      <c r="B93" s="10">
        <v>402</v>
      </c>
      <c r="C93" s="10">
        <v>1</v>
      </c>
    </row>
    <row r="94" spans="1:3" x14ac:dyDescent="0.3">
      <c r="A94" s="10">
        <v>91</v>
      </c>
      <c r="B94" s="10">
        <v>96</v>
      </c>
      <c r="C94" s="10">
        <v>1</v>
      </c>
    </row>
    <row r="95" spans="1:3" x14ac:dyDescent="0.3">
      <c r="A95" s="10">
        <v>92</v>
      </c>
      <c r="B95" s="10">
        <v>271</v>
      </c>
      <c r="C95" s="10">
        <v>1</v>
      </c>
    </row>
    <row r="96" spans="1:3" x14ac:dyDescent="0.3">
      <c r="A96" s="10">
        <v>93</v>
      </c>
      <c r="B96" s="10">
        <v>142</v>
      </c>
      <c r="C96" s="10">
        <v>0</v>
      </c>
    </row>
    <row r="97" spans="1:3" x14ac:dyDescent="0.3">
      <c r="A97" s="10">
        <v>94</v>
      </c>
      <c r="B97" s="10">
        <v>246</v>
      </c>
      <c r="C97" s="10">
        <v>0</v>
      </c>
    </row>
    <row r="98" spans="1:3" x14ac:dyDescent="0.3">
      <c r="A98" s="10">
        <v>95</v>
      </c>
      <c r="B98" s="10">
        <v>456</v>
      </c>
      <c r="C98" s="10">
        <v>1</v>
      </c>
    </row>
    <row r="99" spans="1:3" x14ac:dyDescent="0.3">
      <c r="A99" s="10">
        <v>96</v>
      </c>
      <c r="B99" s="10">
        <v>403</v>
      </c>
      <c r="C99" s="10">
        <v>2</v>
      </c>
    </row>
    <row r="100" spans="1:3" x14ac:dyDescent="0.3">
      <c r="A100" s="10">
        <v>97</v>
      </c>
      <c r="B100" s="10">
        <v>128</v>
      </c>
      <c r="C100" s="10">
        <v>1</v>
      </c>
    </row>
    <row r="101" spans="1:3" x14ac:dyDescent="0.3">
      <c r="A101" s="10">
        <v>98</v>
      </c>
      <c r="B101" s="10">
        <v>370</v>
      </c>
      <c r="C101" s="10">
        <v>2</v>
      </c>
    </row>
    <row r="102" spans="1:3" x14ac:dyDescent="0.3">
      <c r="A102" s="10">
        <v>99</v>
      </c>
      <c r="B102" s="10">
        <v>128</v>
      </c>
      <c r="C102" s="10">
        <v>0</v>
      </c>
    </row>
    <row r="103" spans="1:3" x14ac:dyDescent="0.3">
      <c r="A103" s="10">
        <v>100</v>
      </c>
      <c r="B103" s="10">
        <v>386</v>
      </c>
      <c r="C103" s="10">
        <v>0</v>
      </c>
    </row>
    <row r="104" spans="1:3" x14ac:dyDescent="0.3">
      <c r="A104" s="10">
        <v>101</v>
      </c>
      <c r="B104" s="10">
        <v>380</v>
      </c>
      <c r="C104" s="10">
        <v>0</v>
      </c>
    </row>
    <row r="105" spans="1:3" x14ac:dyDescent="0.3">
      <c r="A105" s="10">
        <v>102</v>
      </c>
      <c r="B105" s="10">
        <v>611</v>
      </c>
      <c r="C105" s="10">
        <v>0</v>
      </c>
    </row>
    <row r="106" spans="1:3" x14ac:dyDescent="0.3">
      <c r="A106" s="10">
        <v>103</v>
      </c>
      <c r="B106" s="10">
        <v>376</v>
      </c>
      <c r="C106" s="10">
        <v>1</v>
      </c>
    </row>
    <row r="107" spans="1:3" x14ac:dyDescent="0.3">
      <c r="A107" s="10">
        <v>104</v>
      </c>
      <c r="B107" s="10">
        <v>504</v>
      </c>
      <c r="C107" s="10">
        <v>1</v>
      </c>
    </row>
    <row r="108" spans="1:3" x14ac:dyDescent="0.3">
      <c r="A108" s="10">
        <v>105</v>
      </c>
      <c r="B108" s="10">
        <v>286</v>
      </c>
      <c r="C108" s="10">
        <v>0</v>
      </c>
    </row>
    <row r="109" spans="1:3" x14ac:dyDescent="0.3">
      <c r="A109" s="10">
        <v>106</v>
      </c>
      <c r="B109" s="10">
        <v>729</v>
      </c>
      <c r="C109" s="10">
        <v>0</v>
      </c>
    </row>
    <row r="110" spans="1:3" x14ac:dyDescent="0.3">
      <c r="A110" s="10">
        <v>107</v>
      </c>
      <c r="B110" s="10">
        <v>279</v>
      </c>
      <c r="C110" s="10">
        <v>0</v>
      </c>
    </row>
    <row r="111" spans="1:3" x14ac:dyDescent="0.3">
      <c r="A111" s="10">
        <v>108</v>
      </c>
      <c r="B111" s="10">
        <v>472</v>
      </c>
      <c r="C111" s="10">
        <v>0</v>
      </c>
    </row>
    <row r="112" spans="1:3" x14ac:dyDescent="0.3">
      <c r="A112" s="10">
        <v>109</v>
      </c>
      <c r="B112" s="10">
        <v>346</v>
      </c>
      <c r="C112" s="10">
        <v>0</v>
      </c>
    </row>
    <row r="113" spans="1:3" x14ac:dyDescent="0.3">
      <c r="A113" s="10">
        <v>110</v>
      </c>
      <c r="B113" s="10">
        <v>461</v>
      </c>
      <c r="C113" s="10">
        <v>0</v>
      </c>
    </row>
    <row r="114" spans="1:3" x14ac:dyDescent="0.3">
      <c r="A114" s="10">
        <v>111</v>
      </c>
      <c r="B114" s="10">
        <v>139</v>
      </c>
      <c r="C114" s="10">
        <v>0</v>
      </c>
    </row>
    <row r="115" spans="1:3" x14ac:dyDescent="0.3">
      <c r="A115" s="10">
        <v>112</v>
      </c>
      <c r="B115" s="10">
        <v>283</v>
      </c>
      <c r="C115" s="10">
        <v>0</v>
      </c>
    </row>
    <row r="116" spans="1:3" x14ac:dyDescent="0.3">
      <c r="A116" s="10">
        <v>113</v>
      </c>
      <c r="B116" s="10">
        <v>244</v>
      </c>
      <c r="C116" s="10">
        <v>0</v>
      </c>
    </row>
    <row r="117" spans="1:3" x14ac:dyDescent="0.3">
      <c r="A117" s="10">
        <v>114</v>
      </c>
      <c r="B117" s="10">
        <v>353</v>
      </c>
      <c r="C117" s="10">
        <v>1</v>
      </c>
    </row>
    <row r="118" spans="1:3" x14ac:dyDescent="0.3">
      <c r="A118" s="10">
        <v>115</v>
      </c>
      <c r="B118" s="10">
        <v>98</v>
      </c>
      <c r="C118" s="10">
        <v>0</v>
      </c>
    </row>
    <row r="119" spans="1:3" x14ac:dyDescent="0.3">
      <c r="A119" s="10">
        <v>116</v>
      </c>
      <c r="B119" s="10">
        <v>89</v>
      </c>
      <c r="C119" s="10">
        <v>1</v>
      </c>
    </row>
    <row r="120" spans="1:3" x14ac:dyDescent="0.3">
      <c r="A120" s="10">
        <v>117</v>
      </c>
      <c r="B120" s="10">
        <v>280</v>
      </c>
      <c r="C120" s="10">
        <v>0</v>
      </c>
    </row>
    <row r="121" spans="1:3" x14ac:dyDescent="0.3">
      <c r="A121" s="10">
        <v>118</v>
      </c>
      <c r="B121" s="10">
        <v>119</v>
      </c>
      <c r="C121" s="10">
        <v>0</v>
      </c>
    </row>
    <row r="122" spans="1:3" x14ac:dyDescent="0.3">
      <c r="A122" s="10">
        <v>119</v>
      </c>
      <c r="B122" s="10">
        <v>909</v>
      </c>
      <c r="C122" s="10">
        <v>1</v>
      </c>
    </row>
    <row r="123" spans="1:3" x14ac:dyDescent="0.3">
      <c r="A123" s="10">
        <v>120</v>
      </c>
      <c r="B123" s="10">
        <v>543</v>
      </c>
      <c r="C123" s="10">
        <v>1</v>
      </c>
    </row>
    <row r="124" spans="1:3" x14ac:dyDescent="0.3">
      <c r="A124" s="10">
        <v>121</v>
      </c>
      <c r="B124" s="10">
        <v>602</v>
      </c>
      <c r="C124" s="10">
        <v>0</v>
      </c>
    </row>
    <row r="125" spans="1:3" x14ac:dyDescent="0.3">
      <c r="A125" s="10">
        <v>122</v>
      </c>
      <c r="B125" s="10">
        <v>646</v>
      </c>
      <c r="C125" s="10">
        <v>0</v>
      </c>
    </row>
    <row r="126" spans="1:3" x14ac:dyDescent="0.3">
      <c r="A126" s="10">
        <v>123</v>
      </c>
      <c r="B126" s="10">
        <v>253</v>
      </c>
      <c r="C126" s="10">
        <v>1</v>
      </c>
    </row>
    <row r="127" spans="1:3" x14ac:dyDescent="0.3">
      <c r="A127" s="10">
        <v>124</v>
      </c>
      <c r="B127" s="10">
        <v>255</v>
      </c>
      <c r="C127" s="10">
        <v>0</v>
      </c>
    </row>
    <row r="128" spans="1:3" x14ac:dyDescent="0.3">
      <c r="A128" s="10">
        <v>125</v>
      </c>
      <c r="B128" s="10">
        <v>383</v>
      </c>
      <c r="C128" s="10">
        <v>0</v>
      </c>
    </row>
    <row r="129" spans="1:3" x14ac:dyDescent="0.3">
      <c r="A129" s="10">
        <v>126</v>
      </c>
      <c r="B129" s="10">
        <v>404</v>
      </c>
      <c r="C129" s="10">
        <v>0</v>
      </c>
    </row>
  </sheetData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/>
  </sheetViews>
  <sheetFormatPr defaultColWidth="8.77734375" defaultRowHeight="14.4" x14ac:dyDescent="0.3"/>
  <cols>
    <col min="1" max="16384" width="8.77734375" style="10"/>
  </cols>
  <sheetData>
    <row r="1" spans="1:4" x14ac:dyDescent="0.3">
      <c r="A1" s="13" t="s">
        <v>64</v>
      </c>
      <c r="B1" s="49" t="s">
        <v>67</v>
      </c>
      <c r="C1" s="13" t="s">
        <v>68</v>
      </c>
      <c r="D1" s="13" t="s">
        <v>69</v>
      </c>
    </row>
    <row r="2" spans="1:4" x14ac:dyDescent="0.3">
      <c r="A2" s="10">
        <v>1</v>
      </c>
      <c r="B2" s="49" t="s">
        <v>70</v>
      </c>
      <c r="C2" s="10">
        <v>6750</v>
      </c>
      <c r="D2" s="10">
        <v>37</v>
      </c>
    </row>
    <row r="3" spans="1:4" x14ac:dyDescent="0.3">
      <c r="A3" s="10">
        <v>2</v>
      </c>
      <c r="B3" s="49" t="s">
        <v>70</v>
      </c>
      <c r="C3" s="10">
        <v>3318</v>
      </c>
      <c r="D3" s="10">
        <v>23</v>
      </c>
    </row>
    <row r="4" spans="1:4" x14ac:dyDescent="0.3">
      <c r="A4" s="10">
        <v>3</v>
      </c>
      <c r="B4" s="49" t="s">
        <v>70</v>
      </c>
      <c r="C4" s="10">
        <v>982</v>
      </c>
      <c r="D4" s="10">
        <v>10</v>
      </c>
    </row>
    <row r="5" spans="1:4" x14ac:dyDescent="0.3">
      <c r="A5" s="10">
        <v>4</v>
      </c>
      <c r="B5" s="49" t="s">
        <v>70</v>
      </c>
      <c r="C5" s="10">
        <v>2777</v>
      </c>
      <c r="D5" s="10">
        <v>30</v>
      </c>
    </row>
    <row r="6" spans="1:4" x14ac:dyDescent="0.3">
      <c r="A6" s="10">
        <v>5</v>
      </c>
      <c r="B6" s="49" t="s">
        <v>70</v>
      </c>
      <c r="C6" s="10">
        <v>48293</v>
      </c>
      <c r="D6" s="10">
        <v>1346</v>
      </c>
    </row>
    <row r="7" spans="1:4" x14ac:dyDescent="0.3">
      <c r="A7" s="10">
        <v>6</v>
      </c>
      <c r="B7" s="49" t="s">
        <v>70</v>
      </c>
      <c r="C7" s="10">
        <v>7033</v>
      </c>
      <c r="D7" s="10">
        <v>215</v>
      </c>
    </row>
    <row r="8" spans="1:4" x14ac:dyDescent="0.3">
      <c r="A8" s="10">
        <v>7</v>
      </c>
      <c r="B8" s="49" t="s">
        <v>70</v>
      </c>
      <c r="C8" s="10">
        <v>35944</v>
      </c>
      <c r="D8" s="10">
        <v>1199</v>
      </c>
    </row>
    <row r="9" spans="1:4" x14ac:dyDescent="0.3">
      <c r="A9" s="10">
        <v>8</v>
      </c>
      <c r="B9" s="49" t="s">
        <v>70</v>
      </c>
      <c r="C9" s="10">
        <v>15142</v>
      </c>
      <c r="D9" s="10">
        <v>482</v>
      </c>
    </row>
    <row r="10" spans="1:4" x14ac:dyDescent="0.3">
      <c r="A10" s="10">
        <v>9</v>
      </c>
      <c r="B10" s="49" t="s">
        <v>70</v>
      </c>
      <c r="C10" s="10">
        <v>24200</v>
      </c>
      <c r="D10" s="10">
        <v>123</v>
      </c>
    </row>
    <row r="11" spans="1:4" x14ac:dyDescent="0.3">
      <c r="A11" s="10">
        <v>10</v>
      </c>
      <c r="B11" s="49" t="s">
        <v>70</v>
      </c>
      <c r="C11" s="10">
        <v>7113</v>
      </c>
      <c r="D11" s="10">
        <v>49</v>
      </c>
    </row>
    <row r="12" spans="1:4" x14ac:dyDescent="0.3">
      <c r="A12" s="10">
        <v>11</v>
      </c>
      <c r="B12" s="49" t="s">
        <v>70</v>
      </c>
      <c r="C12" s="10">
        <v>32078</v>
      </c>
      <c r="D12" s="10">
        <v>123</v>
      </c>
    </row>
    <row r="13" spans="1:4" x14ac:dyDescent="0.3">
      <c r="A13" s="10">
        <v>12</v>
      </c>
      <c r="B13" s="49" t="s">
        <v>70</v>
      </c>
      <c r="C13" s="10">
        <v>6721</v>
      </c>
      <c r="D13" s="10">
        <v>24</v>
      </c>
    </row>
    <row r="14" spans="1:4" x14ac:dyDescent="0.3">
      <c r="A14" s="10">
        <v>13</v>
      </c>
      <c r="B14" s="49" t="s">
        <v>70</v>
      </c>
      <c r="C14" s="10">
        <v>56298</v>
      </c>
      <c r="D14" s="10">
        <v>142</v>
      </c>
    </row>
    <row r="15" spans="1:4" x14ac:dyDescent="0.3">
      <c r="A15" s="10">
        <v>14</v>
      </c>
      <c r="B15" s="49" t="s">
        <v>70</v>
      </c>
      <c r="C15" s="10">
        <v>21481</v>
      </c>
      <c r="D15" s="10">
        <v>51</v>
      </c>
    </row>
    <row r="16" spans="1:4" x14ac:dyDescent="0.3">
      <c r="A16" s="10">
        <v>15</v>
      </c>
      <c r="B16" s="49" t="s">
        <v>70</v>
      </c>
      <c r="C16" s="10">
        <v>19944</v>
      </c>
      <c r="D16" s="10">
        <v>72</v>
      </c>
    </row>
    <row r="17" spans="1:4" x14ac:dyDescent="0.3">
      <c r="A17" s="10">
        <v>16</v>
      </c>
      <c r="B17" s="49" t="s">
        <v>70</v>
      </c>
      <c r="C17" s="10">
        <v>9081</v>
      </c>
      <c r="D17" s="10">
        <v>41</v>
      </c>
    </row>
    <row r="18" spans="1:4" x14ac:dyDescent="0.3">
      <c r="A18" s="10">
        <v>17</v>
      </c>
      <c r="B18" s="49" t="s">
        <v>70</v>
      </c>
      <c r="C18" s="10">
        <v>7773</v>
      </c>
      <c r="D18" s="10">
        <v>23</v>
      </c>
    </row>
    <row r="19" spans="1:4" x14ac:dyDescent="0.3">
      <c r="A19" s="10">
        <v>18</v>
      </c>
      <c r="B19" s="49" t="s">
        <v>70</v>
      </c>
      <c r="C19" s="10">
        <v>5464</v>
      </c>
      <c r="D19" s="10">
        <v>10</v>
      </c>
    </row>
    <row r="20" spans="1:4" x14ac:dyDescent="0.3">
      <c r="A20" s="10">
        <v>19</v>
      </c>
      <c r="B20" s="49" t="s">
        <v>70</v>
      </c>
      <c r="C20" s="10">
        <v>2748</v>
      </c>
      <c r="D20" s="10">
        <v>3</v>
      </c>
    </row>
    <row r="21" spans="1:4" x14ac:dyDescent="0.3">
      <c r="A21" s="10">
        <v>20</v>
      </c>
      <c r="B21" s="49" t="s">
        <v>70</v>
      </c>
      <c r="C21" s="10">
        <v>1620</v>
      </c>
      <c r="D21" s="10">
        <v>2</v>
      </c>
    </row>
    <row r="22" spans="1:4" x14ac:dyDescent="0.3">
      <c r="A22" s="10">
        <v>21</v>
      </c>
      <c r="B22" s="49" t="s">
        <v>70</v>
      </c>
      <c r="C22" s="10">
        <v>5588</v>
      </c>
      <c r="D22" s="10">
        <v>5</v>
      </c>
    </row>
    <row r="23" spans="1:4" x14ac:dyDescent="0.3">
      <c r="A23" s="10">
        <v>22</v>
      </c>
      <c r="B23" s="49" t="s">
        <v>70</v>
      </c>
      <c r="C23" s="10">
        <v>2440</v>
      </c>
      <c r="D23" s="10">
        <v>0</v>
      </c>
    </row>
    <row r="24" spans="1:4" x14ac:dyDescent="0.3">
      <c r="A24" s="10">
        <v>23</v>
      </c>
      <c r="B24" s="49" t="s">
        <v>70</v>
      </c>
      <c r="C24" s="10">
        <v>7099</v>
      </c>
      <c r="D24" s="10">
        <v>11</v>
      </c>
    </row>
    <row r="25" spans="1:4" x14ac:dyDescent="0.3">
      <c r="A25" s="10">
        <v>24</v>
      </c>
      <c r="B25" s="49" t="s">
        <v>70</v>
      </c>
      <c r="C25" s="10">
        <v>4084</v>
      </c>
      <c r="D25" s="10">
        <v>7</v>
      </c>
    </row>
    <row r="26" spans="1:4" x14ac:dyDescent="0.3">
      <c r="A26" s="10">
        <v>25</v>
      </c>
      <c r="B26" s="49" t="s">
        <v>70</v>
      </c>
      <c r="C26" s="10">
        <v>54741</v>
      </c>
      <c r="D26" s="10">
        <v>98</v>
      </c>
    </row>
    <row r="27" spans="1:4" x14ac:dyDescent="0.3">
      <c r="A27" s="10">
        <v>26</v>
      </c>
      <c r="B27" s="49" t="s">
        <v>70</v>
      </c>
      <c r="C27" s="10">
        <v>42930</v>
      </c>
      <c r="D27" s="10">
        <v>73</v>
      </c>
    </row>
    <row r="28" spans="1:4" x14ac:dyDescent="0.3">
      <c r="A28" s="10">
        <v>27</v>
      </c>
      <c r="B28" s="49" t="s">
        <v>70</v>
      </c>
      <c r="C28" s="10">
        <v>23440</v>
      </c>
      <c r="D28" s="10">
        <v>27</v>
      </c>
    </row>
    <row r="29" spans="1:4" x14ac:dyDescent="0.3">
      <c r="A29" s="10">
        <v>28</v>
      </c>
      <c r="B29" s="49" t="s">
        <v>70</v>
      </c>
      <c r="C29" s="10">
        <v>13999</v>
      </c>
      <c r="D29" s="10">
        <v>14</v>
      </c>
    </row>
    <row r="30" spans="1:4" x14ac:dyDescent="0.3">
      <c r="A30" s="10">
        <v>29</v>
      </c>
      <c r="B30" s="49" t="s">
        <v>70</v>
      </c>
      <c r="C30" s="10">
        <v>24947</v>
      </c>
      <c r="D30" s="10">
        <v>36</v>
      </c>
    </row>
    <row r="31" spans="1:4" x14ac:dyDescent="0.3">
      <c r="A31" s="10">
        <v>30</v>
      </c>
      <c r="B31" s="49" t="s">
        <v>70</v>
      </c>
      <c r="C31" s="10">
        <v>11522</v>
      </c>
      <c r="D31" s="10">
        <v>11</v>
      </c>
    </row>
    <row r="32" spans="1:4" x14ac:dyDescent="0.3">
      <c r="A32" s="10">
        <v>31</v>
      </c>
      <c r="B32" s="49" t="s">
        <v>71</v>
      </c>
    </row>
    <row r="33" spans="1:4" x14ac:dyDescent="0.3">
      <c r="A33" s="10">
        <v>32</v>
      </c>
      <c r="B33" s="49" t="s">
        <v>70</v>
      </c>
      <c r="C33" s="10">
        <v>7872</v>
      </c>
      <c r="D33" s="10">
        <v>7</v>
      </c>
    </row>
    <row r="34" spans="1:4" x14ac:dyDescent="0.3">
      <c r="A34" s="10">
        <v>33</v>
      </c>
      <c r="B34" s="49" t="s">
        <v>71</v>
      </c>
    </row>
    <row r="35" spans="1:4" x14ac:dyDescent="0.3">
      <c r="A35" s="10">
        <v>34</v>
      </c>
      <c r="B35" s="49" t="s">
        <v>70</v>
      </c>
      <c r="C35" s="10">
        <v>8564</v>
      </c>
      <c r="D35" s="10">
        <v>2</v>
      </c>
    </row>
    <row r="36" spans="1:4" x14ac:dyDescent="0.3">
      <c r="A36" s="10">
        <v>35</v>
      </c>
      <c r="B36" s="49" t="s">
        <v>71</v>
      </c>
    </row>
    <row r="37" spans="1:4" x14ac:dyDescent="0.3">
      <c r="A37" s="10">
        <v>36</v>
      </c>
      <c r="B37" s="49" t="s">
        <v>71</v>
      </c>
    </row>
    <row r="38" spans="1:4" x14ac:dyDescent="0.3">
      <c r="A38" s="10">
        <v>37</v>
      </c>
      <c r="B38" s="49" t="s">
        <v>70</v>
      </c>
      <c r="C38" s="10">
        <v>6985</v>
      </c>
      <c r="D38" s="10">
        <v>7</v>
      </c>
    </row>
    <row r="39" spans="1:4" x14ac:dyDescent="0.3">
      <c r="A39" s="10">
        <v>38</v>
      </c>
      <c r="B39" s="49" t="s">
        <v>70</v>
      </c>
      <c r="C39" s="10">
        <v>2808</v>
      </c>
      <c r="D39" s="10">
        <v>6</v>
      </c>
    </row>
    <row r="40" spans="1:4" x14ac:dyDescent="0.3">
      <c r="A40" s="10">
        <v>39</v>
      </c>
      <c r="B40" s="49" t="s">
        <v>70</v>
      </c>
      <c r="C40" s="10">
        <v>4354</v>
      </c>
      <c r="D40" s="10">
        <v>4</v>
      </c>
    </row>
    <row r="41" spans="1:4" x14ac:dyDescent="0.3">
      <c r="A41" s="10">
        <v>40</v>
      </c>
      <c r="B41" s="49" t="s">
        <v>70</v>
      </c>
      <c r="C41" s="10">
        <v>1631</v>
      </c>
      <c r="D41" s="10">
        <v>2</v>
      </c>
    </row>
    <row r="42" spans="1:4" x14ac:dyDescent="0.3">
      <c r="A42" s="10">
        <v>41</v>
      </c>
      <c r="B42" s="49" t="s">
        <v>71</v>
      </c>
    </row>
    <row r="43" spans="1:4" x14ac:dyDescent="0.3">
      <c r="A43" s="10">
        <v>42</v>
      </c>
      <c r="B43" s="49" t="s">
        <v>71</v>
      </c>
    </row>
    <row r="44" spans="1:4" x14ac:dyDescent="0.3">
      <c r="A44" s="10">
        <v>43</v>
      </c>
      <c r="B44" s="49" t="s">
        <v>70</v>
      </c>
      <c r="C44" s="10">
        <v>9645</v>
      </c>
      <c r="D44" s="10">
        <v>21</v>
      </c>
    </row>
    <row r="45" spans="1:4" x14ac:dyDescent="0.3">
      <c r="A45" s="10">
        <v>44</v>
      </c>
      <c r="B45" s="49" t="s">
        <v>71</v>
      </c>
    </row>
    <row r="46" spans="1:4" x14ac:dyDescent="0.3">
      <c r="A46" s="10">
        <v>45</v>
      </c>
      <c r="B46" s="49" t="s">
        <v>70</v>
      </c>
      <c r="C46" s="10">
        <v>4544</v>
      </c>
      <c r="D46" s="10">
        <v>4</v>
      </c>
    </row>
    <row r="47" spans="1:4" x14ac:dyDescent="0.3">
      <c r="A47" s="10">
        <v>46</v>
      </c>
      <c r="B47" s="49" t="s">
        <v>71</v>
      </c>
    </row>
    <row r="48" spans="1:4" x14ac:dyDescent="0.3">
      <c r="A48" s="10">
        <v>47</v>
      </c>
      <c r="B48" s="49" t="s">
        <v>70</v>
      </c>
      <c r="C48" s="10">
        <v>8546</v>
      </c>
      <c r="D48" s="10">
        <v>6</v>
      </c>
    </row>
    <row r="49" spans="1:4" x14ac:dyDescent="0.3">
      <c r="A49" s="10">
        <v>48</v>
      </c>
      <c r="B49" s="49" t="s">
        <v>71</v>
      </c>
    </row>
    <row r="50" spans="1:4" x14ac:dyDescent="0.3">
      <c r="A50" s="10">
        <v>49</v>
      </c>
      <c r="B50" s="49" t="s">
        <v>70</v>
      </c>
      <c r="C50" s="10">
        <v>5748</v>
      </c>
      <c r="D50" s="10">
        <v>6</v>
      </c>
    </row>
    <row r="51" spans="1:4" x14ac:dyDescent="0.3">
      <c r="A51" s="10">
        <v>50</v>
      </c>
      <c r="B51" s="49" t="s">
        <v>71</v>
      </c>
    </row>
    <row r="52" spans="1:4" x14ac:dyDescent="0.3">
      <c r="A52" s="10">
        <v>51</v>
      </c>
      <c r="B52" s="49" t="s">
        <v>71</v>
      </c>
    </row>
    <row r="53" spans="1:4" x14ac:dyDescent="0.3">
      <c r="A53" s="10">
        <v>52</v>
      </c>
      <c r="B53" s="49" t="s">
        <v>71</v>
      </c>
    </row>
    <row r="54" spans="1:4" x14ac:dyDescent="0.3">
      <c r="A54" s="10">
        <v>53</v>
      </c>
      <c r="B54" s="49" t="s">
        <v>71</v>
      </c>
    </row>
    <row r="55" spans="1:4" x14ac:dyDescent="0.3">
      <c r="A55" s="10">
        <v>54</v>
      </c>
      <c r="B55" s="49" t="s">
        <v>70</v>
      </c>
      <c r="C55" s="10">
        <v>13758</v>
      </c>
      <c r="D55" s="10">
        <v>10</v>
      </c>
    </row>
    <row r="56" spans="1:4" x14ac:dyDescent="0.3">
      <c r="A56" s="10">
        <v>55</v>
      </c>
      <c r="B56" s="49" t="s">
        <v>70</v>
      </c>
      <c r="C56" s="10">
        <v>10232</v>
      </c>
      <c r="D56" s="10">
        <v>16</v>
      </c>
    </row>
    <row r="57" spans="1:4" x14ac:dyDescent="0.3">
      <c r="A57" s="10">
        <v>56</v>
      </c>
      <c r="B57" s="49" t="s">
        <v>70</v>
      </c>
      <c r="C57" s="10">
        <v>5072</v>
      </c>
      <c r="D57" s="10">
        <v>7</v>
      </c>
    </row>
    <row r="58" spans="1:4" x14ac:dyDescent="0.3">
      <c r="A58" s="10">
        <v>57</v>
      </c>
      <c r="B58" s="49" t="s">
        <v>70</v>
      </c>
      <c r="C58" s="10">
        <v>17054</v>
      </c>
      <c r="D58" s="10">
        <v>14</v>
      </c>
    </row>
    <row r="59" spans="1:4" x14ac:dyDescent="0.3">
      <c r="A59" s="10">
        <v>58</v>
      </c>
      <c r="B59" s="49" t="s">
        <v>70</v>
      </c>
      <c r="C59" s="10">
        <v>6951</v>
      </c>
      <c r="D59" s="10">
        <v>8</v>
      </c>
    </row>
    <row r="60" spans="1:4" x14ac:dyDescent="0.3">
      <c r="A60" s="10">
        <v>59</v>
      </c>
      <c r="B60" s="49" t="s">
        <v>71</v>
      </c>
    </row>
    <row r="61" spans="1:4" x14ac:dyDescent="0.3">
      <c r="A61" s="10">
        <v>60</v>
      </c>
      <c r="B61" s="49" t="s">
        <v>71</v>
      </c>
    </row>
    <row r="62" spans="1:4" x14ac:dyDescent="0.3">
      <c r="A62" s="10">
        <v>61</v>
      </c>
      <c r="B62" s="49" t="s">
        <v>70</v>
      </c>
      <c r="C62" s="10">
        <v>6842</v>
      </c>
      <c r="D62" s="10">
        <v>3</v>
      </c>
    </row>
    <row r="63" spans="1:4" x14ac:dyDescent="0.3">
      <c r="A63" s="10">
        <v>62</v>
      </c>
      <c r="B63" s="49" t="s">
        <v>71</v>
      </c>
    </row>
    <row r="64" spans="1:4" x14ac:dyDescent="0.3">
      <c r="A64" s="10">
        <v>63</v>
      </c>
      <c r="B64" s="49" t="s">
        <v>70</v>
      </c>
      <c r="C64" s="10">
        <v>16704</v>
      </c>
      <c r="D64" s="10">
        <v>15</v>
      </c>
    </row>
    <row r="65" spans="1:4" x14ac:dyDescent="0.3">
      <c r="A65" s="10">
        <v>64</v>
      </c>
      <c r="B65" s="49" t="s">
        <v>71</v>
      </c>
    </row>
    <row r="66" spans="1:4" x14ac:dyDescent="0.3">
      <c r="A66" s="10">
        <v>65</v>
      </c>
      <c r="B66" s="49" t="s">
        <v>71</v>
      </c>
    </row>
    <row r="67" spans="1:4" x14ac:dyDescent="0.3">
      <c r="A67" s="10">
        <v>66</v>
      </c>
      <c r="B67" s="49" t="s">
        <v>71</v>
      </c>
    </row>
    <row r="68" spans="1:4" x14ac:dyDescent="0.3">
      <c r="A68" s="10">
        <v>67</v>
      </c>
      <c r="B68" s="49" t="s">
        <v>71</v>
      </c>
    </row>
    <row r="69" spans="1:4" x14ac:dyDescent="0.3">
      <c r="A69" s="10">
        <v>68</v>
      </c>
      <c r="B69" s="49" t="s">
        <v>71</v>
      </c>
    </row>
    <row r="70" spans="1:4" x14ac:dyDescent="0.3">
      <c r="A70" s="10">
        <v>69</v>
      </c>
      <c r="B70" s="49" t="s">
        <v>71</v>
      </c>
    </row>
    <row r="71" spans="1:4" x14ac:dyDescent="0.3">
      <c r="A71" s="10">
        <v>70</v>
      </c>
      <c r="B71" s="49" t="s">
        <v>71</v>
      </c>
    </row>
    <row r="72" spans="1:4" x14ac:dyDescent="0.3">
      <c r="A72" s="10">
        <v>71</v>
      </c>
      <c r="B72" s="49" t="s">
        <v>71</v>
      </c>
    </row>
    <row r="73" spans="1:4" x14ac:dyDescent="0.3">
      <c r="A73" s="10">
        <v>72</v>
      </c>
      <c r="B73" s="49" t="s">
        <v>70</v>
      </c>
      <c r="C73" s="10">
        <v>12166</v>
      </c>
      <c r="D73" s="10">
        <v>8</v>
      </c>
    </row>
    <row r="74" spans="1:4" x14ac:dyDescent="0.3">
      <c r="A74" s="10">
        <v>73</v>
      </c>
      <c r="B74" s="49" t="s">
        <v>71</v>
      </c>
    </row>
    <row r="75" spans="1:4" x14ac:dyDescent="0.3">
      <c r="A75" s="10">
        <v>74</v>
      </c>
      <c r="B75" s="49" t="s">
        <v>71</v>
      </c>
    </row>
    <row r="76" spans="1:4" x14ac:dyDescent="0.3">
      <c r="A76" s="10">
        <v>75</v>
      </c>
      <c r="B76" s="49" t="s">
        <v>70</v>
      </c>
      <c r="C76" s="10">
        <v>11514</v>
      </c>
      <c r="D76" s="10">
        <v>25</v>
      </c>
    </row>
    <row r="77" spans="1:4" x14ac:dyDescent="0.3">
      <c r="A77" s="10">
        <v>76</v>
      </c>
      <c r="B77" s="49" t="s">
        <v>70</v>
      </c>
      <c r="C77" s="10">
        <v>14638</v>
      </c>
      <c r="D77" s="10">
        <v>27</v>
      </c>
    </row>
    <row r="78" spans="1:4" x14ac:dyDescent="0.3">
      <c r="A78" s="10">
        <v>77</v>
      </c>
      <c r="B78" s="49" t="s">
        <v>71</v>
      </c>
    </row>
    <row r="79" spans="1:4" x14ac:dyDescent="0.3">
      <c r="A79" s="10">
        <v>78</v>
      </c>
      <c r="B79" s="49" t="s">
        <v>71</v>
      </c>
    </row>
    <row r="80" spans="1:4" x14ac:dyDescent="0.3">
      <c r="A80" s="10">
        <v>79</v>
      </c>
      <c r="B80" s="49" t="s">
        <v>70</v>
      </c>
      <c r="C80" s="10">
        <v>6458</v>
      </c>
      <c r="D80" s="10">
        <v>14</v>
      </c>
    </row>
    <row r="81" spans="1:4" x14ac:dyDescent="0.3">
      <c r="A81" s="10">
        <v>80</v>
      </c>
      <c r="B81" s="49" t="s">
        <v>70</v>
      </c>
      <c r="C81" s="10">
        <v>9928</v>
      </c>
      <c r="D81" s="10">
        <v>25</v>
      </c>
    </row>
    <row r="82" spans="1:4" x14ac:dyDescent="0.3">
      <c r="A82" s="10">
        <v>81</v>
      </c>
      <c r="B82" s="49" t="s">
        <v>71</v>
      </c>
    </row>
    <row r="83" spans="1:4" x14ac:dyDescent="0.3">
      <c r="A83" s="10">
        <v>82</v>
      </c>
      <c r="B83" s="49" t="s">
        <v>70</v>
      </c>
      <c r="C83" s="10">
        <v>9104</v>
      </c>
      <c r="D83" s="10">
        <v>16</v>
      </c>
    </row>
    <row r="84" spans="1:4" x14ac:dyDescent="0.3">
      <c r="A84" s="10">
        <v>83</v>
      </c>
      <c r="B84" s="49" t="s">
        <v>70</v>
      </c>
      <c r="C84" s="10">
        <v>9923</v>
      </c>
      <c r="D84" s="10">
        <v>14</v>
      </c>
    </row>
    <row r="85" spans="1:4" x14ac:dyDescent="0.3">
      <c r="A85" s="10">
        <v>84</v>
      </c>
      <c r="B85" s="49" t="s">
        <v>70</v>
      </c>
      <c r="C85" s="10">
        <v>23572</v>
      </c>
      <c r="D85" s="10">
        <v>34</v>
      </c>
    </row>
    <row r="86" spans="1:4" x14ac:dyDescent="0.3">
      <c r="A86" s="10">
        <v>85</v>
      </c>
      <c r="B86" s="49" t="s">
        <v>70</v>
      </c>
      <c r="C86" s="10">
        <v>19559</v>
      </c>
      <c r="D86" s="10">
        <v>17</v>
      </c>
    </row>
    <row r="87" spans="1:4" x14ac:dyDescent="0.3">
      <c r="A87" s="10">
        <v>86</v>
      </c>
      <c r="B87" s="49" t="s">
        <v>71</v>
      </c>
    </row>
    <row r="88" spans="1:4" x14ac:dyDescent="0.3">
      <c r="A88" s="10">
        <v>87</v>
      </c>
      <c r="B88" s="49" t="s">
        <v>70</v>
      </c>
      <c r="C88" s="10">
        <v>6356</v>
      </c>
      <c r="D88" s="10">
        <v>6</v>
      </c>
    </row>
    <row r="89" spans="1:4" x14ac:dyDescent="0.3">
      <c r="A89" s="10">
        <v>88</v>
      </c>
      <c r="B89" s="49" t="s">
        <v>70</v>
      </c>
      <c r="C89" s="10">
        <v>7005</v>
      </c>
      <c r="D89" s="10">
        <v>10</v>
      </c>
    </row>
    <row r="90" spans="1:4" x14ac:dyDescent="0.3">
      <c r="A90" s="10">
        <v>89</v>
      </c>
      <c r="B90" s="49" t="s">
        <v>71</v>
      </c>
    </row>
    <row r="91" spans="1:4" x14ac:dyDescent="0.3">
      <c r="A91" s="10">
        <v>90</v>
      </c>
      <c r="B91" s="49" t="s">
        <v>70</v>
      </c>
      <c r="C91" s="10">
        <v>10022</v>
      </c>
      <c r="D91" s="10">
        <v>8</v>
      </c>
    </row>
    <row r="92" spans="1:4" x14ac:dyDescent="0.3">
      <c r="A92" s="10">
        <v>91</v>
      </c>
      <c r="B92" s="49" t="s">
        <v>70</v>
      </c>
      <c r="C92" s="10">
        <v>2797</v>
      </c>
      <c r="D92" s="10">
        <v>8</v>
      </c>
    </row>
    <row r="93" spans="1:4" x14ac:dyDescent="0.3">
      <c r="A93" s="10">
        <v>92</v>
      </c>
      <c r="B93" s="49" t="s">
        <v>70</v>
      </c>
      <c r="C93" s="10">
        <v>7400</v>
      </c>
      <c r="D93" s="10">
        <v>13</v>
      </c>
    </row>
    <row r="94" spans="1:4" x14ac:dyDescent="0.3">
      <c r="A94" s="10">
        <v>93</v>
      </c>
      <c r="B94" s="49" t="s">
        <v>71</v>
      </c>
    </row>
    <row r="95" spans="1:4" x14ac:dyDescent="0.3">
      <c r="A95" s="10">
        <v>94</v>
      </c>
      <c r="B95" s="49" t="s">
        <v>71</v>
      </c>
    </row>
    <row r="96" spans="1:4" x14ac:dyDescent="0.3">
      <c r="A96" s="10">
        <v>95</v>
      </c>
      <c r="B96" s="49" t="s">
        <v>71</v>
      </c>
    </row>
    <row r="97" spans="1:4" x14ac:dyDescent="0.3">
      <c r="A97" s="10">
        <v>96</v>
      </c>
      <c r="B97" s="49" t="s">
        <v>71</v>
      </c>
    </row>
    <row r="98" spans="1:4" x14ac:dyDescent="0.3">
      <c r="A98" s="10">
        <v>97</v>
      </c>
      <c r="B98" s="49" t="s">
        <v>70</v>
      </c>
      <c r="C98" s="10">
        <v>3427</v>
      </c>
      <c r="D98" s="10">
        <v>4</v>
      </c>
    </row>
    <row r="99" spans="1:4" x14ac:dyDescent="0.3">
      <c r="A99" s="10">
        <v>98</v>
      </c>
      <c r="B99" s="49" t="s">
        <v>70</v>
      </c>
      <c r="C99" s="10">
        <v>10457</v>
      </c>
      <c r="D99" s="10">
        <v>7</v>
      </c>
    </row>
    <row r="100" spans="1:4" x14ac:dyDescent="0.3">
      <c r="A100" s="10">
        <v>99</v>
      </c>
      <c r="B100" s="49" t="s">
        <v>70</v>
      </c>
      <c r="C100" s="10">
        <v>3311</v>
      </c>
      <c r="D100" s="10">
        <v>3</v>
      </c>
    </row>
    <row r="101" spans="1:4" x14ac:dyDescent="0.3">
      <c r="A101" s="10">
        <v>100</v>
      </c>
      <c r="B101" s="49" t="s">
        <v>71</v>
      </c>
    </row>
    <row r="102" spans="1:4" x14ac:dyDescent="0.3">
      <c r="A102" s="10">
        <v>101</v>
      </c>
      <c r="B102" s="49" t="s">
        <v>71</v>
      </c>
    </row>
    <row r="103" spans="1:4" x14ac:dyDescent="0.3">
      <c r="A103" s="10">
        <v>102</v>
      </c>
      <c r="B103" s="49" t="s">
        <v>71</v>
      </c>
    </row>
    <row r="104" spans="1:4" x14ac:dyDescent="0.3">
      <c r="A104" s="10">
        <v>103</v>
      </c>
      <c r="B104" s="49" t="s">
        <v>70</v>
      </c>
      <c r="C104" s="10">
        <v>10082</v>
      </c>
      <c r="D104" s="10">
        <v>4</v>
      </c>
    </row>
    <row r="105" spans="1:4" x14ac:dyDescent="0.3">
      <c r="A105" s="10">
        <v>104</v>
      </c>
      <c r="B105" s="49" t="s">
        <v>71</v>
      </c>
    </row>
    <row r="106" spans="1:4" x14ac:dyDescent="0.3">
      <c r="A106" s="10">
        <v>105</v>
      </c>
      <c r="B106" s="49" t="s">
        <v>71</v>
      </c>
    </row>
    <row r="107" spans="1:4" x14ac:dyDescent="0.3">
      <c r="A107" s="10">
        <v>106</v>
      </c>
      <c r="B107" s="49" t="s">
        <v>71</v>
      </c>
    </row>
    <row r="108" spans="1:4" x14ac:dyDescent="0.3">
      <c r="A108" s="10">
        <v>107</v>
      </c>
      <c r="B108" s="49" t="s">
        <v>71</v>
      </c>
    </row>
    <row r="109" spans="1:4" x14ac:dyDescent="0.3">
      <c r="A109" s="10">
        <v>108</v>
      </c>
      <c r="B109" s="49" t="s">
        <v>71</v>
      </c>
    </row>
    <row r="110" spans="1:4" x14ac:dyDescent="0.3">
      <c r="A110" s="10">
        <v>109</v>
      </c>
      <c r="B110" s="49" t="s">
        <v>71</v>
      </c>
    </row>
    <row r="111" spans="1:4" x14ac:dyDescent="0.3">
      <c r="A111" s="10">
        <v>110</v>
      </c>
      <c r="B111" s="49" t="s">
        <v>71</v>
      </c>
    </row>
    <row r="112" spans="1:4" x14ac:dyDescent="0.3">
      <c r="A112" s="10">
        <v>111</v>
      </c>
      <c r="B112" s="49" t="s">
        <v>71</v>
      </c>
    </row>
    <row r="113" spans="1:4" x14ac:dyDescent="0.3">
      <c r="A113" s="10">
        <v>112</v>
      </c>
      <c r="B113" s="49" t="s">
        <v>71</v>
      </c>
    </row>
    <row r="114" spans="1:4" x14ac:dyDescent="0.3">
      <c r="A114" s="10">
        <v>113</v>
      </c>
      <c r="B114" s="49" t="s">
        <v>71</v>
      </c>
    </row>
    <row r="115" spans="1:4" x14ac:dyDescent="0.3">
      <c r="A115" s="10">
        <v>114</v>
      </c>
      <c r="B115" s="49" t="s">
        <v>71</v>
      </c>
    </row>
    <row r="116" spans="1:4" x14ac:dyDescent="0.3">
      <c r="A116" s="10">
        <v>115</v>
      </c>
      <c r="B116" s="49" t="s">
        <v>70</v>
      </c>
      <c r="C116" s="10">
        <v>4998</v>
      </c>
      <c r="D116" s="10">
        <v>41</v>
      </c>
    </row>
    <row r="117" spans="1:4" x14ac:dyDescent="0.3">
      <c r="A117" s="10">
        <v>116</v>
      </c>
      <c r="B117" s="49" t="s">
        <v>70</v>
      </c>
      <c r="C117" s="10">
        <v>4485</v>
      </c>
      <c r="D117" s="10">
        <v>30</v>
      </c>
    </row>
    <row r="118" spans="1:4" x14ac:dyDescent="0.3">
      <c r="A118" s="10">
        <v>117</v>
      </c>
      <c r="B118" s="49" t="s">
        <v>70</v>
      </c>
      <c r="C118" s="10">
        <v>11241</v>
      </c>
      <c r="D118" s="10">
        <v>51</v>
      </c>
    </row>
    <row r="119" spans="1:4" x14ac:dyDescent="0.3">
      <c r="A119" s="10">
        <v>118</v>
      </c>
      <c r="B119" s="49" t="s">
        <v>70</v>
      </c>
      <c r="C119" s="10">
        <v>6570</v>
      </c>
      <c r="D119" s="10">
        <v>14</v>
      </c>
    </row>
    <row r="120" spans="1:4" x14ac:dyDescent="0.3">
      <c r="A120" s="10">
        <v>119</v>
      </c>
      <c r="B120" s="49" t="s">
        <v>70</v>
      </c>
      <c r="C120" s="10">
        <v>5907</v>
      </c>
      <c r="D120" s="10">
        <v>0</v>
      </c>
    </row>
    <row r="121" spans="1:4" x14ac:dyDescent="0.3">
      <c r="A121" s="10">
        <v>120</v>
      </c>
      <c r="B121" s="49" t="s">
        <v>70</v>
      </c>
      <c r="C121" s="10">
        <v>4948</v>
      </c>
      <c r="D121" s="10">
        <v>0</v>
      </c>
    </row>
    <row r="122" spans="1:4" x14ac:dyDescent="0.3">
      <c r="A122" s="10">
        <v>121</v>
      </c>
      <c r="B122" s="49" t="s">
        <v>71</v>
      </c>
    </row>
    <row r="123" spans="1:4" x14ac:dyDescent="0.3">
      <c r="A123" s="10">
        <v>122</v>
      </c>
      <c r="B123" s="49" t="s">
        <v>71</v>
      </c>
    </row>
    <row r="124" spans="1:4" x14ac:dyDescent="0.3">
      <c r="A124" s="10">
        <v>123</v>
      </c>
      <c r="B124" s="49" t="s">
        <v>71</v>
      </c>
    </row>
    <row r="125" spans="1:4" x14ac:dyDescent="0.3">
      <c r="A125" s="10">
        <v>124</v>
      </c>
      <c r="B125" s="49" t="s">
        <v>71</v>
      </c>
    </row>
    <row r="126" spans="1:4" x14ac:dyDescent="0.3">
      <c r="A126" s="10">
        <v>125</v>
      </c>
      <c r="B126" s="49" t="s">
        <v>71</v>
      </c>
    </row>
    <row r="127" spans="1:4" x14ac:dyDescent="0.3">
      <c r="A127" s="10">
        <v>126</v>
      </c>
      <c r="B127" s="49" t="s">
        <v>71</v>
      </c>
    </row>
  </sheetData>
  <pageMargins left="0.75" right="0.75" top="1" bottom="1" header="0.5" footer="0.5"/>
  <pageSetup paperSize="9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defaultColWidth="8.77734375" defaultRowHeight="14.4" x14ac:dyDescent="0.3"/>
  <cols>
    <col min="1" max="16384" width="8.77734375" style="10"/>
  </cols>
  <sheetData>
    <row r="1" spans="1:6" x14ac:dyDescent="0.3">
      <c r="E1" s="10" t="s">
        <v>72</v>
      </c>
      <c r="F1" s="10">
        <f>(3343/10000)/161.5</f>
        <v>2.0699690402476781E-3</v>
      </c>
    </row>
    <row r="3" spans="1:6" x14ac:dyDescent="0.3">
      <c r="A3" s="13" t="s">
        <v>64</v>
      </c>
      <c r="B3" s="13" t="s">
        <v>65</v>
      </c>
      <c r="C3" s="13" t="s">
        <v>66</v>
      </c>
      <c r="D3" s="13"/>
      <c r="E3" s="13" t="s">
        <v>73</v>
      </c>
      <c r="F3" s="49" t="s">
        <v>67</v>
      </c>
    </row>
    <row r="4" spans="1:6" x14ac:dyDescent="0.3">
      <c r="A4" s="10">
        <v>1</v>
      </c>
      <c r="B4" s="10">
        <v>34</v>
      </c>
      <c r="C4" s="10">
        <v>0</v>
      </c>
      <c r="E4" s="50">
        <f>C4/B4</f>
        <v>0</v>
      </c>
      <c r="F4" s="49" t="str">
        <f>IF(E4&gt;=F$1,"Y","N")</f>
        <v>N</v>
      </c>
    </row>
    <row r="5" spans="1:6" x14ac:dyDescent="0.3">
      <c r="A5" s="10">
        <v>2</v>
      </c>
      <c r="B5" s="10">
        <v>102</v>
      </c>
      <c r="C5" s="10">
        <v>1</v>
      </c>
      <c r="E5" s="38">
        <f t="shared" ref="E5:E68" si="0">C5/B5</f>
        <v>9.8039215686274508E-3</v>
      </c>
      <c r="F5" s="49" t="str">
        <f t="shared" ref="F5:F68" si="1">IF(E5&gt;=F$1,"Y","N")</f>
        <v>Y</v>
      </c>
    </row>
    <row r="6" spans="1:6" x14ac:dyDescent="0.3">
      <c r="A6" s="10">
        <v>3</v>
      </c>
      <c r="B6" s="10">
        <v>53</v>
      </c>
      <c r="C6" s="10">
        <v>0</v>
      </c>
      <c r="E6" s="50">
        <f t="shared" si="0"/>
        <v>0</v>
      </c>
      <c r="F6" s="49" t="str">
        <f t="shared" si="1"/>
        <v>N</v>
      </c>
    </row>
    <row r="7" spans="1:6" x14ac:dyDescent="0.3">
      <c r="A7" s="10">
        <v>4</v>
      </c>
      <c r="B7" s="10">
        <v>145</v>
      </c>
      <c r="C7" s="10">
        <v>2</v>
      </c>
      <c r="E7" s="38">
        <f t="shared" si="0"/>
        <v>1.3793103448275862E-2</v>
      </c>
      <c r="F7" s="49" t="str">
        <f t="shared" si="1"/>
        <v>Y</v>
      </c>
    </row>
    <row r="8" spans="1:6" x14ac:dyDescent="0.3">
      <c r="A8" s="10">
        <v>5</v>
      </c>
      <c r="B8" s="10">
        <v>1254</v>
      </c>
      <c r="C8" s="10">
        <v>62</v>
      </c>
      <c r="E8" s="38">
        <f t="shared" si="0"/>
        <v>4.9441786283891544E-2</v>
      </c>
      <c r="F8" s="49" t="str">
        <f t="shared" si="1"/>
        <v>Y</v>
      </c>
    </row>
    <row r="9" spans="1:6" x14ac:dyDescent="0.3">
      <c r="A9" s="10">
        <v>6</v>
      </c>
      <c r="B9" s="10">
        <v>144</v>
      </c>
      <c r="C9" s="10">
        <v>7</v>
      </c>
      <c r="E9" s="38">
        <f t="shared" si="0"/>
        <v>4.8611111111111112E-2</v>
      </c>
      <c r="F9" s="49" t="str">
        <f t="shared" si="1"/>
        <v>Y</v>
      </c>
    </row>
    <row r="10" spans="1:6" x14ac:dyDescent="0.3">
      <c r="A10" s="10">
        <v>7</v>
      </c>
      <c r="B10" s="10">
        <v>1235</v>
      </c>
      <c r="C10" s="10">
        <v>80</v>
      </c>
      <c r="E10" s="38">
        <f t="shared" si="0"/>
        <v>6.4777327935222673E-2</v>
      </c>
      <c r="F10" s="49" t="str">
        <f t="shared" si="1"/>
        <v>Y</v>
      </c>
    </row>
    <row r="11" spans="1:6" x14ac:dyDescent="0.3">
      <c r="A11" s="10">
        <v>8</v>
      </c>
      <c r="B11" s="10">
        <v>573</v>
      </c>
      <c r="C11" s="10">
        <v>34</v>
      </c>
      <c r="E11" s="38">
        <f t="shared" si="0"/>
        <v>5.9336823734729496E-2</v>
      </c>
      <c r="F11" s="49" t="str">
        <f t="shared" si="1"/>
        <v>Y</v>
      </c>
    </row>
    <row r="12" spans="1:6" x14ac:dyDescent="0.3">
      <c r="A12" s="10">
        <v>9</v>
      </c>
      <c r="B12" s="10">
        <v>1083</v>
      </c>
      <c r="C12" s="10">
        <v>24</v>
      </c>
      <c r="E12" s="38">
        <f t="shared" si="0"/>
        <v>2.2160664819944598E-2</v>
      </c>
      <c r="F12" s="49" t="str">
        <f t="shared" si="1"/>
        <v>Y</v>
      </c>
    </row>
    <row r="13" spans="1:6" x14ac:dyDescent="0.3">
      <c r="A13" s="10">
        <v>10</v>
      </c>
      <c r="B13" s="10">
        <v>352</v>
      </c>
      <c r="C13" s="10">
        <v>5</v>
      </c>
      <c r="E13" s="38">
        <f t="shared" si="0"/>
        <v>1.4204545454545454E-2</v>
      </c>
      <c r="F13" s="49" t="str">
        <f t="shared" si="1"/>
        <v>Y</v>
      </c>
    </row>
    <row r="14" spans="1:6" x14ac:dyDescent="0.3">
      <c r="A14" s="10">
        <v>11</v>
      </c>
      <c r="B14" s="10">
        <v>817</v>
      </c>
      <c r="C14" s="10">
        <v>7</v>
      </c>
      <c r="E14" s="38">
        <f t="shared" si="0"/>
        <v>8.5679314565483469E-3</v>
      </c>
      <c r="F14" s="49" t="str">
        <f t="shared" si="1"/>
        <v>Y</v>
      </c>
    </row>
    <row r="15" spans="1:6" x14ac:dyDescent="0.3">
      <c r="A15" s="10">
        <v>12</v>
      </c>
      <c r="B15" s="10">
        <v>118</v>
      </c>
      <c r="C15" s="10">
        <v>0</v>
      </c>
      <c r="E15" s="50">
        <f t="shared" si="0"/>
        <v>0</v>
      </c>
      <c r="F15" s="49" t="str">
        <f t="shared" si="1"/>
        <v>N</v>
      </c>
    </row>
    <row r="16" spans="1:6" x14ac:dyDescent="0.3">
      <c r="A16" s="10">
        <v>13</v>
      </c>
      <c r="B16" s="10">
        <v>1049</v>
      </c>
      <c r="C16" s="10">
        <v>3</v>
      </c>
      <c r="E16" s="38">
        <f t="shared" si="0"/>
        <v>2.859866539561487E-3</v>
      </c>
      <c r="F16" s="49" t="str">
        <f t="shared" si="1"/>
        <v>Y</v>
      </c>
    </row>
    <row r="17" spans="1:6" x14ac:dyDescent="0.3">
      <c r="A17" s="10">
        <v>14</v>
      </c>
      <c r="B17" s="10">
        <v>452</v>
      </c>
      <c r="C17" s="10">
        <v>3</v>
      </c>
      <c r="E17" s="38">
        <f t="shared" si="0"/>
        <v>6.6371681415929203E-3</v>
      </c>
      <c r="F17" s="49" t="str">
        <f t="shared" si="1"/>
        <v>Y</v>
      </c>
    </row>
    <row r="18" spans="1:6" x14ac:dyDescent="0.3">
      <c r="A18" s="10">
        <v>15</v>
      </c>
      <c r="B18" s="10">
        <v>338</v>
      </c>
      <c r="C18" s="10">
        <v>2</v>
      </c>
      <c r="E18" s="38">
        <f t="shared" si="0"/>
        <v>5.9171597633136093E-3</v>
      </c>
      <c r="F18" s="49" t="str">
        <f t="shared" si="1"/>
        <v>Y</v>
      </c>
    </row>
    <row r="19" spans="1:6" x14ac:dyDescent="0.3">
      <c r="A19" s="10">
        <v>16</v>
      </c>
      <c r="B19" s="10">
        <v>168</v>
      </c>
      <c r="C19" s="10">
        <v>0</v>
      </c>
      <c r="E19" s="50">
        <f t="shared" si="0"/>
        <v>0</v>
      </c>
      <c r="F19" s="49" t="str">
        <f t="shared" si="1"/>
        <v>N</v>
      </c>
    </row>
    <row r="20" spans="1:6" x14ac:dyDescent="0.3">
      <c r="A20" s="10">
        <v>17</v>
      </c>
      <c r="B20" s="10">
        <v>242</v>
      </c>
      <c r="C20" s="10">
        <v>3</v>
      </c>
      <c r="E20" s="38">
        <f t="shared" si="0"/>
        <v>1.2396694214876033E-2</v>
      </c>
      <c r="F20" s="49" t="str">
        <f t="shared" si="1"/>
        <v>Y</v>
      </c>
    </row>
    <row r="21" spans="1:6" x14ac:dyDescent="0.3">
      <c r="A21" s="10">
        <v>18</v>
      </c>
      <c r="B21" s="10">
        <v>185</v>
      </c>
      <c r="C21" s="10">
        <v>1</v>
      </c>
      <c r="E21" s="38">
        <f t="shared" si="0"/>
        <v>5.4054054054054057E-3</v>
      </c>
      <c r="F21" s="49" t="str">
        <f t="shared" si="1"/>
        <v>Y</v>
      </c>
    </row>
    <row r="22" spans="1:6" x14ac:dyDescent="0.3">
      <c r="A22" s="10">
        <v>19</v>
      </c>
      <c r="B22" s="10">
        <v>116</v>
      </c>
      <c r="C22" s="10">
        <v>0</v>
      </c>
      <c r="E22" s="50">
        <f t="shared" si="0"/>
        <v>0</v>
      </c>
      <c r="F22" s="49" t="str">
        <f t="shared" si="1"/>
        <v>N</v>
      </c>
    </row>
    <row r="23" spans="1:6" x14ac:dyDescent="0.3">
      <c r="A23" s="10">
        <v>20</v>
      </c>
      <c r="B23" s="10">
        <v>69</v>
      </c>
      <c r="C23" s="10">
        <v>1</v>
      </c>
      <c r="E23" s="38">
        <f t="shared" si="0"/>
        <v>1.4492753623188406E-2</v>
      </c>
      <c r="F23" s="49" t="str">
        <f t="shared" si="1"/>
        <v>Y</v>
      </c>
    </row>
    <row r="24" spans="1:6" x14ac:dyDescent="0.3">
      <c r="A24" s="10">
        <v>21</v>
      </c>
      <c r="B24" s="10">
        <v>193</v>
      </c>
      <c r="C24" s="10">
        <v>1</v>
      </c>
      <c r="E24" s="38">
        <f t="shared" si="0"/>
        <v>5.1813471502590676E-3</v>
      </c>
      <c r="F24" s="49" t="str">
        <f t="shared" si="1"/>
        <v>Y</v>
      </c>
    </row>
    <row r="25" spans="1:6" x14ac:dyDescent="0.3">
      <c r="A25" s="10">
        <v>22</v>
      </c>
      <c r="B25" s="10">
        <v>82</v>
      </c>
      <c r="C25" s="10">
        <v>1</v>
      </c>
      <c r="E25" s="38">
        <f t="shared" si="0"/>
        <v>1.2195121951219513E-2</v>
      </c>
      <c r="F25" s="49" t="str">
        <f t="shared" si="1"/>
        <v>Y</v>
      </c>
    </row>
    <row r="26" spans="1:6" x14ac:dyDescent="0.3">
      <c r="A26" s="10">
        <v>23</v>
      </c>
      <c r="B26" s="10">
        <v>265</v>
      </c>
      <c r="C26" s="10">
        <v>1</v>
      </c>
      <c r="E26" s="38">
        <f t="shared" si="0"/>
        <v>3.7735849056603774E-3</v>
      </c>
      <c r="F26" s="49" t="str">
        <f t="shared" si="1"/>
        <v>Y</v>
      </c>
    </row>
    <row r="27" spans="1:6" x14ac:dyDescent="0.3">
      <c r="A27" s="10">
        <v>24</v>
      </c>
      <c r="B27" s="10">
        <v>171</v>
      </c>
      <c r="C27" s="10">
        <v>0</v>
      </c>
      <c r="E27" s="50">
        <f t="shared" si="0"/>
        <v>0</v>
      </c>
      <c r="F27" s="49" t="str">
        <f t="shared" si="1"/>
        <v>N</v>
      </c>
    </row>
    <row r="28" spans="1:6" x14ac:dyDescent="0.3">
      <c r="A28" s="10">
        <v>25</v>
      </c>
      <c r="B28" s="10">
        <v>1554</v>
      </c>
      <c r="C28" s="10">
        <v>7</v>
      </c>
      <c r="E28" s="38">
        <f t="shared" si="0"/>
        <v>4.5045045045045045E-3</v>
      </c>
      <c r="F28" s="49" t="str">
        <f t="shared" si="1"/>
        <v>Y</v>
      </c>
    </row>
    <row r="29" spans="1:6" x14ac:dyDescent="0.3">
      <c r="A29" s="10">
        <v>26</v>
      </c>
      <c r="B29" s="10">
        <v>1339</v>
      </c>
      <c r="C29" s="10">
        <v>4</v>
      </c>
      <c r="E29" s="38">
        <f t="shared" si="0"/>
        <v>2.9873039581777448E-3</v>
      </c>
      <c r="F29" s="49" t="str">
        <f t="shared" si="1"/>
        <v>Y</v>
      </c>
    </row>
    <row r="30" spans="1:6" x14ac:dyDescent="0.3">
      <c r="A30" s="10">
        <v>27</v>
      </c>
      <c r="B30" s="10">
        <v>1167</v>
      </c>
      <c r="C30" s="10">
        <v>4</v>
      </c>
      <c r="E30" s="38">
        <f t="shared" si="0"/>
        <v>3.4275921165381321E-3</v>
      </c>
      <c r="F30" s="49" t="str">
        <f t="shared" si="1"/>
        <v>Y</v>
      </c>
    </row>
    <row r="31" spans="1:6" x14ac:dyDescent="0.3">
      <c r="A31" s="10">
        <v>28</v>
      </c>
      <c r="B31" s="10">
        <v>621</v>
      </c>
      <c r="C31" s="10">
        <v>2</v>
      </c>
      <c r="E31" s="38">
        <f t="shared" si="0"/>
        <v>3.2206119162640902E-3</v>
      </c>
      <c r="F31" s="49" t="str">
        <f t="shared" si="1"/>
        <v>Y</v>
      </c>
    </row>
    <row r="32" spans="1:6" x14ac:dyDescent="0.3">
      <c r="A32" s="10">
        <v>29</v>
      </c>
      <c r="B32" s="10">
        <v>1013</v>
      </c>
      <c r="C32" s="10">
        <v>1</v>
      </c>
      <c r="E32" s="38">
        <f t="shared" si="0"/>
        <v>9.871668311944718E-4</v>
      </c>
      <c r="F32" s="49" t="str">
        <f t="shared" si="1"/>
        <v>N</v>
      </c>
    </row>
    <row r="33" spans="1:6" x14ac:dyDescent="0.3">
      <c r="A33" s="10">
        <v>30</v>
      </c>
      <c r="B33" s="10">
        <v>544</v>
      </c>
      <c r="C33" s="10">
        <v>1</v>
      </c>
      <c r="E33" s="38">
        <f t="shared" si="0"/>
        <v>1.838235294117647E-3</v>
      </c>
      <c r="F33" s="49" t="str">
        <f t="shared" si="1"/>
        <v>N</v>
      </c>
    </row>
    <row r="34" spans="1:6" x14ac:dyDescent="0.3">
      <c r="A34" s="10">
        <v>31</v>
      </c>
      <c r="B34" s="10">
        <v>731</v>
      </c>
      <c r="C34" s="10">
        <v>1</v>
      </c>
      <c r="E34" s="38">
        <f t="shared" si="0"/>
        <v>1.3679890560875513E-3</v>
      </c>
      <c r="F34" s="49" t="str">
        <f t="shared" si="1"/>
        <v>N</v>
      </c>
    </row>
    <row r="35" spans="1:6" x14ac:dyDescent="0.3">
      <c r="A35" s="10">
        <v>32</v>
      </c>
      <c r="B35" s="10">
        <v>326</v>
      </c>
      <c r="C35" s="10">
        <v>0</v>
      </c>
      <c r="E35" s="50">
        <f t="shared" si="0"/>
        <v>0</v>
      </c>
      <c r="F35" s="49" t="str">
        <f t="shared" si="1"/>
        <v>N</v>
      </c>
    </row>
    <row r="36" spans="1:6" x14ac:dyDescent="0.3">
      <c r="A36" s="10">
        <v>33</v>
      </c>
      <c r="B36" s="10">
        <v>772</v>
      </c>
      <c r="C36" s="10">
        <v>1</v>
      </c>
      <c r="E36" s="38">
        <f t="shared" si="0"/>
        <v>1.2953367875647669E-3</v>
      </c>
      <c r="F36" s="49" t="str">
        <f t="shared" si="1"/>
        <v>N</v>
      </c>
    </row>
    <row r="37" spans="1:6" x14ac:dyDescent="0.3">
      <c r="A37" s="10">
        <v>34</v>
      </c>
      <c r="B37" s="10">
        <v>335</v>
      </c>
      <c r="C37" s="10">
        <v>1</v>
      </c>
      <c r="E37" s="38">
        <f t="shared" si="0"/>
        <v>2.9850746268656717E-3</v>
      </c>
      <c r="F37" s="49" t="str">
        <f t="shared" si="1"/>
        <v>Y</v>
      </c>
    </row>
    <row r="38" spans="1:6" x14ac:dyDescent="0.3">
      <c r="A38" s="10">
        <v>35</v>
      </c>
      <c r="B38" s="10">
        <v>235</v>
      </c>
      <c r="C38" s="10">
        <v>0</v>
      </c>
      <c r="E38" s="50">
        <f t="shared" si="0"/>
        <v>0</v>
      </c>
      <c r="F38" s="49" t="str">
        <f t="shared" si="1"/>
        <v>N</v>
      </c>
    </row>
    <row r="39" spans="1:6" x14ac:dyDescent="0.3">
      <c r="A39" s="10">
        <v>36</v>
      </c>
      <c r="B39" s="10">
        <v>218</v>
      </c>
      <c r="C39" s="10">
        <v>0</v>
      </c>
      <c r="E39" s="50">
        <f t="shared" si="0"/>
        <v>0</v>
      </c>
      <c r="F39" s="49" t="str">
        <f t="shared" si="1"/>
        <v>N</v>
      </c>
    </row>
    <row r="40" spans="1:6" x14ac:dyDescent="0.3">
      <c r="A40" s="10">
        <v>37</v>
      </c>
      <c r="B40" s="10">
        <v>221</v>
      </c>
      <c r="C40" s="10">
        <v>0</v>
      </c>
      <c r="E40" s="50">
        <f t="shared" si="0"/>
        <v>0</v>
      </c>
      <c r="F40" s="49" t="str">
        <f t="shared" si="1"/>
        <v>N</v>
      </c>
    </row>
    <row r="41" spans="1:6" x14ac:dyDescent="0.3">
      <c r="A41" s="10">
        <v>38</v>
      </c>
      <c r="B41" s="10">
        <v>103</v>
      </c>
      <c r="C41" s="10">
        <v>1</v>
      </c>
      <c r="E41" s="38">
        <f t="shared" si="0"/>
        <v>9.7087378640776691E-3</v>
      </c>
      <c r="F41" s="49" t="str">
        <f t="shared" si="1"/>
        <v>Y</v>
      </c>
    </row>
    <row r="42" spans="1:6" x14ac:dyDescent="0.3">
      <c r="A42" s="10">
        <v>39</v>
      </c>
      <c r="B42" s="10">
        <v>170</v>
      </c>
      <c r="C42" s="10">
        <v>0</v>
      </c>
      <c r="E42" s="50">
        <f t="shared" si="0"/>
        <v>0</v>
      </c>
      <c r="F42" s="49" t="str">
        <f t="shared" si="1"/>
        <v>N</v>
      </c>
    </row>
    <row r="43" spans="1:6" x14ac:dyDescent="0.3">
      <c r="A43" s="10">
        <v>40</v>
      </c>
      <c r="B43" s="10">
        <v>45</v>
      </c>
      <c r="C43" s="10">
        <v>0</v>
      </c>
      <c r="E43" s="50">
        <f t="shared" si="0"/>
        <v>0</v>
      </c>
      <c r="F43" s="49" t="str">
        <f t="shared" si="1"/>
        <v>N</v>
      </c>
    </row>
    <row r="44" spans="1:6" x14ac:dyDescent="0.3">
      <c r="A44" s="10">
        <v>41</v>
      </c>
      <c r="B44" s="10">
        <v>237</v>
      </c>
      <c r="C44" s="10">
        <v>0</v>
      </c>
      <c r="E44" s="50">
        <f t="shared" si="0"/>
        <v>0</v>
      </c>
      <c r="F44" s="49" t="str">
        <f t="shared" si="1"/>
        <v>N</v>
      </c>
    </row>
    <row r="45" spans="1:6" x14ac:dyDescent="0.3">
      <c r="A45" s="10">
        <v>42</v>
      </c>
      <c r="B45" s="10">
        <v>86</v>
      </c>
      <c r="C45" s="10">
        <v>0</v>
      </c>
      <c r="E45" s="50">
        <f t="shared" si="0"/>
        <v>0</v>
      </c>
      <c r="F45" s="49" t="str">
        <f t="shared" si="1"/>
        <v>N</v>
      </c>
    </row>
    <row r="46" spans="1:6" x14ac:dyDescent="0.3">
      <c r="A46" s="10">
        <v>43</v>
      </c>
      <c r="B46" s="10">
        <v>297</v>
      </c>
      <c r="C46" s="10">
        <v>1</v>
      </c>
      <c r="E46" s="38">
        <f t="shared" si="0"/>
        <v>3.3670033670033669E-3</v>
      </c>
      <c r="F46" s="49" t="str">
        <f t="shared" si="1"/>
        <v>Y</v>
      </c>
    </row>
    <row r="47" spans="1:6" x14ac:dyDescent="0.3">
      <c r="A47" s="10">
        <v>44</v>
      </c>
      <c r="B47" s="10">
        <v>415</v>
      </c>
      <c r="C47" s="10">
        <v>0</v>
      </c>
      <c r="E47" s="50">
        <f t="shared" si="0"/>
        <v>0</v>
      </c>
      <c r="F47" s="49" t="str">
        <f t="shared" si="1"/>
        <v>N</v>
      </c>
    </row>
    <row r="48" spans="1:6" x14ac:dyDescent="0.3">
      <c r="A48" s="10">
        <v>45</v>
      </c>
      <c r="B48" s="10">
        <v>187</v>
      </c>
      <c r="C48" s="10">
        <v>0</v>
      </c>
      <c r="E48" s="50">
        <f t="shared" si="0"/>
        <v>0</v>
      </c>
      <c r="F48" s="49" t="str">
        <f t="shared" si="1"/>
        <v>N</v>
      </c>
    </row>
    <row r="49" spans="1:6" x14ac:dyDescent="0.3">
      <c r="A49" s="10">
        <v>46</v>
      </c>
      <c r="B49" s="10">
        <v>248</v>
      </c>
      <c r="C49" s="10">
        <v>0</v>
      </c>
      <c r="E49" s="50">
        <f t="shared" si="0"/>
        <v>0</v>
      </c>
      <c r="F49" s="49" t="str">
        <f t="shared" si="1"/>
        <v>N</v>
      </c>
    </row>
    <row r="50" spans="1:6" x14ac:dyDescent="0.3">
      <c r="A50" s="10">
        <v>47</v>
      </c>
      <c r="B50" s="10">
        <v>316</v>
      </c>
      <c r="C50" s="10">
        <v>1</v>
      </c>
      <c r="E50" s="38">
        <f t="shared" si="0"/>
        <v>3.1645569620253164E-3</v>
      </c>
      <c r="F50" s="49" t="str">
        <f t="shared" si="1"/>
        <v>Y</v>
      </c>
    </row>
    <row r="51" spans="1:6" x14ac:dyDescent="0.3">
      <c r="A51" s="10">
        <v>48</v>
      </c>
      <c r="B51" s="10">
        <v>374</v>
      </c>
      <c r="C51" s="10">
        <v>0</v>
      </c>
      <c r="E51" s="50">
        <f t="shared" si="0"/>
        <v>0</v>
      </c>
      <c r="F51" s="49" t="str">
        <f t="shared" si="1"/>
        <v>N</v>
      </c>
    </row>
    <row r="52" spans="1:6" x14ac:dyDescent="0.3">
      <c r="A52" s="10">
        <v>49</v>
      </c>
      <c r="B52" s="10">
        <v>229</v>
      </c>
      <c r="C52" s="10">
        <v>1</v>
      </c>
      <c r="E52" s="38">
        <f t="shared" si="0"/>
        <v>4.3668122270742356E-3</v>
      </c>
      <c r="F52" s="49" t="str">
        <f t="shared" si="1"/>
        <v>Y</v>
      </c>
    </row>
    <row r="53" spans="1:6" x14ac:dyDescent="0.3">
      <c r="A53" s="10">
        <v>50</v>
      </c>
      <c r="B53" s="10">
        <v>278</v>
      </c>
      <c r="C53" s="10">
        <v>0</v>
      </c>
      <c r="E53" s="50">
        <f t="shared" si="0"/>
        <v>0</v>
      </c>
      <c r="F53" s="49" t="str">
        <f t="shared" si="1"/>
        <v>N</v>
      </c>
    </row>
    <row r="54" spans="1:6" x14ac:dyDescent="0.3">
      <c r="A54" s="10">
        <v>51</v>
      </c>
      <c r="B54" s="10">
        <v>309</v>
      </c>
      <c r="C54" s="10">
        <v>0</v>
      </c>
      <c r="E54" s="50">
        <f t="shared" si="0"/>
        <v>0</v>
      </c>
      <c r="F54" s="49" t="str">
        <f t="shared" si="1"/>
        <v>N</v>
      </c>
    </row>
    <row r="55" spans="1:6" x14ac:dyDescent="0.3">
      <c r="A55" s="10">
        <v>52</v>
      </c>
      <c r="B55" s="10">
        <v>376</v>
      </c>
      <c r="C55" s="10">
        <v>0</v>
      </c>
      <c r="E55" s="50">
        <f t="shared" si="0"/>
        <v>0</v>
      </c>
      <c r="F55" s="49" t="str">
        <f t="shared" si="1"/>
        <v>N</v>
      </c>
    </row>
    <row r="56" spans="1:6" x14ac:dyDescent="0.3">
      <c r="A56" s="10">
        <v>53</v>
      </c>
      <c r="B56" s="10">
        <v>454</v>
      </c>
      <c r="C56" s="10">
        <v>0</v>
      </c>
      <c r="E56" s="50">
        <f t="shared" si="0"/>
        <v>0</v>
      </c>
      <c r="F56" s="49" t="str">
        <f t="shared" si="1"/>
        <v>N</v>
      </c>
    </row>
    <row r="57" spans="1:6" x14ac:dyDescent="0.3">
      <c r="A57" s="10">
        <v>54</v>
      </c>
      <c r="B57" s="10">
        <v>549</v>
      </c>
      <c r="C57" s="10">
        <v>5</v>
      </c>
      <c r="E57" s="38">
        <f t="shared" si="0"/>
        <v>9.1074681238615673E-3</v>
      </c>
      <c r="F57" s="49" t="str">
        <f t="shared" si="1"/>
        <v>Y</v>
      </c>
    </row>
    <row r="58" spans="1:6" x14ac:dyDescent="0.3">
      <c r="A58" s="10">
        <v>55</v>
      </c>
      <c r="B58" s="10">
        <v>399</v>
      </c>
      <c r="C58" s="10">
        <v>3</v>
      </c>
      <c r="E58" s="38">
        <f t="shared" si="0"/>
        <v>7.5187969924812026E-3</v>
      </c>
      <c r="F58" s="49" t="str">
        <f t="shared" si="1"/>
        <v>Y</v>
      </c>
    </row>
    <row r="59" spans="1:6" x14ac:dyDescent="0.3">
      <c r="A59" s="10">
        <v>56</v>
      </c>
      <c r="B59" s="10">
        <v>168</v>
      </c>
      <c r="C59" s="10">
        <v>0</v>
      </c>
      <c r="E59" s="50">
        <f t="shared" si="0"/>
        <v>0</v>
      </c>
      <c r="F59" s="49" t="str">
        <f t="shared" si="1"/>
        <v>N</v>
      </c>
    </row>
    <row r="60" spans="1:6" x14ac:dyDescent="0.3">
      <c r="A60" s="10">
        <v>57</v>
      </c>
      <c r="B60" s="10">
        <v>651</v>
      </c>
      <c r="C60" s="10">
        <v>2</v>
      </c>
      <c r="E60" s="38">
        <f t="shared" si="0"/>
        <v>3.0721966205837174E-3</v>
      </c>
      <c r="F60" s="49" t="str">
        <f t="shared" si="1"/>
        <v>Y</v>
      </c>
    </row>
    <row r="61" spans="1:6" x14ac:dyDescent="0.3">
      <c r="A61" s="10">
        <v>58</v>
      </c>
      <c r="B61" s="10">
        <v>307</v>
      </c>
      <c r="C61" s="10">
        <v>2</v>
      </c>
      <c r="E61" s="38">
        <f t="shared" si="0"/>
        <v>6.5146579804560263E-3</v>
      </c>
      <c r="F61" s="49" t="str">
        <f t="shared" si="1"/>
        <v>Y</v>
      </c>
    </row>
    <row r="62" spans="1:6" x14ac:dyDescent="0.3">
      <c r="A62" s="10">
        <v>59</v>
      </c>
      <c r="B62" s="10">
        <v>221</v>
      </c>
      <c r="C62" s="10">
        <v>0</v>
      </c>
      <c r="E62" s="50">
        <f t="shared" si="0"/>
        <v>0</v>
      </c>
      <c r="F62" s="49" t="str">
        <f t="shared" si="1"/>
        <v>N</v>
      </c>
    </row>
    <row r="63" spans="1:6" x14ac:dyDescent="0.3">
      <c r="A63" s="10">
        <v>60</v>
      </c>
      <c r="B63" s="10">
        <v>179</v>
      </c>
      <c r="C63" s="10">
        <v>0</v>
      </c>
      <c r="E63" s="50">
        <f t="shared" si="0"/>
        <v>0</v>
      </c>
      <c r="F63" s="49" t="str">
        <f t="shared" si="1"/>
        <v>N</v>
      </c>
    </row>
    <row r="64" spans="1:6" x14ac:dyDescent="0.3">
      <c r="A64" s="10">
        <v>61</v>
      </c>
      <c r="B64" s="10">
        <v>247</v>
      </c>
      <c r="C64" s="10">
        <v>0</v>
      </c>
      <c r="E64" s="50">
        <f t="shared" si="0"/>
        <v>0</v>
      </c>
      <c r="F64" s="49" t="str">
        <f t="shared" si="1"/>
        <v>N</v>
      </c>
    </row>
    <row r="65" spans="1:6" x14ac:dyDescent="0.3">
      <c r="A65" s="10">
        <v>62</v>
      </c>
      <c r="B65" s="10">
        <v>65</v>
      </c>
      <c r="C65" s="10">
        <v>0</v>
      </c>
      <c r="E65" s="50">
        <f t="shared" si="0"/>
        <v>0</v>
      </c>
      <c r="F65" s="49" t="str">
        <f t="shared" si="1"/>
        <v>N</v>
      </c>
    </row>
    <row r="66" spans="1:6" x14ac:dyDescent="0.3">
      <c r="A66" s="10">
        <v>63</v>
      </c>
      <c r="B66" s="10">
        <v>594</v>
      </c>
      <c r="C66" s="10">
        <v>1</v>
      </c>
      <c r="E66" s="38">
        <f t="shared" si="0"/>
        <v>1.6835016835016834E-3</v>
      </c>
      <c r="F66" s="49" t="str">
        <f t="shared" si="1"/>
        <v>N</v>
      </c>
    </row>
    <row r="67" spans="1:6" x14ac:dyDescent="0.3">
      <c r="A67" s="10">
        <v>64</v>
      </c>
      <c r="B67" s="10">
        <v>149</v>
      </c>
      <c r="C67" s="10">
        <v>0</v>
      </c>
      <c r="E67" s="50">
        <f t="shared" si="0"/>
        <v>0</v>
      </c>
      <c r="F67" s="49" t="str">
        <f t="shared" si="1"/>
        <v>N</v>
      </c>
    </row>
    <row r="68" spans="1:6" x14ac:dyDescent="0.3">
      <c r="A68" s="10">
        <v>65</v>
      </c>
      <c r="B68" s="10">
        <v>268</v>
      </c>
      <c r="C68" s="10">
        <v>0</v>
      </c>
      <c r="E68" s="50">
        <f t="shared" si="0"/>
        <v>0</v>
      </c>
      <c r="F68" s="49" t="str">
        <f t="shared" si="1"/>
        <v>N</v>
      </c>
    </row>
    <row r="69" spans="1:6" x14ac:dyDescent="0.3">
      <c r="A69" s="10">
        <v>66</v>
      </c>
      <c r="B69" s="10">
        <v>51</v>
      </c>
      <c r="C69" s="10">
        <v>0</v>
      </c>
      <c r="E69" s="50">
        <f t="shared" ref="E69:E129" si="2">C69/B69</f>
        <v>0</v>
      </c>
      <c r="F69" s="49" t="str">
        <f t="shared" ref="F69:F129" si="3">IF(E69&gt;=F$1,"Y","N")</f>
        <v>N</v>
      </c>
    </row>
    <row r="70" spans="1:6" x14ac:dyDescent="0.3">
      <c r="A70" s="10">
        <v>67</v>
      </c>
      <c r="B70" s="10">
        <v>981</v>
      </c>
      <c r="C70" s="10">
        <v>2</v>
      </c>
      <c r="E70" s="38">
        <f t="shared" si="2"/>
        <v>2.0387359836901123E-3</v>
      </c>
      <c r="F70" s="49" t="str">
        <f t="shared" si="3"/>
        <v>N</v>
      </c>
    </row>
    <row r="71" spans="1:6" x14ac:dyDescent="0.3">
      <c r="A71" s="10">
        <v>68</v>
      </c>
      <c r="B71" s="10">
        <v>263</v>
      </c>
      <c r="C71" s="10">
        <v>0</v>
      </c>
      <c r="E71" s="50">
        <f t="shared" si="2"/>
        <v>0</v>
      </c>
      <c r="F71" s="49" t="str">
        <f t="shared" si="3"/>
        <v>N</v>
      </c>
    </row>
    <row r="72" spans="1:6" x14ac:dyDescent="0.3">
      <c r="A72" s="10">
        <v>69</v>
      </c>
      <c r="B72" s="10">
        <v>1056</v>
      </c>
      <c r="C72" s="10">
        <v>0</v>
      </c>
      <c r="E72" s="50">
        <f t="shared" si="2"/>
        <v>0</v>
      </c>
      <c r="F72" s="49" t="str">
        <f t="shared" si="3"/>
        <v>N</v>
      </c>
    </row>
    <row r="73" spans="1:6" x14ac:dyDescent="0.3">
      <c r="A73" s="10">
        <v>70</v>
      </c>
      <c r="B73" s="10">
        <v>291</v>
      </c>
      <c r="C73" s="10">
        <v>0</v>
      </c>
      <c r="E73" s="50">
        <f t="shared" si="2"/>
        <v>0</v>
      </c>
      <c r="F73" s="49" t="str">
        <f t="shared" si="3"/>
        <v>N</v>
      </c>
    </row>
    <row r="74" spans="1:6" x14ac:dyDescent="0.3">
      <c r="A74" s="10">
        <v>71</v>
      </c>
      <c r="B74" s="10">
        <v>594</v>
      </c>
      <c r="C74" s="10">
        <v>1</v>
      </c>
      <c r="E74" s="38">
        <f t="shared" si="2"/>
        <v>1.6835016835016834E-3</v>
      </c>
      <c r="F74" s="49" t="str">
        <f t="shared" si="3"/>
        <v>N</v>
      </c>
    </row>
    <row r="75" spans="1:6" x14ac:dyDescent="0.3">
      <c r="A75" s="10">
        <v>72</v>
      </c>
      <c r="B75" s="10">
        <v>180</v>
      </c>
      <c r="C75" s="10">
        <v>0</v>
      </c>
      <c r="E75" s="50">
        <f t="shared" si="2"/>
        <v>0</v>
      </c>
      <c r="F75" s="49" t="str">
        <f t="shared" si="3"/>
        <v>N</v>
      </c>
    </row>
    <row r="76" spans="1:6" x14ac:dyDescent="0.3">
      <c r="A76" s="10">
        <v>73</v>
      </c>
      <c r="B76" s="10">
        <v>95</v>
      </c>
      <c r="C76" s="10">
        <v>0</v>
      </c>
      <c r="E76" s="50">
        <f t="shared" si="2"/>
        <v>0</v>
      </c>
      <c r="F76" s="49" t="str">
        <f t="shared" si="3"/>
        <v>N</v>
      </c>
    </row>
    <row r="77" spans="1:6" x14ac:dyDescent="0.3">
      <c r="A77" s="10">
        <v>74</v>
      </c>
      <c r="B77" s="10">
        <v>227</v>
      </c>
      <c r="C77" s="10">
        <v>0</v>
      </c>
      <c r="E77" s="50">
        <f t="shared" si="2"/>
        <v>0</v>
      </c>
      <c r="F77" s="49" t="str">
        <f t="shared" si="3"/>
        <v>N</v>
      </c>
    </row>
    <row r="78" spans="1:6" x14ac:dyDescent="0.3">
      <c r="A78" s="10">
        <v>75</v>
      </c>
      <c r="B78" s="10">
        <v>360</v>
      </c>
      <c r="C78" s="10">
        <v>1</v>
      </c>
      <c r="E78" s="38">
        <f t="shared" si="2"/>
        <v>2.7777777777777779E-3</v>
      </c>
      <c r="F78" s="49" t="str">
        <f t="shared" si="3"/>
        <v>Y</v>
      </c>
    </row>
    <row r="79" spans="1:6" x14ac:dyDescent="0.3">
      <c r="A79" s="10">
        <v>76</v>
      </c>
      <c r="B79" s="10">
        <v>538</v>
      </c>
      <c r="C79" s="10">
        <v>2</v>
      </c>
      <c r="E79" s="38">
        <f t="shared" si="2"/>
        <v>3.7174721189591076E-3</v>
      </c>
      <c r="F79" s="49" t="str">
        <f t="shared" si="3"/>
        <v>Y</v>
      </c>
    </row>
    <row r="80" spans="1:6" x14ac:dyDescent="0.3">
      <c r="A80" s="10">
        <v>77</v>
      </c>
      <c r="B80" s="10">
        <v>730</v>
      </c>
      <c r="C80" s="10">
        <v>1</v>
      </c>
      <c r="E80" s="38">
        <f t="shared" si="2"/>
        <v>1.3698630136986301E-3</v>
      </c>
      <c r="F80" s="49" t="str">
        <f t="shared" si="3"/>
        <v>N</v>
      </c>
    </row>
    <row r="81" spans="1:6" x14ac:dyDescent="0.3">
      <c r="A81" s="10">
        <v>78</v>
      </c>
      <c r="B81" s="10">
        <v>697</v>
      </c>
      <c r="C81" s="10">
        <v>0</v>
      </c>
      <c r="E81" s="50">
        <f t="shared" si="2"/>
        <v>0</v>
      </c>
      <c r="F81" s="49" t="str">
        <f t="shared" si="3"/>
        <v>N</v>
      </c>
    </row>
    <row r="82" spans="1:6" x14ac:dyDescent="0.3">
      <c r="A82" s="10">
        <v>79</v>
      </c>
      <c r="B82" s="10">
        <v>179</v>
      </c>
      <c r="C82" s="10">
        <v>1</v>
      </c>
      <c r="E82" s="38">
        <f t="shared" si="2"/>
        <v>5.5865921787709499E-3</v>
      </c>
      <c r="F82" s="49" t="str">
        <f t="shared" si="3"/>
        <v>Y</v>
      </c>
    </row>
    <row r="83" spans="1:6" x14ac:dyDescent="0.3">
      <c r="A83" s="10">
        <v>80</v>
      </c>
      <c r="B83" s="10">
        <v>138</v>
      </c>
      <c r="C83" s="10">
        <v>2</v>
      </c>
      <c r="E83" s="38">
        <f t="shared" si="2"/>
        <v>1.4492753623188406E-2</v>
      </c>
      <c r="F83" s="49" t="str">
        <f t="shared" si="3"/>
        <v>Y</v>
      </c>
    </row>
    <row r="84" spans="1:6" x14ac:dyDescent="0.3">
      <c r="A84" s="10">
        <v>81</v>
      </c>
      <c r="B84" s="10">
        <v>178</v>
      </c>
      <c r="C84" s="10">
        <v>0</v>
      </c>
      <c r="E84" s="50">
        <f t="shared" si="2"/>
        <v>0</v>
      </c>
      <c r="F84" s="49" t="str">
        <f t="shared" si="3"/>
        <v>N</v>
      </c>
    </row>
    <row r="85" spans="1:6" x14ac:dyDescent="0.3">
      <c r="A85" s="10">
        <v>82</v>
      </c>
      <c r="B85" s="10">
        <v>393</v>
      </c>
      <c r="C85" s="10">
        <v>1</v>
      </c>
      <c r="E85" s="38">
        <f t="shared" si="2"/>
        <v>2.5445292620865142E-3</v>
      </c>
      <c r="F85" s="49" t="str">
        <f t="shared" si="3"/>
        <v>Y</v>
      </c>
    </row>
    <row r="86" spans="1:6" x14ac:dyDescent="0.3">
      <c r="A86" s="10">
        <v>83</v>
      </c>
      <c r="B86" s="10">
        <v>351</v>
      </c>
      <c r="C86" s="10">
        <v>3</v>
      </c>
      <c r="E86" s="38">
        <f t="shared" si="2"/>
        <v>8.5470085470085479E-3</v>
      </c>
      <c r="F86" s="49" t="str">
        <f t="shared" si="3"/>
        <v>Y</v>
      </c>
    </row>
    <row r="87" spans="1:6" x14ac:dyDescent="0.3">
      <c r="A87" s="10">
        <v>84</v>
      </c>
      <c r="B87" s="10">
        <v>849</v>
      </c>
      <c r="C87" s="10">
        <v>3</v>
      </c>
      <c r="E87" s="38">
        <f t="shared" si="2"/>
        <v>3.5335689045936395E-3</v>
      </c>
      <c r="F87" s="49" t="str">
        <f t="shared" si="3"/>
        <v>Y</v>
      </c>
    </row>
    <row r="88" spans="1:6" x14ac:dyDescent="0.3">
      <c r="A88" s="10">
        <v>85</v>
      </c>
      <c r="B88" s="10">
        <v>764</v>
      </c>
      <c r="C88" s="10">
        <v>3</v>
      </c>
      <c r="E88" s="38">
        <f t="shared" si="2"/>
        <v>3.9267015706806281E-3</v>
      </c>
      <c r="F88" s="49" t="str">
        <f t="shared" si="3"/>
        <v>Y</v>
      </c>
    </row>
    <row r="89" spans="1:6" x14ac:dyDescent="0.3">
      <c r="A89" s="10">
        <v>86</v>
      </c>
      <c r="B89" s="10">
        <v>1268</v>
      </c>
      <c r="C89" s="10">
        <v>2</v>
      </c>
      <c r="E89" s="38">
        <f t="shared" si="2"/>
        <v>1.5772870662460567E-3</v>
      </c>
      <c r="F89" s="49" t="str">
        <f t="shared" si="3"/>
        <v>N</v>
      </c>
    </row>
    <row r="90" spans="1:6" x14ac:dyDescent="0.3">
      <c r="A90" s="10">
        <v>87</v>
      </c>
      <c r="B90" s="10">
        <v>275</v>
      </c>
      <c r="C90" s="10">
        <v>0</v>
      </c>
      <c r="E90" s="50">
        <f t="shared" si="2"/>
        <v>0</v>
      </c>
      <c r="F90" s="49" t="str">
        <f t="shared" si="3"/>
        <v>N</v>
      </c>
    </row>
    <row r="91" spans="1:6" x14ac:dyDescent="0.3">
      <c r="A91" s="10">
        <v>88</v>
      </c>
      <c r="B91" s="10">
        <v>299</v>
      </c>
      <c r="C91" s="10">
        <v>1</v>
      </c>
      <c r="E91" s="38">
        <f t="shared" si="2"/>
        <v>3.3444816053511705E-3</v>
      </c>
      <c r="F91" s="49" t="str">
        <f t="shared" si="3"/>
        <v>Y</v>
      </c>
    </row>
    <row r="92" spans="1:6" x14ac:dyDescent="0.3">
      <c r="A92" s="10">
        <v>89</v>
      </c>
      <c r="B92" s="10">
        <v>220</v>
      </c>
      <c r="C92" s="10">
        <v>0</v>
      </c>
      <c r="E92" s="50">
        <f t="shared" si="2"/>
        <v>0</v>
      </c>
      <c r="F92" s="49" t="str">
        <f t="shared" si="3"/>
        <v>N</v>
      </c>
    </row>
    <row r="93" spans="1:6" x14ac:dyDescent="0.3">
      <c r="A93" s="10">
        <v>90</v>
      </c>
      <c r="B93" s="10">
        <v>402</v>
      </c>
      <c r="C93" s="10">
        <v>1</v>
      </c>
      <c r="E93" s="38">
        <f t="shared" si="2"/>
        <v>2.4875621890547263E-3</v>
      </c>
      <c r="F93" s="49" t="str">
        <f t="shared" si="3"/>
        <v>Y</v>
      </c>
    </row>
    <row r="94" spans="1:6" x14ac:dyDescent="0.3">
      <c r="A94" s="10">
        <v>91</v>
      </c>
      <c r="B94" s="10">
        <v>96</v>
      </c>
      <c r="C94" s="10">
        <v>1</v>
      </c>
      <c r="E94" s="38">
        <f t="shared" si="2"/>
        <v>1.0416666666666666E-2</v>
      </c>
      <c r="F94" s="49" t="str">
        <f t="shared" si="3"/>
        <v>Y</v>
      </c>
    </row>
    <row r="95" spans="1:6" x14ac:dyDescent="0.3">
      <c r="A95" s="10">
        <v>92</v>
      </c>
      <c r="B95" s="10">
        <v>271</v>
      </c>
      <c r="C95" s="10">
        <v>1</v>
      </c>
      <c r="E95" s="38">
        <f t="shared" si="2"/>
        <v>3.6900369003690036E-3</v>
      </c>
      <c r="F95" s="49" t="str">
        <f t="shared" si="3"/>
        <v>Y</v>
      </c>
    </row>
    <row r="96" spans="1:6" x14ac:dyDescent="0.3">
      <c r="A96" s="10">
        <v>93</v>
      </c>
      <c r="B96" s="10">
        <v>142</v>
      </c>
      <c r="C96" s="10">
        <v>0</v>
      </c>
      <c r="E96" s="50">
        <f t="shared" si="2"/>
        <v>0</v>
      </c>
      <c r="F96" s="49" t="str">
        <f t="shared" si="3"/>
        <v>N</v>
      </c>
    </row>
    <row r="97" spans="1:6" x14ac:dyDescent="0.3">
      <c r="A97" s="10">
        <v>94</v>
      </c>
      <c r="B97" s="10">
        <v>246</v>
      </c>
      <c r="C97" s="10">
        <v>0</v>
      </c>
      <c r="E97" s="50">
        <f t="shared" si="2"/>
        <v>0</v>
      </c>
      <c r="F97" s="49" t="str">
        <f t="shared" si="3"/>
        <v>N</v>
      </c>
    </row>
    <row r="98" spans="1:6" x14ac:dyDescent="0.3">
      <c r="A98" s="10">
        <v>95</v>
      </c>
      <c r="B98" s="10">
        <v>456</v>
      </c>
      <c r="C98" s="10">
        <v>1</v>
      </c>
      <c r="E98" s="38">
        <f t="shared" si="2"/>
        <v>2.1929824561403508E-3</v>
      </c>
      <c r="F98" s="49" t="str">
        <f t="shared" si="3"/>
        <v>Y</v>
      </c>
    </row>
    <row r="99" spans="1:6" x14ac:dyDescent="0.3">
      <c r="A99" s="10">
        <v>96</v>
      </c>
      <c r="B99" s="10">
        <v>403</v>
      </c>
      <c r="C99" s="10">
        <v>2</v>
      </c>
      <c r="E99" s="38">
        <f t="shared" si="2"/>
        <v>4.9627791563275434E-3</v>
      </c>
      <c r="F99" s="49" t="str">
        <f t="shared" si="3"/>
        <v>Y</v>
      </c>
    </row>
    <row r="100" spans="1:6" x14ac:dyDescent="0.3">
      <c r="A100" s="10">
        <v>97</v>
      </c>
      <c r="B100" s="10">
        <v>128</v>
      </c>
      <c r="C100" s="10">
        <v>1</v>
      </c>
      <c r="E100" s="38">
        <f t="shared" si="2"/>
        <v>7.8125E-3</v>
      </c>
      <c r="F100" s="49" t="str">
        <f t="shared" si="3"/>
        <v>Y</v>
      </c>
    </row>
    <row r="101" spans="1:6" x14ac:dyDescent="0.3">
      <c r="A101" s="10">
        <v>98</v>
      </c>
      <c r="B101" s="10">
        <v>370</v>
      </c>
      <c r="C101" s="10">
        <v>2</v>
      </c>
      <c r="E101" s="38">
        <f t="shared" si="2"/>
        <v>5.4054054054054057E-3</v>
      </c>
      <c r="F101" s="49" t="str">
        <f t="shared" si="3"/>
        <v>Y</v>
      </c>
    </row>
    <row r="102" spans="1:6" x14ac:dyDescent="0.3">
      <c r="A102" s="10">
        <v>99</v>
      </c>
      <c r="B102" s="10">
        <v>128</v>
      </c>
      <c r="C102" s="10">
        <v>0</v>
      </c>
      <c r="E102" s="50">
        <f t="shared" si="2"/>
        <v>0</v>
      </c>
      <c r="F102" s="49" t="str">
        <f t="shared" si="3"/>
        <v>N</v>
      </c>
    </row>
    <row r="103" spans="1:6" x14ac:dyDescent="0.3">
      <c r="A103" s="10">
        <v>100</v>
      </c>
      <c r="B103" s="10">
        <v>386</v>
      </c>
      <c r="C103" s="10">
        <v>0</v>
      </c>
      <c r="E103" s="50">
        <f t="shared" si="2"/>
        <v>0</v>
      </c>
      <c r="F103" s="49" t="str">
        <f t="shared" si="3"/>
        <v>N</v>
      </c>
    </row>
    <row r="104" spans="1:6" x14ac:dyDescent="0.3">
      <c r="A104" s="10">
        <v>101</v>
      </c>
      <c r="B104" s="10">
        <v>380</v>
      </c>
      <c r="C104" s="10">
        <v>0</v>
      </c>
      <c r="E104" s="50">
        <f t="shared" si="2"/>
        <v>0</v>
      </c>
      <c r="F104" s="49" t="str">
        <f t="shared" si="3"/>
        <v>N</v>
      </c>
    </row>
    <row r="105" spans="1:6" x14ac:dyDescent="0.3">
      <c r="A105" s="10">
        <v>102</v>
      </c>
      <c r="B105" s="10">
        <v>611</v>
      </c>
      <c r="C105" s="10">
        <v>0</v>
      </c>
      <c r="E105" s="50">
        <f t="shared" si="2"/>
        <v>0</v>
      </c>
      <c r="F105" s="49" t="str">
        <f t="shared" si="3"/>
        <v>N</v>
      </c>
    </row>
    <row r="106" spans="1:6" x14ac:dyDescent="0.3">
      <c r="A106" s="10">
        <v>103</v>
      </c>
      <c r="B106" s="10">
        <v>376</v>
      </c>
      <c r="C106" s="10">
        <v>1</v>
      </c>
      <c r="E106" s="38">
        <f t="shared" si="2"/>
        <v>2.6595744680851063E-3</v>
      </c>
      <c r="F106" s="49" t="str">
        <f t="shared" si="3"/>
        <v>Y</v>
      </c>
    </row>
    <row r="107" spans="1:6" x14ac:dyDescent="0.3">
      <c r="A107" s="10">
        <v>104</v>
      </c>
      <c r="B107" s="10">
        <v>504</v>
      </c>
      <c r="C107" s="10">
        <v>1</v>
      </c>
      <c r="E107" s="38">
        <f t="shared" si="2"/>
        <v>1.984126984126984E-3</v>
      </c>
      <c r="F107" s="49" t="str">
        <f t="shared" si="3"/>
        <v>N</v>
      </c>
    </row>
    <row r="108" spans="1:6" x14ac:dyDescent="0.3">
      <c r="A108" s="10">
        <v>105</v>
      </c>
      <c r="B108" s="10">
        <v>286</v>
      </c>
      <c r="C108" s="10">
        <v>0</v>
      </c>
      <c r="E108" s="50">
        <f t="shared" si="2"/>
        <v>0</v>
      </c>
      <c r="F108" s="49" t="str">
        <f t="shared" si="3"/>
        <v>N</v>
      </c>
    </row>
    <row r="109" spans="1:6" x14ac:dyDescent="0.3">
      <c r="A109" s="10">
        <v>106</v>
      </c>
      <c r="B109" s="10">
        <v>729</v>
      </c>
      <c r="C109" s="10">
        <v>0</v>
      </c>
      <c r="E109" s="50">
        <f t="shared" si="2"/>
        <v>0</v>
      </c>
      <c r="F109" s="49" t="str">
        <f t="shared" si="3"/>
        <v>N</v>
      </c>
    </row>
    <row r="110" spans="1:6" x14ac:dyDescent="0.3">
      <c r="A110" s="10">
        <v>107</v>
      </c>
      <c r="B110" s="10">
        <v>279</v>
      </c>
      <c r="C110" s="10">
        <v>0</v>
      </c>
      <c r="E110" s="50">
        <f t="shared" si="2"/>
        <v>0</v>
      </c>
      <c r="F110" s="49" t="str">
        <f t="shared" si="3"/>
        <v>N</v>
      </c>
    </row>
    <row r="111" spans="1:6" x14ac:dyDescent="0.3">
      <c r="A111" s="10">
        <v>108</v>
      </c>
      <c r="B111" s="10">
        <v>472</v>
      </c>
      <c r="C111" s="10">
        <v>0</v>
      </c>
      <c r="E111" s="50">
        <f t="shared" si="2"/>
        <v>0</v>
      </c>
      <c r="F111" s="49" t="str">
        <f t="shared" si="3"/>
        <v>N</v>
      </c>
    </row>
    <row r="112" spans="1:6" x14ac:dyDescent="0.3">
      <c r="A112" s="10">
        <v>109</v>
      </c>
      <c r="B112" s="10">
        <v>346</v>
      </c>
      <c r="C112" s="10">
        <v>0</v>
      </c>
      <c r="E112" s="50">
        <f t="shared" si="2"/>
        <v>0</v>
      </c>
      <c r="F112" s="49" t="str">
        <f t="shared" si="3"/>
        <v>N</v>
      </c>
    </row>
    <row r="113" spans="1:6" x14ac:dyDescent="0.3">
      <c r="A113" s="10">
        <v>110</v>
      </c>
      <c r="B113" s="10">
        <v>461</v>
      </c>
      <c r="C113" s="10">
        <v>0</v>
      </c>
      <c r="E113" s="50">
        <f t="shared" si="2"/>
        <v>0</v>
      </c>
      <c r="F113" s="49" t="str">
        <f t="shared" si="3"/>
        <v>N</v>
      </c>
    </row>
    <row r="114" spans="1:6" x14ac:dyDescent="0.3">
      <c r="A114" s="10">
        <v>111</v>
      </c>
      <c r="B114" s="10">
        <v>139</v>
      </c>
      <c r="C114" s="10">
        <v>0</v>
      </c>
      <c r="E114" s="50">
        <f t="shared" si="2"/>
        <v>0</v>
      </c>
      <c r="F114" s="49" t="str">
        <f t="shared" si="3"/>
        <v>N</v>
      </c>
    </row>
    <row r="115" spans="1:6" x14ac:dyDescent="0.3">
      <c r="A115" s="10">
        <v>112</v>
      </c>
      <c r="B115" s="10">
        <v>283</v>
      </c>
      <c r="C115" s="10">
        <v>0</v>
      </c>
      <c r="E115" s="50">
        <f t="shared" si="2"/>
        <v>0</v>
      </c>
      <c r="F115" s="49" t="str">
        <f t="shared" si="3"/>
        <v>N</v>
      </c>
    </row>
    <row r="116" spans="1:6" x14ac:dyDescent="0.3">
      <c r="A116" s="10">
        <v>113</v>
      </c>
      <c r="B116" s="10">
        <v>244</v>
      </c>
      <c r="C116" s="10">
        <v>0</v>
      </c>
      <c r="E116" s="50">
        <f t="shared" si="2"/>
        <v>0</v>
      </c>
      <c r="F116" s="49" t="str">
        <f t="shared" si="3"/>
        <v>N</v>
      </c>
    </row>
    <row r="117" spans="1:6" x14ac:dyDescent="0.3">
      <c r="A117" s="10">
        <v>114</v>
      </c>
      <c r="B117" s="10">
        <v>353</v>
      </c>
      <c r="C117" s="10">
        <v>1</v>
      </c>
      <c r="E117" s="38">
        <f t="shared" si="2"/>
        <v>2.8328611898016999E-3</v>
      </c>
      <c r="F117" s="49" t="str">
        <f t="shared" si="3"/>
        <v>Y</v>
      </c>
    </row>
    <row r="118" spans="1:6" x14ac:dyDescent="0.3">
      <c r="A118" s="10">
        <v>115</v>
      </c>
      <c r="B118" s="10">
        <v>98</v>
      </c>
      <c r="C118" s="10">
        <v>0</v>
      </c>
      <c r="E118" s="50">
        <f t="shared" si="2"/>
        <v>0</v>
      </c>
      <c r="F118" s="49" t="str">
        <f t="shared" si="3"/>
        <v>N</v>
      </c>
    </row>
    <row r="119" spans="1:6" x14ac:dyDescent="0.3">
      <c r="A119" s="10">
        <v>116</v>
      </c>
      <c r="B119" s="10">
        <v>89</v>
      </c>
      <c r="C119" s="10">
        <v>1</v>
      </c>
      <c r="E119" s="38">
        <f t="shared" si="2"/>
        <v>1.1235955056179775E-2</v>
      </c>
      <c r="F119" s="49" t="str">
        <f t="shared" si="3"/>
        <v>Y</v>
      </c>
    </row>
    <row r="120" spans="1:6" x14ac:dyDescent="0.3">
      <c r="A120" s="10">
        <v>117</v>
      </c>
      <c r="B120" s="10">
        <v>280</v>
      </c>
      <c r="C120" s="10">
        <v>0</v>
      </c>
      <c r="E120" s="50">
        <f t="shared" si="2"/>
        <v>0</v>
      </c>
      <c r="F120" s="49" t="str">
        <f t="shared" si="3"/>
        <v>N</v>
      </c>
    </row>
    <row r="121" spans="1:6" x14ac:dyDescent="0.3">
      <c r="A121" s="10">
        <v>118</v>
      </c>
      <c r="B121" s="10">
        <v>119</v>
      </c>
      <c r="C121" s="10">
        <v>0</v>
      </c>
      <c r="E121" s="50">
        <f t="shared" si="2"/>
        <v>0</v>
      </c>
      <c r="F121" s="49" t="str">
        <f t="shared" si="3"/>
        <v>N</v>
      </c>
    </row>
    <row r="122" spans="1:6" x14ac:dyDescent="0.3">
      <c r="A122" s="10">
        <v>119</v>
      </c>
      <c r="B122" s="10">
        <v>909</v>
      </c>
      <c r="C122" s="10">
        <v>1</v>
      </c>
      <c r="E122" s="38">
        <f t="shared" si="2"/>
        <v>1.1001100110011001E-3</v>
      </c>
      <c r="F122" s="49" t="str">
        <f t="shared" si="3"/>
        <v>N</v>
      </c>
    </row>
    <row r="123" spans="1:6" x14ac:dyDescent="0.3">
      <c r="A123" s="10">
        <v>120</v>
      </c>
      <c r="B123" s="10">
        <v>543</v>
      </c>
      <c r="C123" s="10">
        <v>1</v>
      </c>
      <c r="E123" s="38">
        <f t="shared" si="2"/>
        <v>1.841620626151013E-3</v>
      </c>
      <c r="F123" s="49" t="str">
        <f t="shared" si="3"/>
        <v>N</v>
      </c>
    </row>
    <row r="124" spans="1:6" x14ac:dyDescent="0.3">
      <c r="A124" s="10">
        <v>121</v>
      </c>
      <c r="B124" s="10">
        <v>602</v>
      </c>
      <c r="C124" s="10">
        <v>0</v>
      </c>
      <c r="E124" s="50">
        <f t="shared" si="2"/>
        <v>0</v>
      </c>
      <c r="F124" s="49" t="str">
        <f t="shared" si="3"/>
        <v>N</v>
      </c>
    </row>
    <row r="125" spans="1:6" x14ac:dyDescent="0.3">
      <c r="A125" s="10">
        <v>122</v>
      </c>
      <c r="B125" s="10">
        <v>646</v>
      </c>
      <c r="C125" s="10">
        <v>0</v>
      </c>
      <c r="E125" s="50">
        <f t="shared" si="2"/>
        <v>0</v>
      </c>
      <c r="F125" s="49" t="str">
        <f t="shared" si="3"/>
        <v>N</v>
      </c>
    </row>
    <row r="126" spans="1:6" x14ac:dyDescent="0.3">
      <c r="A126" s="10">
        <v>123</v>
      </c>
      <c r="B126" s="10">
        <v>253</v>
      </c>
      <c r="C126" s="10">
        <v>1</v>
      </c>
      <c r="E126" s="38">
        <f t="shared" si="2"/>
        <v>3.952569169960474E-3</v>
      </c>
      <c r="F126" s="49" t="str">
        <f t="shared" si="3"/>
        <v>Y</v>
      </c>
    </row>
    <row r="127" spans="1:6" x14ac:dyDescent="0.3">
      <c r="A127" s="10">
        <v>124</v>
      </c>
      <c r="B127" s="10">
        <v>255</v>
      </c>
      <c r="C127" s="10">
        <v>0</v>
      </c>
      <c r="E127" s="50">
        <f t="shared" si="2"/>
        <v>0</v>
      </c>
      <c r="F127" s="49" t="str">
        <f t="shared" si="3"/>
        <v>N</v>
      </c>
    </row>
    <row r="128" spans="1:6" x14ac:dyDescent="0.3">
      <c r="A128" s="10">
        <v>125</v>
      </c>
      <c r="B128" s="10">
        <v>383</v>
      </c>
      <c r="C128" s="10">
        <v>0</v>
      </c>
      <c r="E128" s="50">
        <f t="shared" si="2"/>
        <v>0</v>
      </c>
      <c r="F128" s="49" t="str">
        <f t="shared" si="3"/>
        <v>N</v>
      </c>
    </row>
    <row r="129" spans="1:6" x14ac:dyDescent="0.3">
      <c r="A129" s="10">
        <v>126</v>
      </c>
      <c r="B129" s="10">
        <v>404</v>
      </c>
      <c r="C129" s="10">
        <v>0</v>
      </c>
      <c r="E129" s="50">
        <f t="shared" si="2"/>
        <v>0</v>
      </c>
      <c r="F129" s="49" t="str">
        <f t="shared" si="3"/>
        <v>N</v>
      </c>
    </row>
  </sheetData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/>
  </sheetViews>
  <sheetFormatPr defaultColWidth="8.77734375" defaultRowHeight="14.4" x14ac:dyDescent="0.3"/>
  <cols>
    <col min="1" max="6" width="8.77734375" style="10"/>
    <col min="7" max="7" width="9.77734375" style="10" bestFit="1" customWidth="1"/>
    <col min="8" max="16384" width="8.77734375" style="10"/>
  </cols>
  <sheetData>
    <row r="1" spans="1:8" x14ac:dyDescent="0.3">
      <c r="A1" s="51" t="s">
        <v>50</v>
      </c>
      <c r="B1" s="20">
        <v>0.43894218235356597</v>
      </c>
      <c r="D1" s="13" t="s">
        <v>74</v>
      </c>
      <c r="E1" s="20">
        <f>EXP(GAMMALN(B1)+GAMMALN(B2)-GAMMALN(B1+B2))</f>
        <v>0.27325758951121049</v>
      </c>
    </row>
    <row r="2" spans="1:8" x14ac:dyDescent="0.3">
      <c r="A2" s="10" t="s">
        <v>75</v>
      </c>
      <c r="B2" s="20">
        <v>95.410954055469475</v>
      </c>
    </row>
    <row r="3" spans="1:8" x14ac:dyDescent="0.3">
      <c r="A3" s="52" t="s">
        <v>35</v>
      </c>
      <c r="B3" s="37">
        <f>SUM(E6:E131)</f>
        <v>-200.54803986012729</v>
      </c>
      <c r="G3" s="10" t="s">
        <v>72</v>
      </c>
      <c r="H3" s="38">
        <f>(3343/10000)/161.5</f>
        <v>2.0699690402476781E-3</v>
      </c>
    </row>
    <row r="5" spans="1:8" x14ac:dyDescent="0.3">
      <c r="A5" s="13" t="s">
        <v>64</v>
      </c>
      <c r="B5" s="13" t="s">
        <v>65</v>
      </c>
      <c r="C5" s="13" t="s">
        <v>66</v>
      </c>
      <c r="D5" s="13" t="s">
        <v>76</v>
      </c>
      <c r="G5" s="10" t="s">
        <v>77</v>
      </c>
      <c r="H5" s="49" t="s">
        <v>67</v>
      </c>
    </row>
    <row r="6" spans="1:8" x14ac:dyDescent="0.3">
      <c r="A6" s="10">
        <v>1</v>
      </c>
      <c r="B6" s="10">
        <v>34</v>
      </c>
      <c r="C6" s="10">
        <v>0</v>
      </c>
      <c r="D6" s="38">
        <f t="shared" ref="D6:D69" si="0">COMBIN(B6,C6)*EXP(GAMMALN(B$1+C6)+GAMMALN(B$2+B6-C6)-GAMMALN(B$1+B$2+B6))/E$1</f>
        <v>0.87447758727419056</v>
      </c>
      <c r="E6" s="20">
        <f>LN(D6)</f>
        <v>-0.13412861404094667</v>
      </c>
      <c r="G6" s="38">
        <f t="shared" ref="G6:G69" si="1">(B$1+C6)/(B$1+B$2+B6)</f>
        <v>3.3803814640685844E-3</v>
      </c>
      <c r="H6" s="49" t="str">
        <f>IF(G6&gt;=H$3,"Y","N")</f>
        <v>Y</v>
      </c>
    </row>
    <row r="7" spans="1:8" x14ac:dyDescent="0.3">
      <c r="A7" s="10">
        <v>2</v>
      </c>
      <c r="B7" s="10">
        <v>102</v>
      </c>
      <c r="C7" s="10">
        <v>1</v>
      </c>
      <c r="D7" s="38">
        <f t="shared" si="0"/>
        <v>0.16555641030109874</v>
      </c>
      <c r="E7" s="20">
        <f t="shared" ref="E7:E70" si="2">LN(D7)</f>
        <v>-1.7984432944996365</v>
      </c>
      <c r="G7" s="38">
        <f t="shared" si="1"/>
        <v>7.272898342205362E-3</v>
      </c>
      <c r="H7" s="49" t="str">
        <f t="shared" ref="H7:H70" si="3">IF(G7&gt;=H$3,"Y","N")</f>
        <v>Y</v>
      </c>
    </row>
    <row r="8" spans="1:8" x14ac:dyDescent="0.3">
      <c r="A8" s="10">
        <v>3</v>
      </c>
      <c r="B8" s="10">
        <v>53</v>
      </c>
      <c r="C8" s="10">
        <v>0</v>
      </c>
      <c r="D8" s="38">
        <f t="shared" si="0"/>
        <v>0.82334326066671426</v>
      </c>
      <c r="E8" s="20">
        <f t="shared" si="2"/>
        <v>-0.19438208061097847</v>
      </c>
      <c r="G8" s="38">
        <f t="shared" si="1"/>
        <v>2.9488914231572704E-3</v>
      </c>
      <c r="H8" s="49" t="str">
        <f t="shared" si="3"/>
        <v>Y</v>
      </c>
    </row>
    <row r="9" spans="1:8" x14ac:dyDescent="0.3">
      <c r="A9" s="10">
        <v>4</v>
      </c>
      <c r="B9" s="10">
        <v>145</v>
      </c>
      <c r="C9" s="10">
        <v>2</v>
      </c>
      <c r="D9" s="38">
        <f t="shared" si="0"/>
        <v>7.6943281192344087E-2</v>
      </c>
      <c r="E9" s="20">
        <f t="shared" si="2"/>
        <v>-2.5646867364489809</v>
      </c>
      <c r="G9" s="38">
        <f t="shared" si="1"/>
        <v>1.0126399140920846E-2</v>
      </c>
      <c r="H9" s="49" t="str">
        <f t="shared" si="3"/>
        <v>Y</v>
      </c>
    </row>
    <row r="10" spans="1:8" x14ac:dyDescent="0.3">
      <c r="A10" s="10">
        <v>5</v>
      </c>
      <c r="B10" s="10">
        <v>1254</v>
      </c>
      <c r="C10" s="10">
        <v>62</v>
      </c>
      <c r="D10" s="38">
        <f t="shared" si="0"/>
        <v>1.5175011358228372E-4</v>
      </c>
      <c r="E10" s="20">
        <f t="shared" si="2"/>
        <v>-8.7932753795420222</v>
      </c>
      <c r="G10" s="38">
        <f t="shared" si="1"/>
        <v>4.6256211417563996E-2</v>
      </c>
      <c r="H10" s="49" t="str">
        <f t="shared" si="3"/>
        <v>Y</v>
      </c>
    </row>
    <row r="11" spans="1:8" x14ac:dyDescent="0.3">
      <c r="A11" s="10">
        <v>6</v>
      </c>
      <c r="B11" s="10">
        <v>144</v>
      </c>
      <c r="C11" s="10">
        <v>7</v>
      </c>
      <c r="D11" s="38">
        <f t="shared" si="0"/>
        <v>3.0136388123308813E-3</v>
      </c>
      <c r="E11" s="20">
        <f t="shared" si="2"/>
        <v>-5.8046070226108153</v>
      </c>
      <c r="G11" s="38">
        <f t="shared" si="1"/>
        <v>3.1014990204446397E-2</v>
      </c>
      <c r="H11" s="49" t="str">
        <f t="shared" si="3"/>
        <v>Y</v>
      </c>
    </row>
    <row r="12" spans="1:8" x14ac:dyDescent="0.3">
      <c r="A12" s="10">
        <v>7</v>
      </c>
      <c r="B12" s="10">
        <v>1235</v>
      </c>
      <c r="C12" s="10">
        <v>80</v>
      </c>
      <c r="D12" s="38">
        <f t="shared" si="0"/>
        <v>3.0344500973434584E-5</v>
      </c>
      <c r="E12" s="20">
        <f t="shared" si="2"/>
        <v>-10.402895243911873</v>
      </c>
      <c r="G12" s="38">
        <f t="shared" si="1"/>
        <v>6.0441784163447927E-2</v>
      </c>
      <c r="H12" s="49" t="str">
        <f t="shared" si="3"/>
        <v>Y</v>
      </c>
    </row>
    <row r="13" spans="1:8" x14ac:dyDescent="0.3">
      <c r="A13" s="10">
        <v>8</v>
      </c>
      <c r="B13" s="10">
        <v>573</v>
      </c>
      <c r="C13" s="10">
        <v>34</v>
      </c>
      <c r="D13" s="38">
        <f t="shared" si="0"/>
        <v>1.4064340545416037E-4</v>
      </c>
      <c r="E13" s="20">
        <f t="shared" si="2"/>
        <v>-8.869282910340468</v>
      </c>
      <c r="G13" s="38">
        <f t="shared" si="1"/>
        <v>5.1489792218055615E-2</v>
      </c>
      <c r="H13" s="49" t="str">
        <f t="shared" si="3"/>
        <v>Y</v>
      </c>
    </row>
    <row r="14" spans="1:8" x14ac:dyDescent="0.3">
      <c r="A14" s="10">
        <v>9</v>
      </c>
      <c r="B14" s="10">
        <v>1083</v>
      </c>
      <c r="C14" s="10">
        <v>24</v>
      </c>
      <c r="D14" s="38">
        <f t="shared" si="0"/>
        <v>3.6186985678838155E-3</v>
      </c>
      <c r="E14" s="20">
        <f t="shared" si="2"/>
        <v>-5.6216408294185634</v>
      </c>
      <c r="G14" s="38">
        <f t="shared" si="1"/>
        <v>2.0731173884264577E-2</v>
      </c>
      <c r="H14" s="49" t="str">
        <f t="shared" si="3"/>
        <v>Y</v>
      </c>
    </row>
    <row r="15" spans="1:8" x14ac:dyDescent="0.3">
      <c r="A15" s="10">
        <v>10</v>
      </c>
      <c r="B15" s="10">
        <v>352</v>
      </c>
      <c r="C15" s="10">
        <v>5</v>
      </c>
      <c r="D15" s="38">
        <f t="shared" si="0"/>
        <v>3.0099975681502533E-2</v>
      </c>
      <c r="E15" s="20">
        <f t="shared" si="2"/>
        <v>-3.5032309151511374</v>
      </c>
      <c r="G15" s="38">
        <f t="shared" si="1"/>
        <v>1.2144565016188612E-2</v>
      </c>
      <c r="H15" s="49" t="str">
        <f t="shared" si="3"/>
        <v>Y</v>
      </c>
    </row>
    <row r="16" spans="1:8" x14ac:dyDescent="0.3">
      <c r="A16" s="10">
        <v>11</v>
      </c>
      <c r="B16" s="10">
        <v>817</v>
      </c>
      <c r="C16" s="10">
        <v>7</v>
      </c>
      <c r="D16" s="38">
        <f t="shared" si="0"/>
        <v>2.810102412514863E-2</v>
      </c>
      <c r="E16" s="20">
        <f t="shared" si="2"/>
        <v>-3.57194925757174</v>
      </c>
      <c r="G16" s="38">
        <f t="shared" si="1"/>
        <v>8.1491406341963508E-3</v>
      </c>
      <c r="H16" s="49" t="str">
        <f t="shared" si="3"/>
        <v>Y</v>
      </c>
    </row>
    <row r="17" spans="1:8" x14ac:dyDescent="0.3">
      <c r="A17" s="10">
        <v>12</v>
      </c>
      <c r="B17" s="10">
        <v>118</v>
      </c>
      <c r="C17" s="10">
        <v>0</v>
      </c>
      <c r="D17" s="38">
        <f t="shared" si="0"/>
        <v>0.70182317086452839</v>
      </c>
      <c r="E17" s="20">
        <f t="shared" si="2"/>
        <v>-0.35407380004215844</v>
      </c>
      <c r="G17" s="38">
        <f t="shared" si="1"/>
        <v>2.0525714067469885E-3</v>
      </c>
      <c r="H17" s="49" t="str">
        <f t="shared" si="3"/>
        <v>N</v>
      </c>
    </row>
    <row r="18" spans="1:8" x14ac:dyDescent="0.3">
      <c r="A18" s="10">
        <v>13</v>
      </c>
      <c r="B18" s="10">
        <v>1049</v>
      </c>
      <c r="C18" s="10">
        <v>3</v>
      </c>
      <c r="D18" s="38">
        <f t="shared" si="0"/>
        <v>6.6526129306772375E-2</v>
      </c>
      <c r="E18" s="20">
        <f t="shared" si="2"/>
        <v>-2.7101604865875744</v>
      </c>
      <c r="G18" s="38">
        <f t="shared" si="1"/>
        <v>3.0038367419646292E-3</v>
      </c>
      <c r="H18" s="49" t="str">
        <f t="shared" si="3"/>
        <v>Y</v>
      </c>
    </row>
    <row r="19" spans="1:8" x14ac:dyDescent="0.3">
      <c r="A19" s="10">
        <v>14</v>
      </c>
      <c r="B19" s="10">
        <v>452</v>
      </c>
      <c r="C19" s="10">
        <v>3</v>
      </c>
      <c r="D19" s="38">
        <f t="shared" si="0"/>
        <v>6.7353979090240892E-2</v>
      </c>
      <c r="E19" s="20">
        <f t="shared" si="2"/>
        <v>-2.6977932970953016</v>
      </c>
      <c r="G19" s="38">
        <f t="shared" si="1"/>
        <v>6.2771613282568053E-3</v>
      </c>
      <c r="H19" s="49" t="str">
        <f t="shared" si="3"/>
        <v>Y</v>
      </c>
    </row>
    <row r="20" spans="1:8" x14ac:dyDescent="0.3">
      <c r="A20" s="10">
        <v>15</v>
      </c>
      <c r="B20" s="10">
        <v>338</v>
      </c>
      <c r="C20" s="10">
        <v>2</v>
      </c>
      <c r="D20" s="38">
        <f t="shared" si="0"/>
        <v>9.91344898180994E-2</v>
      </c>
      <c r="E20" s="20">
        <f t="shared" si="2"/>
        <v>-2.3112778677396557</v>
      </c>
      <c r="G20" s="38">
        <f t="shared" si="1"/>
        <v>5.6216267504109619E-3</v>
      </c>
      <c r="H20" s="49" t="str">
        <f t="shared" si="3"/>
        <v>Y</v>
      </c>
    </row>
    <row r="21" spans="1:8" x14ac:dyDescent="0.3">
      <c r="A21" s="10">
        <v>16</v>
      </c>
      <c r="B21" s="10">
        <v>168</v>
      </c>
      <c r="C21" s="10">
        <v>0</v>
      </c>
      <c r="D21" s="38">
        <f t="shared" si="0"/>
        <v>0.63981334957198077</v>
      </c>
      <c r="E21" s="20">
        <f t="shared" si="2"/>
        <v>-0.44657878645779198</v>
      </c>
      <c r="G21" s="38">
        <f t="shared" si="1"/>
        <v>1.6636056659954956E-3</v>
      </c>
      <c r="H21" s="49" t="str">
        <f t="shared" si="3"/>
        <v>N</v>
      </c>
    </row>
    <row r="22" spans="1:8" x14ac:dyDescent="0.3">
      <c r="A22" s="10">
        <v>17</v>
      </c>
      <c r="B22" s="10">
        <v>242</v>
      </c>
      <c r="C22" s="10">
        <v>3</v>
      </c>
      <c r="D22" s="38">
        <f t="shared" si="0"/>
        <v>5.4654768311755912E-2</v>
      </c>
      <c r="E22" s="20">
        <f t="shared" si="2"/>
        <v>-2.9067188163495969</v>
      </c>
      <c r="G22" s="38">
        <f t="shared" si="1"/>
        <v>1.0178905545475698E-2</v>
      </c>
      <c r="H22" s="49" t="str">
        <f t="shared" si="3"/>
        <v>Y</v>
      </c>
    </row>
    <row r="23" spans="1:8" x14ac:dyDescent="0.3">
      <c r="A23" s="10">
        <v>18</v>
      </c>
      <c r="B23" s="10">
        <v>185</v>
      </c>
      <c r="C23" s="10">
        <v>1</v>
      </c>
      <c r="D23" s="38">
        <f t="shared" si="0"/>
        <v>0.18090660957313295</v>
      </c>
      <c r="E23" s="20">
        <f t="shared" si="2"/>
        <v>-1.7097743500834395</v>
      </c>
      <c r="G23" s="38">
        <f t="shared" si="1"/>
        <v>5.1235275555703719E-3</v>
      </c>
      <c r="H23" s="49" t="str">
        <f t="shared" si="3"/>
        <v>Y</v>
      </c>
    </row>
    <row r="24" spans="1:8" x14ac:dyDescent="0.3">
      <c r="A24" s="10">
        <v>19</v>
      </c>
      <c r="B24" s="10">
        <v>116</v>
      </c>
      <c r="C24" s="10">
        <v>0</v>
      </c>
      <c r="D24" s="38">
        <f t="shared" si="0"/>
        <v>0.70473364392193472</v>
      </c>
      <c r="E24" s="20">
        <f t="shared" si="2"/>
        <v>-0.34993535759787175</v>
      </c>
      <c r="G24" s="38">
        <f t="shared" si="1"/>
        <v>2.0719490079938899E-3</v>
      </c>
      <c r="H24" s="49" t="str">
        <f t="shared" si="3"/>
        <v>Y</v>
      </c>
    </row>
    <row r="25" spans="1:8" x14ac:dyDescent="0.3">
      <c r="A25" s="10">
        <v>20</v>
      </c>
      <c r="B25" s="10">
        <v>69</v>
      </c>
      <c r="C25" s="10">
        <v>1</v>
      </c>
      <c r="D25" s="38">
        <f t="shared" si="0"/>
        <v>0.14588264542106374</v>
      </c>
      <c r="E25" s="20">
        <f t="shared" si="2"/>
        <v>-1.9249527789788821</v>
      </c>
      <c r="G25" s="38">
        <f t="shared" si="1"/>
        <v>8.728802475420766E-3</v>
      </c>
      <c r="H25" s="49" t="str">
        <f t="shared" si="3"/>
        <v>Y</v>
      </c>
    </row>
    <row r="26" spans="1:8" x14ac:dyDescent="0.3">
      <c r="A26" s="10">
        <v>21</v>
      </c>
      <c r="B26" s="10">
        <v>193</v>
      </c>
      <c r="C26" s="10">
        <v>1</v>
      </c>
      <c r="D26" s="38">
        <f t="shared" si="0"/>
        <v>0.18122260874250545</v>
      </c>
      <c r="E26" s="20">
        <f t="shared" si="2"/>
        <v>-1.7080291208470426</v>
      </c>
      <c r="G26" s="38">
        <f t="shared" si="1"/>
        <v>4.981626100944902E-3</v>
      </c>
      <c r="H26" s="49" t="str">
        <f t="shared" si="3"/>
        <v>Y</v>
      </c>
    </row>
    <row r="27" spans="1:8" x14ac:dyDescent="0.3">
      <c r="A27" s="10">
        <v>22</v>
      </c>
      <c r="B27" s="10">
        <v>82</v>
      </c>
      <c r="C27" s="10">
        <v>1</v>
      </c>
      <c r="D27" s="38">
        <f t="shared" si="0"/>
        <v>0.15530780056681387</v>
      </c>
      <c r="E27" s="20">
        <f t="shared" si="2"/>
        <v>-1.86234632106888</v>
      </c>
      <c r="G27" s="38">
        <f t="shared" si="1"/>
        <v>8.0907676236672919E-3</v>
      </c>
      <c r="H27" s="49" t="str">
        <f t="shared" si="3"/>
        <v>Y</v>
      </c>
    </row>
    <row r="28" spans="1:8" x14ac:dyDescent="0.3">
      <c r="A28" s="10">
        <v>23</v>
      </c>
      <c r="B28" s="10">
        <v>265</v>
      </c>
      <c r="C28" s="10">
        <v>1</v>
      </c>
      <c r="D28" s="38">
        <f t="shared" si="0"/>
        <v>0.1804231845038696</v>
      </c>
      <c r="E28" s="20">
        <f t="shared" si="2"/>
        <v>-1.7124501624057566</v>
      </c>
      <c r="G28" s="38">
        <f t="shared" si="1"/>
        <v>3.9876474882099217E-3</v>
      </c>
      <c r="H28" s="49" t="str">
        <f t="shared" si="3"/>
        <v>Y</v>
      </c>
    </row>
    <row r="29" spans="1:8" x14ac:dyDescent="0.3">
      <c r="A29" s="10">
        <v>24</v>
      </c>
      <c r="B29" s="10">
        <v>171</v>
      </c>
      <c r="C29" s="10">
        <v>0</v>
      </c>
      <c r="D29" s="38">
        <f t="shared" si="0"/>
        <v>0.63663745393965332</v>
      </c>
      <c r="E29" s="20">
        <f t="shared" si="2"/>
        <v>-0.45155493152668674</v>
      </c>
      <c r="G29" s="38">
        <f t="shared" si="1"/>
        <v>1.6449029530907898E-3</v>
      </c>
      <c r="H29" s="49" t="str">
        <f t="shared" si="3"/>
        <v>N</v>
      </c>
    </row>
    <row r="30" spans="1:8" x14ac:dyDescent="0.3">
      <c r="A30" s="10">
        <v>25</v>
      </c>
      <c r="B30" s="10">
        <v>1554</v>
      </c>
      <c r="C30" s="10">
        <v>7</v>
      </c>
      <c r="D30" s="38">
        <f t="shared" si="0"/>
        <v>3.0888455968440393E-2</v>
      </c>
      <c r="E30" s="20">
        <f t="shared" si="2"/>
        <v>-3.4773727581361391</v>
      </c>
      <c r="G30" s="38">
        <f t="shared" si="1"/>
        <v>4.5088599873944262E-3</v>
      </c>
      <c r="H30" s="49" t="str">
        <f t="shared" si="3"/>
        <v>Y</v>
      </c>
    </row>
    <row r="31" spans="1:8" x14ac:dyDescent="0.3">
      <c r="A31" s="10">
        <v>26</v>
      </c>
      <c r="B31" s="10">
        <v>1339</v>
      </c>
      <c r="C31" s="10">
        <v>4</v>
      </c>
      <c r="D31" s="38">
        <f t="shared" si="0"/>
        <v>5.1072308190912456E-2</v>
      </c>
      <c r="E31" s="20">
        <f t="shared" si="2"/>
        <v>-2.9745128427331422</v>
      </c>
      <c r="G31" s="38">
        <f t="shared" si="1"/>
        <v>3.0936631030134051E-3</v>
      </c>
      <c r="H31" s="49" t="str">
        <f t="shared" si="3"/>
        <v>Y</v>
      </c>
    </row>
    <row r="32" spans="1:8" x14ac:dyDescent="0.3">
      <c r="A32" s="10">
        <v>27</v>
      </c>
      <c r="B32" s="10">
        <v>1167</v>
      </c>
      <c r="C32" s="10">
        <v>4</v>
      </c>
      <c r="D32" s="38">
        <f t="shared" si="0"/>
        <v>5.1965903652295781E-2</v>
      </c>
      <c r="E32" s="20">
        <f t="shared" si="2"/>
        <v>-2.9571674744596241</v>
      </c>
      <c r="G32" s="38">
        <f t="shared" si="1"/>
        <v>3.5150196358076221E-3</v>
      </c>
      <c r="H32" s="49" t="str">
        <f t="shared" si="3"/>
        <v>Y</v>
      </c>
    </row>
    <row r="33" spans="1:8" x14ac:dyDescent="0.3">
      <c r="A33" s="10">
        <v>28</v>
      </c>
      <c r="B33" s="10">
        <v>621</v>
      </c>
      <c r="C33" s="10">
        <v>2</v>
      </c>
      <c r="D33" s="38">
        <f t="shared" si="0"/>
        <v>9.8082683488837946E-2</v>
      </c>
      <c r="E33" s="20">
        <f t="shared" si="2"/>
        <v>-2.3219444469642174</v>
      </c>
      <c r="G33" s="38">
        <f t="shared" si="1"/>
        <v>3.4023052736055909E-3</v>
      </c>
      <c r="H33" s="49" t="str">
        <f t="shared" si="3"/>
        <v>Y</v>
      </c>
    </row>
    <row r="34" spans="1:8" x14ac:dyDescent="0.3">
      <c r="A34" s="10">
        <v>29</v>
      </c>
      <c r="B34" s="10">
        <v>1013</v>
      </c>
      <c r="C34" s="10">
        <v>1</v>
      </c>
      <c r="D34" s="38">
        <f t="shared" si="0"/>
        <v>0.13667124124759092</v>
      </c>
      <c r="E34" s="20">
        <f t="shared" si="2"/>
        <v>-1.9901769359687382</v>
      </c>
      <c r="G34" s="38">
        <f t="shared" si="1"/>
        <v>1.2976888821793655E-3</v>
      </c>
      <c r="H34" s="49" t="str">
        <f t="shared" si="3"/>
        <v>N</v>
      </c>
    </row>
    <row r="35" spans="1:8" x14ac:dyDescent="0.3">
      <c r="A35" s="10">
        <v>30</v>
      </c>
      <c r="B35" s="10">
        <v>544</v>
      </c>
      <c r="C35" s="10">
        <v>1</v>
      </c>
      <c r="D35" s="38">
        <f t="shared" si="0"/>
        <v>0.16209994139470496</v>
      </c>
      <c r="E35" s="20">
        <f t="shared" si="2"/>
        <v>-1.819542211778481</v>
      </c>
      <c r="G35" s="38">
        <f t="shared" si="1"/>
        <v>2.2488746045193258E-3</v>
      </c>
      <c r="H35" s="49" t="str">
        <f t="shared" si="3"/>
        <v>Y</v>
      </c>
    </row>
    <row r="36" spans="1:8" x14ac:dyDescent="0.3">
      <c r="A36" s="10">
        <v>31</v>
      </c>
      <c r="B36" s="10">
        <v>731</v>
      </c>
      <c r="C36" s="10">
        <v>1</v>
      </c>
      <c r="D36" s="38">
        <f t="shared" si="0"/>
        <v>0.1505245480854337</v>
      </c>
      <c r="E36" s="20">
        <f t="shared" si="2"/>
        <v>-1.8936290978920121</v>
      </c>
      <c r="G36" s="38">
        <f t="shared" si="1"/>
        <v>1.7402701371806058E-3</v>
      </c>
      <c r="H36" s="49" t="str">
        <f t="shared" si="3"/>
        <v>N</v>
      </c>
    </row>
    <row r="37" spans="1:8" x14ac:dyDescent="0.3">
      <c r="A37" s="10">
        <v>32</v>
      </c>
      <c r="B37" s="10">
        <v>326</v>
      </c>
      <c r="C37" s="10">
        <v>0</v>
      </c>
      <c r="D37" s="38">
        <f t="shared" si="0"/>
        <v>0.52047678791639762</v>
      </c>
      <c r="E37" s="20">
        <f t="shared" si="2"/>
        <v>-0.65300998766332441</v>
      </c>
      <c r="G37" s="38">
        <f t="shared" si="1"/>
        <v>1.0405174595707544E-3</v>
      </c>
      <c r="H37" s="49" t="str">
        <f t="shared" si="3"/>
        <v>N</v>
      </c>
    </row>
    <row r="38" spans="1:8" x14ac:dyDescent="0.3">
      <c r="A38" s="10">
        <v>33</v>
      </c>
      <c r="B38" s="10">
        <v>772</v>
      </c>
      <c r="C38" s="10">
        <v>1</v>
      </c>
      <c r="D38" s="38">
        <f t="shared" si="0"/>
        <v>0.14825865181210046</v>
      </c>
      <c r="E38" s="20">
        <f t="shared" si="2"/>
        <v>-1.9087968831977113</v>
      </c>
      <c r="G38" s="38">
        <f t="shared" si="1"/>
        <v>1.658054219504386E-3</v>
      </c>
      <c r="H38" s="49" t="str">
        <f t="shared" si="3"/>
        <v>N</v>
      </c>
    </row>
    <row r="39" spans="1:8" x14ac:dyDescent="0.3">
      <c r="A39" s="10">
        <v>34</v>
      </c>
      <c r="B39" s="10">
        <v>335</v>
      </c>
      <c r="C39" s="10">
        <v>1</v>
      </c>
      <c r="D39" s="38">
        <f t="shared" si="0"/>
        <v>0.17658317809022625</v>
      </c>
      <c r="E39" s="20">
        <f t="shared" si="2"/>
        <v>-1.7339632496514863</v>
      </c>
      <c r="G39" s="38">
        <f t="shared" si="1"/>
        <v>3.3397760912057648E-3</v>
      </c>
      <c r="H39" s="49" t="str">
        <f t="shared" si="3"/>
        <v>Y</v>
      </c>
    </row>
    <row r="40" spans="1:8" x14ac:dyDescent="0.3">
      <c r="A40" s="10">
        <v>35</v>
      </c>
      <c r="B40" s="10">
        <v>235</v>
      </c>
      <c r="C40" s="10">
        <v>0</v>
      </c>
      <c r="D40" s="38">
        <f t="shared" si="0"/>
        <v>0.57917681536945409</v>
      </c>
      <c r="E40" s="20">
        <f t="shared" si="2"/>
        <v>-0.54614746742475984</v>
      </c>
      <c r="G40" s="38">
        <f t="shared" si="1"/>
        <v>1.3267109566751792E-3</v>
      </c>
      <c r="H40" s="49" t="str">
        <f t="shared" si="3"/>
        <v>N</v>
      </c>
    </row>
    <row r="41" spans="1:8" x14ac:dyDescent="0.3">
      <c r="A41" s="10">
        <v>36</v>
      </c>
      <c r="B41" s="10">
        <v>218</v>
      </c>
      <c r="C41" s="10">
        <v>0</v>
      </c>
      <c r="D41" s="38">
        <f t="shared" si="0"/>
        <v>0.59277434455898714</v>
      </c>
      <c r="E41" s="20">
        <f t="shared" si="2"/>
        <v>-0.52294148434606325</v>
      </c>
      <c r="G41" s="38">
        <f t="shared" si="1"/>
        <v>1.3985736099175032E-3</v>
      </c>
      <c r="H41" s="49" t="str">
        <f t="shared" si="3"/>
        <v>N</v>
      </c>
    </row>
    <row r="42" spans="1:8" x14ac:dyDescent="0.3">
      <c r="A42" s="10">
        <v>37</v>
      </c>
      <c r="B42" s="10">
        <v>221</v>
      </c>
      <c r="C42" s="10">
        <v>0</v>
      </c>
      <c r="D42" s="38">
        <f t="shared" si="0"/>
        <v>0.59029856637276601</v>
      </c>
      <c r="E42" s="20">
        <f t="shared" si="2"/>
        <v>-0.52712682538020772</v>
      </c>
      <c r="G42" s="38">
        <f t="shared" si="1"/>
        <v>1.385331627263978E-3</v>
      </c>
      <c r="H42" s="49" t="str">
        <f t="shared" si="3"/>
        <v>N</v>
      </c>
    </row>
    <row r="43" spans="1:8" x14ac:dyDescent="0.3">
      <c r="A43" s="10">
        <v>38</v>
      </c>
      <c r="B43" s="10">
        <v>103</v>
      </c>
      <c r="C43" s="10">
        <v>1</v>
      </c>
      <c r="D43" s="38">
        <f t="shared" si="0"/>
        <v>0.16596363276454862</v>
      </c>
      <c r="E43" s="20">
        <f t="shared" si="2"/>
        <v>-1.7959865943586986</v>
      </c>
      <c r="G43" s="38">
        <f t="shared" si="1"/>
        <v>7.2363235263276258E-3</v>
      </c>
      <c r="H43" s="49" t="str">
        <f t="shared" si="3"/>
        <v>Y</v>
      </c>
    </row>
    <row r="44" spans="1:8" x14ac:dyDescent="0.3">
      <c r="A44" s="10">
        <v>39</v>
      </c>
      <c r="B44" s="10">
        <v>170</v>
      </c>
      <c r="C44" s="10">
        <v>0</v>
      </c>
      <c r="D44" s="38">
        <f t="shared" si="0"/>
        <v>0.6376903382655319</v>
      </c>
      <c r="E44" s="20">
        <f t="shared" si="2"/>
        <v>-0.44990247668437178</v>
      </c>
      <c r="G44" s="38">
        <f t="shared" si="1"/>
        <v>1.6510902902926044E-3</v>
      </c>
      <c r="H44" s="49" t="str">
        <f t="shared" si="3"/>
        <v>N</v>
      </c>
    </row>
    <row r="45" spans="1:8" x14ac:dyDescent="0.3">
      <c r="A45" s="10">
        <v>40</v>
      </c>
      <c r="B45" s="10">
        <v>45</v>
      </c>
      <c r="C45" s="10">
        <v>0</v>
      </c>
      <c r="D45" s="38">
        <f t="shared" si="0"/>
        <v>0.8436544465192507</v>
      </c>
      <c r="E45" s="20">
        <f t="shared" si="2"/>
        <v>-0.1700122917782779</v>
      </c>
      <c r="G45" s="38">
        <f t="shared" si="1"/>
        <v>3.1163827171900673E-3</v>
      </c>
      <c r="H45" s="49" t="str">
        <f t="shared" si="3"/>
        <v>Y</v>
      </c>
    </row>
    <row r="46" spans="1:8" x14ac:dyDescent="0.3">
      <c r="A46" s="10">
        <v>41</v>
      </c>
      <c r="B46" s="10">
        <v>237</v>
      </c>
      <c r="C46" s="10">
        <v>0</v>
      </c>
      <c r="D46" s="38">
        <f t="shared" si="0"/>
        <v>0.57764334679417562</v>
      </c>
      <c r="E46" s="20">
        <f t="shared" si="2"/>
        <v>-0.54879864783055177</v>
      </c>
      <c r="G46" s="38">
        <f t="shared" si="1"/>
        <v>1.3187391293039174E-3</v>
      </c>
      <c r="H46" s="49" t="str">
        <f t="shared" si="3"/>
        <v>N</v>
      </c>
    </row>
    <row r="47" spans="1:8" x14ac:dyDescent="0.3">
      <c r="A47" s="10">
        <v>42</v>
      </c>
      <c r="B47" s="10">
        <v>86</v>
      </c>
      <c r="C47" s="10">
        <v>0</v>
      </c>
      <c r="D47" s="38">
        <f t="shared" si="0"/>
        <v>0.75377319391183428</v>
      </c>
      <c r="E47" s="20">
        <f t="shared" si="2"/>
        <v>-0.28266376005518629</v>
      </c>
      <c r="G47" s="38">
        <f t="shared" si="1"/>
        <v>2.4137609722884746E-3</v>
      </c>
      <c r="H47" s="49" t="str">
        <f t="shared" si="3"/>
        <v>Y</v>
      </c>
    </row>
    <row r="48" spans="1:8" x14ac:dyDescent="0.3">
      <c r="A48" s="10">
        <v>43</v>
      </c>
      <c r="B48" s="10">
        <v>297</v>
      </c>
      <c r="C48" s="10">
        <v>1</v>
      </c>
      <c r="D48" s="38">
        <f t="shared" si="0"/>
        <v>0.17886824642221238</v>
      </c>
      <c r="E48" s="20">
        <f t="shared" si="2"/>
        <v>-1.7211057976689565</v>
      </c>
      <c r="G48" s="38">
        <f t="shared" si="1"/>
        <v>3.6628294830513605E-3</v>
      </c>
      <c r="H48" s="49" t="str">
        <f t="shared" si="3"/>
        <v>Y</v>
      </c>
    </row>
    <row r="49" spans="1:8" x14ac:dyDescent="0.3">
      <c r="A49" s="10">
        <v>44</v>
      </c>
      <c r="B49" s="10">
        <v>415</v>
      </c>
      <c r="C49" s="10">
        <v>0</v>
      </c>
      <c r="D49" s="38">
        <f t="shared" si="0"/>
        <v>0.47846814456356451</v>
      </c>
      <c r="E49" s="20">
        <f t="shared" si="2"/>
        <v>-0.73716564384011463</v>
      </c>
      <c r="G49" s="38">
        <f t="shared" si="1"/>
        <v>8.5923905551547593E-4</v>
      </c>
      <c r="H49" s="49" t="str">
        <f t="shared" si="3"/>
        <v>N</v>
      </c>
    </row>
    <row r="50" spans="1:8" x14ac:dyDescent="0.3">
      <c r="A50" s="10">
        <v>45</v>
      </c>
      <c r="B50" s="10">
        <v>187</v>
      </c>
      <c r="C50" s="10">
        <v>0</v>
      </c>
      <c r="D50" s="38">
        <f t="shared" si="0"/>
        <v>0.62052979944907216</v>
      </c>
      <c r="E50" s="20">
        <f t="shared" si="2"/>
        <v>-0.47718165059285417</v>
      </c>
      <c r="G50" s="38">
        <f t="shared" si="1"/>
        <v>1.5518555537474864E-3</v>
      </c>
      <c r="H50" s="49" t="str">
        <f t="shared" si="3"/>
        <v>N</v>
      </c>
    </row>
    <row r="51" spans="1:8" x14ac:dyDescent="0.3">
      <c r="A51" s="10">
        <v>46</v>
      </c>
      <c r="B51" s="10">
        <v>248</v>
      </c>
      <c r="C51" s="10">
        <v>0</v>
      </c>
      <c r="D51" s="38">
        <f t="shared" si="0"/>
        <v>0.56944069209213122</v>
      </c>
      <c r="E51" s="20">
        <f t="shared" si="2"/>
        <v>-0.56310064183020347</v>
      </c>
      <c r="G51" s="38">
        <f t="shared" si="1"/>
        <v>1.2765517371276813E-3</v>
      </c>
      <c r="H51" s="49" t="str">
        <f t="shared" si="3"/>
        <v>N</v>
      </c>
    </row>
    <row r="52" spans="1:8" x14ac:dyDescent="0.3">
      <c r="A52" s="10">
        <v>47</v>
      </c>
      <c r="B52" s="10">
        <v>316</v>
      </c>
      <c r="C52" s="10">
        <v>1</v>
      </c>
      <c r="D52" s="38">
        <f t="shared" si="0"/>
        <v>0.17776983181132208</v>
      </c>
      <c r="E52" s="20">
        <f t="shared" si="2"/>
        <v>-1.7272656451506958</v>
      </c>
      <c r="G52" s="38">
        <f t="shared" si="1"/>
        <v>3.49385102557522E-3</v>
      </c>
      <c r="H52" s="49" t="str">
        <f t="shared" si="3"/>
        <v>Y</v>
      </c>
    </row>
    <row r="53" spans="1:8" x14ac:dyDescent="0.3">
      <c r="A53" s="10">
        <v>48</v>
      </c>
      <c r="B53" s="10">
        <v>374</v>
      </c>
      <c r="C53" s="10">
        <v>0</v>
      </c>
      <c r="D53" s="38">
        <f t="shared" si="0"/>
        <v>0.49639235975230306</v>
      </c>
      <c r="E53" s="20">
        <f t="shared" si="2"/>
        <v>-0.70038861708297873</v>
      </c>
      <c r="G53" s="38">
        <f t="shared" si="1"/>
        <v>9.3421789781855658E-4</v>
      </c>
      <c r="H53" s="49" t="str">
        <f t="shared" si="3"/>
        <v>N</v>
      </c>
    </row>
    <row r="54" spans="1:8" x14ac:dyDescent="0.3">
      <c r="A54" s="10">
        <v>49</v>
      </c>
      <c r="B54" s="10">
        <v>229</v>
      </c>
      <c r="C54" s="10">
        <v>1</v>
      </c>
      <c r="D54" s="38">
        <f t="shared" si="0"/>
        <v>0.18146620062550209</v>
      </c>
      <c r="E54" s="20">
        <f t="shared" si="2"/>
        <v>-1.7066858650678092</v>
      </c>
      <c r="G54" s="38">
        <f t="shared" si="1"/>
        <v>4.429560233875262E-3</v>
      </c>
      <c r="H54" s="49" t="str">
        <f t="shared" si="3"/>
        <v>Y</v>
      </c>
    </row>
    <row r="55" spans="1:8" x14ac:dyDescent="0.3">
      <c r="A55" s="10">
        <v>50</v>
      </c>
      <c r="B55" s="10">
        <v>278</v>
      </c>
      <c r="C55" s="10">
        <v>0</v>
      </c>
      <c r="D55" s="38">
        <f t="shared" si="0"/>
        <v>0.5488711221337581</v>
      </c>
      <c r="E55" s="20">
        <f t="shared" si="2"/>
        <v>-0.59989161524248413</v>
      </c>
      <c r="G55" s="38">
        <f t="shared" si="1"/>
        <v>1.1741134256576997E-3</v>
      </c>
      <c r="H55" s="49" t="str">
        <f t="shared" si="3"/>
        <v>N</v>
      </c>
    </row>
    <row r="56" spans="1:8" x14ac:dyDescent="0.3">
      <c r="A56" s="10">
        <v>51</v>
      </c>
      <c r="B56" s="10">
        <v>309</v>
      </c>
      <c r="C56" s="10">
        <v>0</v>
      </c>
      <c r="D56" s="38">
        <f t="shared" si="0"/>
        <v>0.52997607463563379</v>
      </c>
      <c r="E56" s="20">
        <f t="shared" si="2"/>
        <v>-0.63492341565182653</v>
      </c>
      <c r="G56" s="38">
        <f t="shared" si="1"/>
        <v>1.0842096945869438E-3</v>
      </c>
      <c r="H56" s="49" t="str">
        <f t="shared" si="3"/>
        <v>N</v>
      </c>
    </row>
    <row r="57" spans="1:8" x14ac:dyDescent="0.3">
      <c r="A57" s="10">
        <v>52</v>
      </c>
      <c r="B57" s="10">
        <v>376</v>
      </c>
      <c r="C57" s="10">
        <v>0</v>
      </c>
      <c r="D57" s="38">
        <f t="shared" si="0"/>
        <v>0.49546629970851835</v>
      </c>
      <c r="E57" s="20">
        <f t="shared" si="2"/>
        <v>-0.7022559402223012</v>
      </c>
      <c r="G57" s="38">
        <f t="shared" si="1"/>
        <v>9.3025808811946669E-4</v>
      </c>
      <c r="H57" s="49" t="str">
        <f t="shared" si="3"/>
        <v>N</v>
      </c>
    </row>
    <row r="58" spans="1:8" x14ac:dyDescent="0.3">
      <c r="A58" s="10">
        <v>53</v>
      </c>
      <c r="B58" s="10">
        <v>454</v>
      </c>
      <c r="C58" s="10">
        <v>0</v>
      </c>
      <c r="D58" s="38">
        <f t="shared" si="0"/>
        <v>0.46324356238387271</v>
      </c>
      <c r="E58" s="20">
        <f t="shared" si="2"/>
        <v>-0.76950231054814833</v>
      </c>
      <c r="G58" s="38">
        <f t="shared" si="1"/>
        <v>7.9829456249222084E-4</v>
      </c>
      <c r="H58" s="49" t="str">
        <f t="shared" si="3"/>
        <v>N</v>
      </c>
    </row>
    <row r="59" spans="1:8" x14ac:dyDescent="0.3">
      <c r="A59" s="10">
        <v>54</v>
      </c>
      <c r="B59" s="10">
        <v>549</v>
      </c>
      <c r="C59" s="10">
        <v>5</v>
      </c>
      <c r="D59" s="38">
        <f t="shared" si="0"/>
        <v>3.8178558119910659E-2</v>
      </c>
      <c r="E59" s="20">
        <f t="shared" si="2"/>
        <v>-3.2654812267221613</v>
      </c>
      <c r="G59" s="38">
        <f t="shared" si="1"/>
        <v>8.4344313522966962E-3</v>
      </c>
      <c r="H59" s="49" t="str">
        <f t="shared" si="3"/>
        <v>Y</v>
      </c>
    </row>
    <row r="60" spans="1:8" x14ac:dyDescent="0.3">
      <c r="A60" s="10">
        <v>55</v>
      </c>
      <c r="B60" s="10">
        <v>399</v>
      </c>
      <c r="C60" s="10">
        <v>3</v>
      </c>
      <c r="D60" s="38">
        <f t="shared" si="0"/>
        <v>6.5780003307475382E-2</v>
      </c>
      <c r="E60" s="20">
        <f t="shared" si="2"/>
        <v>-2.7214393879403613</v>
      </c>
      <c r="G60" s="38">
        <f t="shared" si="1"/>
        <v>6.9494652994750213E-3</v>
      </c>
      <c r="H60" s="49" t="str">
        <f t="shared" si="3"/>
        <v>Y</v>
      </c>
    </row>
    <row r="61" spans="1:8" x14ac:dyDescent="0.3">
      <c r="A61" s="10">
        <v>56</v>
      </c>
      <c r="B61" s="10">
        <v>168</v>
      </c>
      <c r="C61" s="10">
        <v>0</v>
      </c>
      <c r="D61" s="38">
        <f t="shared" si="0"/>
        <v>0.63981334957198077</v>
      </c>
      <c r="E61" s="20">
        <f t="shared" si="2"/>
        <v>-0.44657878645779198</v>
      </c>
      <c r="G61" s="38">
        <f t="shared" si="1"/>
        <v>1.6636056659954956E-3</v>
      </c>
      <c r="H61" s="49" t="str">
        <f t="shared" si="3"/>
        <v>N</v>
      </c>
    </row>
    <row r="62" spans="1:8" x14ac:dyDescent="0.3">
      <c r="A62" s="10">
        <v>57</v>
      </c>
      <c r="B62" s="10">
        <v>651</v>
      </c>
      <c r="C62" s="10">
        <v>2</v>
      </c>
      <c r="D62" s="38">
        <f t="shared" si="0"/>
        <v>9.7515905786187213E-2</v>
      </c>
      <c r="E62" s="20">
        <f t="shared" si="2"/>
        <v>-2.3277397780150229</v>
      </c>
      <c r="G62" s="38">
        <f t="shared" si="1"/>
        <v>3.2656390455960134E-3</v>
      </c>
      <c r="H62" s="49" t="str">
        <f t="shared" si="3"/>
        <v>Y</v>
      </c>
    </row>
    <row r="63" spans="1:8" x14ac:dyDescent="0.3">
      <c r="A63" s="10">
        <v>58</v>
      </c>
      <c r="B63" s="10">
        <v>307</v>
      </c>
      <c r="C63" s="10">
        <v>2</v>
      </c>
      <c r="D63" s="38">
        <f t="shared" si="0"/>
        <v>9.8036390772885562E-2</v>
      </c>
      <c r="E63" s="20">
        <f t="shared" si="2"/>
        <v>-2.3224165348219272</v>
      </c>
      <c r="G63" s="38">
        <f t="shared" si="1"/>
        <v>6.0542207038666654E-3</v>
      </c>
      <c r="H63" s="49" t="str">
        <f t="shared" si="3"/>
        <v>Y</v>
      </c>
    </row>
    <row r="64" spans="1:8" x14ac:dyDescent="0.3">
      <c r="A64" s="10">
        <v>59</v>
      </c>
      <c r="B64" s="10">
        <v>221</v>
      </c>
      <c r="C64" s="10">
        <v>0</v>
      </c>
      <c r="D64" s="38">
        <f t="shared" si="0"/>
        <v>0.59029856637276601</v>
      </c>
      <c r="E64" s="20">
        <f t="shared" si="2"/>
        <v>-0.52712682538020772</v>
      </c>
      <c r="G64" s="38">
        <f t="shared" si="1"/>
        <v>1.385331627263978E-3</v>
      </c>
      <c r="H64" s="49" t="str">
        <f t="shared" si="3"/>
        <v>N</v>
      </c>
    </row>
    <row r="65" spans="1:8" x14ac:dyDescent="0.3">
      <c r="A65" s="10">
        <v>60</v>
      </c>
      <c r="B65" s="10">
        <v>179</v>
      </c>
      <c r="C65" s="10">
        <v>0</v>
      </c>
      <c r="D65" s="38">
        <f t="shared" si="0"/>
        <v>0.62841450865456461</v>
      </c>
      <c r="E65" s="20">
        <f t="shared" si="2"/>
        <v>-0.46455528461996204</v>
      </c>
      <c r="G65" s="38">
        <f t="shared" si="1"/>
        <v>1.5970250975600028E-3</v>
      </c>
      <c r="H65" s="49" t="str">
        <f t="shared" si="3"/>
        <v>N</v>
      </c>
    </row>
    <row r="66" spans="1:8" x14ac:dyDescent="0.3">
      <c r="A66" s="10">
        <v>61</v>
      </c>
      <c r="B66" s="10">
        <v>247</v>
      </c>
      <c r="C66" s="10">
        <v>0</v>
      </c>
      <c r="D66" s="38">
        <f t="shared" si="0"/>
        <v>0.57017066739610855</v>
      </c>
      <c r="E66" s="20">
        <f t="shared" si="2"/>
        <v>-0.56181954648531018</v>
      </c>
      <c r="G66" s="38">
        <f t="shared" si="1"/>
        <v>1.2802750917243594E-3</v>
      </c>
      <c r="H66" s="49" t="str">
        <f t="shared" si="3"/>
        <v>N</v>
      </c>
    </row>
    <row r="67" spans="1:8" x14ac:dyDescent="0.3">
      <c r="A67" s="10">
        <v>62</v>
      </c>
      <c r="B67" s="10">
        <v>65</v>
      </c>
      <c r="C67" s="10">
        <v>0</v>
      </c>
      <c r="D67" s="38">
        <f t="shared" si="0"/>
        <v>0.79566772920316042</v>
      </c>
      <c r="E67" s="20">
        <f t="shared" si="2"/>
        <v>-0.22857360590825246</v>
      </c>
      <c r="G67" s="38">
        <f t="shared" si="1"/>
        <v>2.7288931644977397E-3</v>
      </c>
      <c r="H67" s="49" t="str">
        <f t="shared" si="3"/>
        <v>Y</v>
      </c>
    </row>
    <row r="68" spans="1:8" x14ac:dyDescent="0.3">
      <c r="A68" s="10">
        <v>63</v>
      </c>
      <c r="B68" s="10">
        <v>594</v>
      </c>
      <c r="C68" s="10">
        <v>1</v>
      </c>
      <c r="D68" s="38">
        <f t="shared" si="0"/>
        <v>0.15880505271325782</v>
      </c>
      <c r="E68" s="20">
        <f t="shared" si="2"/>
        <v>-1.8400779125817235</v>
      </c>
      <c r="G68" s="38">
        <f t="shared" si="1"/>
        <v>2.0858772179295892E-3</v>
      </c>
      <c r="H68" s="49" t="str">
        <f t="shared" si="3"/>
        <v>Y</v>
      </c>
    </row>
    <row r="69" spans="1:8" x14ac:dyDescent="0.3">
      <c r="A69" s="10">
        <v>64</v>
      </c>
      <c r="B69" s="10">
        <v>149</v>
      </c>
      <c r="C69" s="10">
        <v>0</v>
      </c>
      <c r="D69" s="38">
        <f t="shared" si="0"/>
        <v>0.66121162681977463</v>
      </c>
      <c r="E69" s="20">
        <f t="shared" si="2"/>
        <v>-0.41368132876795038</v>
      </c>
      <c r="G69" s="38">
        <f t="shared" si="1"/>
        <v>1.7926990744044295E-3</v>
      </c>
      <c r="H69" s="49" t="str">
        <f t="shared" si="3"/>
        <v>N</v>
      </c>
    </row>
    <row r="70" spans="1:8" x14ac:dyDescent="0.3">
      <c r="A70" s="10">
        <v>65</v>
      </c>
      <c r="B70" s="10">
        <v>268</v>
      </c>
      <c r="C70" s="10">
        <v>0</v>
      </c>
      <c r="D70" s="38">
        <f t="shared" ref="D70:D131" si="4">COMBIN(B70,C70)*EXP(GAMMALN(B$1+C70)+GAMMALN(B$2+B70-C70)-GAMMALN(B$1+B$2+B70))/E$1</f>
        <v>0.55545519118489906</v>
      </c>
      <c r="E70" s="20">
        <f t="shared" si="2"/>
        <v>-0.58796733708953752</v>
      </c>
      <c r="G70" s="38">
        <f t="shared" ref="G70:G131" si="5">(B$1+C70)/(B$1+B$2+B70)</f>
        <v>1.2063825959336275E-3</v>
      </c>
      <c r="H70" s="49" t="str">
        <f t="shared" si="3"/>
        <v>N</v>
      </c>
    </row>
    <row r="71" spans="1:8" x14ac:dyDescent="0.3">
      <c r="A71" s="10">
        <v>66</v>
      </c>
      <c r="B71" s="10">
        <v>51</v>
      </c>
      <c r="C71" s="10">
        <v>0</v>
      </c>
      <c r="D71" s="38">
        <f t="shared" si="4"/>
        <v>0.82827065604167993</v>
      </c>
      <c r="E71" s="20">
        <f t="shared" ref="E71:E131" si="6">LN(D71)</f>
        <v>-0.18841529873287763</v>
      </c>
      <c r="G71" s="38">
        <f t="shared" si="5"/>
        <v>2.9890534048638362E-3</v>
      </c>
      <c r="H71" s="49" t="str">
        <f t="shared" ref="H71:H131" si="7">IF(G71&gt;=H$3,"Y","N")</f>
        <v>Y</v>
      </c>
    </row>
    <row r="72" spans="1:8" x14ac:dyDescent="0.3">
      <c r="A72" s="10">
        <v>67</v>
      </c>
      <c r="B72" s="10">
        <v>981</v>
      </c>
      <c r="C72" s="10">
        <v>2</v>
      </c>
      <c r="D72" s="38">
        <f t="shared" si="4"/>
        <v>9.0599545863642383E-2</v>
      </c>
      <c r="E72" s="20">
        <f t="shared" si="6"/>
        <v>-2.4013060784883447</v>
      </c>
      <c r="G72" s="38">
        <f t="shared" si="5"/>
        <v>2.2648859333826077E-3</v>
      </c>
      <c r="H72" s="49" t="str">
        <f t="shared" si="7"/>
        <v>Y</v>
      </c>
    </row>
    <row r="73" spans="1:8" x14ac:dyDescent="0.3">
      <c r="A73" s="10">
        <v>68</v>
      </c>
      <c r="B73" s="10">
        <v>263</v>
      </c>
      <c r="C73" s="10">
        <v>0</v>
      </c>
      <c r="D73" s="38">
        <f t="shared" si="4"/>
        <v>0.55884591891840107</v>
      </c>
      <c r="E73" s="20">
        <f t="shared" si="6"/>
        <v>-0.58188148081939073</v>
      </c>
      <c r="G73" s="38">
        <f t="shared" si="5"/>
        <v>1.2231916100727052E-3</v>
      </c>
      <c r="H73" s="49" t="str">
        <f t="shared" si="7"/>
        <v>N</v>
      </c>
    </row>
    <row r="74" spans="1:8" x14ac:dyDescent="0.3">
      <c r="A74" s="10">
        <v>69</v>
      </c>
      <c r="B74" s="10">
        <v>1056</v>
      </c>
      <c r="C74" s="10">
        <v>0</v>
      </c>
      <c r="D74" s="38">
        <f t="shared" si="4"/>
        <v>0.33474328381618895</v>
      </c>
      <c r="E74" s="20">
        <f t="shared" si="6"/>
        <v>-1.0943913578946081</v>
      </c>
      <c r="G74" s="38">
        <f t="shared" si="5"/>
        <v>3.8107585353546565E-4</v>
      </c>
      <c r="H74" s="49" t="str">
        <f t="shared" si="7"/>
        <v>N</v>
      </c>
    </row>
    <row r="75" spans="1:8" x14ac:dyDescent="0.3">
      <c r="A75" s="10">
        <v>70</v>
      </c>
      <c r="B75" s="10">
        <v>291</v>
      </c>
      <c r="C75" s="10">
        <v>0</v>
      </c>
      <c r="D75" s="38">
        <f t="shared" si="4"/>
        <v>0.5406819103771201</v>
      </c>
      <c r="E75" s="20">
        <f t="shared" si="6"/>
        <v>-0.61492413908666776</v>
      </c>
      <c r="G75" s="38">
        <f t="shared" si="5"/>
        <v>1.134657619460025E-3</v>
      </c>
      <c r="H75" s="49" t="str">
        <f t="shared" si="7"/>
        <v>N</v>
      </c>
    </row>
    <row r="76" spans="1:8" x14ac:dyDescent="0.3">
      <c r="A76" s="10">
        <v>71</v>
      </c>
      <c r="B76" s="10">
        <v>594</v>
      </c>
      <c r="C76" s="10">
        <v>1</v>
      </c>
      <c r="D76" s="38">
        <f t="shared" si="4"/>
        <v>0.15880505271325782</v>
      </c>
      <c r="E76" s="20">
        <f t="shared" si="6"/>
        <v>-1.8400779125817235</v>
      </c>
      <c r="G76" s="38">
        <f t="shared" si="5"/>
        <v>2.0858772179295892E-3</v>
      </c>
      <c r="H76" s="49" t="str">
        <f t="shared" si="7"/>
        <v>Y</v>
      </c>
    </row>
    <row r="77" spans="1:8" x14ac:dyDescent="0.3">
      <c r="A77" s="10">
        <v>72</v>
      </c>
      <c r="B77" s="10">
        <v>180</v>
      </c>
      <c r="C77" s="10">
        <v>0</v>
      </c>
      <c r="D77" s="38">
        <f t="shared" si="4"/>
        <v>0.62741091491228396</v>
      </c>
      <c r="E77" s="20">
        <f t="shared" si="6"/>
        <v>-0.466153586321923</v>
      </c>
      <c r="G77" s="38">
        <f t="shared" si="5"/>
        <v>1.5912356261143323E-3</v>
      </c>
      <c r="H77" s="49" t="str">
        <f t="shared" si="7"/>
        <v>N</v>
      </c>
    </row>
    <row r="78" spans="1:8" x14ac:dyDescent="0.3">
      <c r="A78" s="10">
        <v>73</v>
      </c>
      <c r="B78" s="10">
        <v>95</v>
      </c>
      <c r="C78" s="10">
        <v>0</v>
      </c>
      <c r="D78" s="38">
        <f t="shared" si="4"/>
        <v>0.7378982681596854</v>
      </c>
      <c r="E78" s="20">
        <f t="shared" si="6"/>
        <v>-0.30394931190568286</v>
      </c>
      <c r="G78" s="38">
        <f t="shared" si="5"/>
        <v>2.299934089597768E-3</v>
      </c>
      <c r="H78" s="49" t="str">
        <f t="shared" si="7"/>
        <v>Y</v>
      </c>
    </row>
    <row r="79" spans="1:8" x14ac:dyDescent="0.3">
      <c r="A79" s="10">
        <v>74</v>
      </c>
      <c r="B79" s="10">
        <v>227</v>
      </c>
      <c r="C79" s="10">
        <v>0</v>
      </c>
      <c r="D79" s="38">
        <f t="shared" si="4"/>
        <v>0.58544698023568875</v>
      </c>
      <c r="E79" s="20">
        <f t="shared" si="6"/>
        <v>-0.53537965472327198</v>
      </c>
      <c r="G79" s="38">
        <f t="shared" si="5"/>
        <v>1.3595859483573293E-3</v>
      </c>
      <c r="H79" s="49" t="str">
        <f t="shared" si="7"/>
        <v>N</v>
      </c>
    </row>
    <row r="80" spans="1:8" x14ac:dyDescent="0.3">
      <c r="A80" s="10">
        <v>75</v>
      </c>
      <c r="B80" s="10">
        <v>360</v>
      </c>
      <c r="C80" s="10">
        <v>1</v>
      </c>
      <c r="D80" s="38">
        <f t="shared" si="4"/>
        <v>0.17492891286152815</v>
      </c>
      <c r="E80" s="20">
        <f t="shared" si="6"/>
        <v>-1.7433755998049956</v>
      </c>
      <c r="G80" s="38">
        <f t="shared" si="5"/>
        <v>3.1566140394662951E-3</v>
      </c>
      <c r="H80" s="49" t="str">
        <f t="shared" si="7"/>
        <v>Y</v>
      </c>
    </row>
    <row r="81" spans="1:8" x14ac:dyDescent="0.3">
      <c r="A81" s="10">
        <v>76</v>
      </c>
      <c r="B81" s="10">
        <v>538</v>
      </c>
      <c r="C81" s="10">
        <v>2</v>
      </c>
      <c r="D81" s="38">
        <f t="shared" si="4"/>
        <v>9.9435335724879045E-2</v>
      </c>
      <c r="E81" s="20">
        <f t="shared" si="6"/>
        <v>-2.3082477383013456</v>
      </c>
      <c r="G81" s="38">
        <f t="shared" si="5"/>
        <v>3.8478229575010692E-3</v>
      </c>
      <c r="H81" s="49" t="str">
        <f t="shared" si="7"/>
        <v>Y</v>
      </c>
    </row>
    <row r="82" spans="1:8" x14ac:dyDescent="0.3">
      <c r="A82" s="10">
        <v>77</v>
      </c>
      <c r="B82" s="10">
        <v>730</v>
      </c>
      <c r="C82" s="10">
        <v>1</v>
      </c>
      <c r="D82" s="38">
        <f t="shared" si="4"/>
        <v>0.15058100108186254</v>
      </c>
      <c r="E82" s="20">
        <f t="shared" si="6"/>
        <v>-1.8932541264094445</v>
      </c>
      <c r="G82" s="38">
        <f t="shared" si="5"/>
        <v>1.7423773846902421E-3</v>
      </c>
      <c r="H82" s="49" t="str">
        <f t="shared" si="7"/>
        <v>N</v>
      </c>
    </row>
    <row r="83" spans="1:8" x14ac:dyDescent="0.3">
      <c r="A83" s="10">
        <v>78</v>
      </c>
      <c r="B83" s="10">
        <v>697</v>
      </c>
      <c r="C83" s="10">
        <v>0</v>
      </c>
      <c r="D83" s="38">
        <f t="shared" si="4"/>
        <v>0.39442497112239083</v>
      </c>
      <c r="E83" s="20">
        <f t="shared" si="6"/>
        <v>-0.93032634405307146</v>
      </c>
      <c r="G83" s="38">
        <f t="shared" si="5"/>
        <v>5.5362583060980942E-4</v>
      </c>
      <c r="H83" s="49" t="str">
        <f t="shared" si="7"/>
        <v>N</v>
      </c>
    </row>
    <row r="84" spans="1:8" x14ac:dyDescent="0.3">
      <c r="A84" s="10">
        <v>79</v>
      </c>
      <c r="B84" s="10">
        <v>179</v>
      </c>
      <c r="C84" s="10">
        <v>1</v>
      </c>
      <c r="D84" s="38">
        <f t="shared" si="4"/>
        <v>0.18058872947501151</v>
      </c>
      <c r="E84" s="20">
        <f t="shared" si="6"/>
        <v>-1.7115330459542761</v>
      </c>
      <c r="G84" s="38">
        <f t="shared" si="5"/>
        <v>5.2353746610421612E-3</v>
      </c>
      <c r="H84" s="49" t="str">
        <f t="shared" si="7"/>
        <v>Y</v>
      </c>
    </row>
    <row r="85" spans="1:8" x14ac:dyDescent="0.3">
      <c r="A85" s="10">
        <v>80</v>
      </c>
      <c r="B85" s="10">
        <v>138</v>
      </c>
      <c r="C85" s="10">
        <v>2</v>
      </c>
      <c r="D85" s="38">
        <f t="shared" si="4"/>
        <v>7.4904723216379476E-2</v>
      </c>
      <c r="E85" s="20">
        <f t="shared" si="6"/>
        <v>-2.591538330148389</v>
      </c>
      <c r="G85" s="38">
        <f t="shared" si="5"/>
        <v>1.0429520053638107E-2</v>
      </c>
      <c r="H85" s="49" t="str">
        <f t="shared" si="7"/>
        <v>Y</v>
      </c>
    </row>
    <row r="86" spans="1:8" x14ac:dyDescent="0.3">
      <c r="A86" s="10">
        <v>81</v>
      </c>
      <c r="B86" s="10">
        <v>178</v>
      </c>
      <c r="C86" s="10">
        <v>0</v>
      </c>
      <c r="D86" s="38">
        <f t="shared" si="4"/>
        <v>0.6294233842382545</v>
      </c>
      <c r="E86" s="20">
        <f t="shared" si="6"/>
        <v>-0.46295114181947378</v>
      </c>
      <c r="G86" s="38">
        <f t="shared" si="5"/>
        <v>1.6028568510844704E-3</v>
      </c>
      <c r="H86" s="49" t="str">
        <f t="shared" si="7"/>
        <v>N</v>
      </c>
    </row>
    <row r="87" spans="1:8" x14ac:dyDescent="0.3">
      <c r="A87" s="10">
        <v>82</v>
      </c>
      <c r="B87" s="10">
        <v>393</v>
      </c>
      <c r="C87" s="10">
        <v>1</v>
      </c>
      <c r="D87" s="38">
        <f t="shared" si="4"/>
        <v>0.1726479043103705</v>
      </c>
      <c r="E87" s="20">
        <f t="shared" si="6"/>
        <v>-1.7565009935900902</v>
      </c>
      <c r="G87" s="38">
        <f t="shared" si="5"/>
        <v>2.9435255963591897E-3</v>
      </c>
      <c r="H87" s="49" t="str">
        <f t="shared" si="7"/>
        <v>Y</v>
      </c>
    </row>
    <row r="88" spans="1:8" x14ac:dyDescent="0.3">
      <c r="A88" s="10">
        <v>83</v>
      </c>
      <c r="B88" s="10">
        <v>351</v>
      </c>
      <c r="C88" s="10">
        <v>3</v>
      </c>
      <c r="D88" s="38">
        <f t="shared" si="4"/>
        <v>6.3643990657298699E-2</v>
      </c>
      <c r="E88" s="20">
        <f t="shared" si="6"/>
        <v>-2.7544503707327999</v>
      </c>
      <c r="G88" s="38">
        <f t="shared" si="5"/>
        <v>7.6959672841085047E-3</v>
      </c>
      <c r="H88" s="49" t="str">
        <f t="shared" si="7"/>
        <v>Y</v>
      </c>
    </row>
    <row r="89" spans="1:8" x14ac:dyDescent="0.3">
      <c r="A89" s="10">
        <v>84</v>
      </c>
      <c r="B89" s="10">
        <v>849</v>
      </c>
      <c r="C89" s="10">
        <v>3</v>
      </c>
      <c r="D89" s="38">
        <f t="shared" si="4"/>
        <v>6.8307580047676911E-2</v>
      </c>
      <c r="E89" s="20">
        <f t="shared" si="6"/>
        <v>-2.6837345368990255</v>
      </c>
      <c r="G89" s="38">
        <f t="shared" si="5"/>
        <v>3.639670381556531E-3</v>
      </c>
      <c r="H89" s="49" t="str">
        <f t="shared" si="7"/>
        <v>Y</v>
      </c>
    </row>
    <row r="90" spans="1:8" x14ac:dyDescent="0.3">
      <c r="A90" s="10">
        <v>85</v>
      </c>
      <c r="B90" s="10">
        <v>764</v>
      </c>
      <c r="C90" s="10">
        <v>3</v>
      </c>
      <c r="D90" s="38">
        <f t="shared" si="4"/>
        <v>6.8864205288137664E-2</v>
      </c>
      <c r="E90" s="20">
        <f t="shared" si="6"/>
        <v>-2.6756187528211903</v>
      </c>
      <c r="G90" s="38">
        <f t="shared" si="5"/>
        <v>3.9994680436670083E-3</v>
      </c>
      <c r="H90" s="49" t="str">
        <f t="shared" si="7"/>
        <v>Y</v>
      </c>
    </row>
    <row r="91" spans="1:8" x14ac:dyDescent="0.3">
      <c r="A91" s="10">
        <v>86</v>
      </c>
      <c r="B91" s="10">
        <v>1268</v>
      </c>
      <c r="C91" s="10">
        <v>2</v>
      </c>
      <c r="D91" s="38">
        <f t="shared" si="4"/>
        <v>8.5017245963832283E-2</v>
      </c>
      <c r="E91" s="20">
        <f t="shared" si="6"/>
        <v>-2.4649011493798176</v>
      </c>
      <c r="G91" s="38">
        <f t="shared" si="5"/>
        <v>1.7882775729802691E-3</v>
      </c>
      <c r="H91" s="49" t="str">
        <f t="shared" si="7"/>
        <v>N</v>
      </c>
    </row>
    <row r="92" spans="1:8" x14ac:dyDescent="0.3">
      <c r="A92" s="10">
        <v>87</v>
      </c>
      <c r="B92" s="10">
        <v>275</v>
      </c>
      <c r="C92" s="10">
        <v>0</v>
      </c>
      <c r="D92" s="38">
        <f t="shared" si="4"/>
        <v>0.55081943861875504</v>
      </c>
      <c r="E92" s="20">
        <f t="shared" si="6"/>
        <v>-0.59634822114043129</v>
      </c>
      <c r="G92" s="38">
        <f t="shared" si="5"/>
        <v>1.1836114471286676E-3</v>
      </c>
      <c r="H92" s="49" t="str">
        <f t="shared" si="7"/>
        <v>N</v>
      </c>
    </row>
    <row r="93" spans="1:8" x14ac:dyDescent="0.3">
      <c r="A93" s="10">
        <v>88</v>
      </c>
      <c r="B93" s="10">
        <v>299</v>
      </c>
      <c r="C93" s="10">
        <v>1</v>
      </c>
      <c r="D93" s="38">
        <f t="shared" si="4"/>
        <v>0.17875767933649495</v>
      </c>
      <c r="E93" s="20">
        <f t="shared" si="6"/>
        <v>-1.7217241370077825</v>
      </c>
      <c r="G93" s="38">
        <f t="shared" si="5"/>
        <v>3.644276460660061E-3</v>
      </c>
      <c r="H93" s="49" t="str">
        <f t="shared" si="7"/>
        <v>Y</v>
      </c>
    </row>
    <row r="94" spans="1:8" x14ac:dyDescent="0.3">
      <c r="A94" s="10">
        <v>89</v>
      </c>
      <c r="B94" s="10">
        <v>220</v>
      </c>
      <c r="C94" s="10">
        <v>0</v>
      </c>
      <c r="D94" s="38">
        <f t="shared" si="4"/>
        <v>0.5911200563612734</v>
      </c>
      <c r="E94" s="20">
        <f t="shared" si="6"/>
        <v>-0.52573614115516432</v>
      </c>
      <c r="G94" s="38">
        <f t="shared" si="5"/>
        <v>1.3897176715329965E-3</v>
      </c>
      <c r="H94" s="49" t="str">
        <f t="shared" si="7"/>
        <v>N</v>
      </c>
    </row>
    <row r="95" spans="1:8" x14ac:dyDescent="0.3">
      <c r="A95" s="10">
        <v>90</v>
      </c>
      <c r="B95" s="10">
        <v>402</v>
      </c>
      <c r="C95" s="10">
        <v>1</v>
      </c>
      <c r="D95" s="38">
        <f t="shared" si="4"/>
        <v>0.17201486230500279</v>
      </c>
      <c r="E95" s="20">
        <f t="shared" si="6"/>
        <v>-1.7601743971516888</v>
      </c>
      <c r="G95" s="38">
        <f t="shared" si="5"/>
        <v>2.8903133117580944E-3</v>
      </c>
      <c r="H95" s="49" t="str">
        <f t="shared" si="7"/>
        <v>Y</v>
      </c>
    </row>
    <row r="96" spans="1:8" x14ac:dyDescent="0.3">
      <c r="A96" s="10">
        <v>91</v>
      </c>
      <c r="B96" s="10">
        <v>96</v>
      </c>
      <c r="C96" s="10">
        <v>1</v>
      </c>
      <c r="D96" s="38">
        <f t="shared" si="4"/>
        <v>0.16292326863318601</v>
      </c>
      <c r="E96" s="20">
        <f t="shared" si="6"/>
        <v>-1.8144759335920708</v>
      </c>
      <c r="G96" s="38">
        <f t="shared" si="5"/>
        <v>7.5003542382415939E-3</v>
      </c>
      <c r="H96" s="49" t="str">
        <f t="shared" si="7"/>
        <v>Y</v>
      </c>
    </row>
    <row r="97" spans="1:8" x14ac:dyDescent="0.3">
      <c r="A97" s="10">
        <v>92</v>
      </c>
      <c r="B97" s="10">
        <v>271</v>
      </c>
      <c r="C97" s="10">
        <v>1</v>
      </c>
      <c r="D97" s="38">
        <f t="shared" si="4"/>
        <v>0.18016717037488528</v>
      </c>
      <c r="E97" s="20">
        <f t="shared" si="6"/>
        <v>-1.7138701347845944</v>
      </c>
      <c r="G97" s="38">
        <f t="shared" si="5"/>
        <v>3.9224276662210705E-3</v>
      </c>
      <c r="H97" s="49" t="str">
        <f t="shared" si="7"/>
        <v>Y</v>
      </c>
    </row>
    <row r="98" spans="1:8" x14ac:dyDescent="0.3">
      <c r="A98" s="10">
        <v>93</v>
      </c>
      <c r="B98" s="10">
        <v>142</v>
      </c>
      <c r="C98" s="10">
        <v>0</v>
      </c>
      <c r="D98" s="38">
        <f t="shared" si="4"/>
        <v>0.66970932514980386</v>
      </c>
      <c r="E98" s="20">
        <f t="shared" si="6"/>
        <v>-0.40091150379424806</v>
      </c>
      <c r="G98" s="38">
        <f t="shared" si="5"/>
        <v>1.8454587926945041E-3</v>
      </c>
      <c r="H98" s="49" t="str">
        <f t="shared" si="7"/>
        <v>N</v>
      </c>
    </row>
    <row r="99" spans="1:8" x14ac:dyDescent="0.3">
      <c r="A99" s="10">
        <v>94</v>
      </c>
      <c r="B99" s="10">
        <v>246</v>
      </c>
      <c r="C99" s="10">
        <v>0</v>
      </c>
      <c r="D99" s="38">
        <f t="shared" si="4"/>
        <v>0.57090371932079098</v>
      </c>
      <c r="E99" s="20">
        <f t="shared" si="6"/>
        <v>-0.56053470119553606</v>
      </c>
      <c r="G99" s="38">
        <f t="shared" si="5"/>
        <v>1.2840202298853307E-3</v>
      </c>
      <c r="H99" s="49" t="str">
        <f t="shared" si="7"/>
        <v>N</v>
      </c>
    </row>
    <row r="100" spans="1:8" x14ac:dyDescent="0.3">
      <c r="A100" s="10">
        <v>95</v>
      </c>
      <c r="B100" s="10">
        <v>456</v>
      </c>
      <c r="C100" s="10">
        <v>1</v>
      </c>
      <c r="D100" s="38">
        <f t="shared" si="4"/>
        <v>0.16819049494553326</v>
      </c>
      <c r="E100" s="20">
        <f t="shared" si="6"/>
        <v>-1.7826580434709007</v>
      </c>
      <c r="G100" s="38">
        <f t="shared" si="5"/>
        <v>2.6074883626207028E-3</v>
      </c>
      <c r="H100" s="49" t="str">
        <f t="shared" si="7"/>
        <v>Y</v>
      </c>
    </row>
    <row r="101" spans="1:8" x14ac:dyDescent="0.3">
      <c r="A101" s="10">
        <v>96</v>
      </c>
      <c r="B101" s="10">
        <v>403</v>
      </c>
      <c r="C101" s="10">
        <v>2</v>
      </c>
      <c r="D101" s="38">
        <f t="shared" si="4"/>
        <v>0.10018113453763315</v>
      </c>
      <c r="E101" s="20">
        <f t="shared" si="6"/>
        <v>-2.3007753861254465</v>
      </c>
      <c r="G101" s="38">
        <f t="shared" si="5"/>
        <v>4.8891303791928986E-3</v>
      </c>
      <c r="H101" s="49" t="str">
        <f t="shared" si="7"/>
        <v>Y</v>
      </c>
    </row>
    <row r="102" spans="1:8" x14ac:dyDescent="0.3">
      <c r="A102" s="10">
        <v>97</v>
      </c>
      <c r="B102" s="10">
        <v>128</v>
      </c>
      <c r="C102" s="10">
        <v>1</v>
      </c>
      <c r="D102" s="38">
        <f t="shared" si="4"/>
        <v>0.17375928639530142</v>
      </c>
      <c r="E102" s="20">
        <f t="shared" si="6"/>
        <v>-1.7500843490860365</v>
      </c>
      <c r="G102" s="38">
        <f t="shared" si="5"/>
        <v>6.4281565751757256E-3</v>
      </c>
      <c r="H102" s="49" t="str">
        <f t="shared" si="7"/>
        <v>Y</v>
      </c>
    </row>
    <row r="103" spans="1:8" x14ac:dyDescent="0.3">
      <c r="A103" s="10">
        <v>98</v>
      </c>
      <c r="B103" s="10">
        <v>370</v>
      </c>
      <c r="C103" s="10">
        <v>2</v>
      </c>
      <c r="D103" s="38">
        <f t="shared" si="4"/>
        <v>9.9824571690534561E-2</v>
      </c>
      <c r="E103" s="20">
        <f t="shared" si="6"/>
        <v>-2.3043409166452666</v>
      </c>
      <c r="G103" s="38">
        <f t="shared" si="5"/>
        <v>5.235467909406705E-3</v>
      </c>
      <c r="H103" s="49" t="str">
        <f t="shared" si="7"/>
        <v>Y</v>
      </c>
    </row>
    <row r="104" spans="1:8" x14ac:dyDescent="0.3">
      <c r="A104" s="10">
        <v>99</v>
      </c>
      <c r="B104" s="10">
        <v>128</v>
      </c>
      <c r="C104" s="10">
        <v>0</v>
      </c>
      <c r="D104" s="38">
        <f t="shared" si="4"/>
        <v>0.68783917864117106</v>
      </c>
      <c r="E104" s="20">
        <f t="shared" si="6"/>
        <v>-0.37420022034808653</v>
      </c>
      <c r="G104" s="38">
        <f t="shared" si="5"/>
        <v>1.9608773098881592E-3</v>
      </c>
      <c r="H104" s="49" t="str">
        <f t="shared" si="7"/>
        <v>N</v>
      </c>
    </row>
    <row r="105" spans="1:8" x14ac:dyDescent="0.3">
      <c r="A105" s="10">
        <v>100</v>
      </c>
      <c r="B105" s="10">
        <v>386</v>
      </c>
      <c r="C105" s="10">
        <v>0</v>
      </c>
      <c r="D105" s="38">
        <f t="shared" si="4"/>
        <v>0.4909194464675144</v>
      </c>
      <c r="E105" s="20">
        <f t="shared" si="6"/>
        <v>-0.71147522479458314</v>
      </c>
      <c r="G105" s="38">
        <f t="shared" si="5"/>
        <v>9.1095211554620859E-4</v>
      </c>
      <c r="H105" s="49" t="str">
        <f t="shared" si="7"/>
        <v>N</v>
      </c>
    </row>
    <row r="106" spans="1:8" x14ac:dyDescent="0.3">
      <c r="A106" s="10">
        <v>101</v>
      </c>
      <c r="B106" s="10">
        <v>380</v>
      </c>
      <c r="C106" s="10">
        <v>0</v>
      </c>
      <c r="D106" s="38">
        <f t="shared" si="4"/>
        <v>0.49363104042606465</v>
      </c>
      <c r="E106" s="20">
        <f t="shared" si="6"/>
        <v>-0.70596692257794302</v>
      </c>
      <c r="G106" s="38">
        <f t="shared" si="5"/>
        <v>9.2243832734638007E-4</v>
      </c>
      <c r="H106" s="49" t="str">
        <f t="shared" si="7"/>
        <v>N</v>
      </c>
    </row>
    <row r="107" spans="1:8" x14ac:dyDescent="0.3">
      <c r="A107" s="10">
        <v>102</v>
      </c>
      <c r="B107" s="10">
        <v>611</v>
      </c>
      <c r="C107" s="10">
        <v>0</v>
      </c>
      <c r="D107" s="38">
        <f t="shared" si="4"/>
        <v>0.41483250695178137</v>
      </c>
      <c r="E107" s="20">
        <f t="shared" si="6"/>
        <v>-0.87988043792546489</v>
      </c>
      <c r="G107" s="38">
        <f t="shared" si="5"/>
        <v>6.2098358461933165E-4</v>
      </c>
      <c r="H107" s="49" t="str">
        <f t="shared" si="7"/>
        <v>N</v>
      </c>
    </row>
    <row r="108" spans="1:8" x14ac:dyDescent="0.3">
      <c r="A108" s="10">
        <v>103</v>
      </c>
      <c r="B108" s="10">
        <v>376</v>
      </c>
      <c r="C108" s="10">
        <v>1</v>
      </c>
      <c r="D108" s="38">
        <f t="shared" si="4"/>
        <v>0.17383285281233102</v>
      </c>
      <c r="E108" s="20">
        <f t="shared" si="6"/>
        <v>-1.7496610574759572</v>
      </c>
      <c r="G108" s="38">
        <f t="shared" si="5"/>
        <v>3.0495761339074377E-3</v>
      </c>
      <c r="H108" s="49" t="str">
        <f t="shared" si="7"/>
        <v>Y</v>
      </c>
    </row>
    <row r="109" spans="1:8" x14ac:dyDescent="0.3">
      <c r="A109" s="10">
        <v>104</v>
      </c>
      <c r="B109" s="10">
        <v>504</v>
      </c>
      <c r="C109" s="10">
        <v>1</v>
      </c>
      <c r="D109" s="38">
        <f t="shared" si="4"/>
        <v>0.16482973810655119</v>
      </c>
      <c r="E109" s="20">
        <f t="shared" si="6"/>
        <v>-1.8028422281101755</v>
      </c>
      <c r="G109" s="38">
        <f t="shared" si="5"/>
        <v>2.3988370947105528E-3</v>
      </c>
      <c r="H109" s="49" t="str">
        <f t="shared" si="7"/>
        <v>Y</v>
      </c>
    </row>
    <row r="110" spans="1:8" x14ac:dyDescent="0.3">
      <c r="A110" s="10">
        <v>105</v>
      </c>
      <c r="B110" s="10">
        <v>286</v>
      </c>
      <c r="C110" s="10">
        <v>0</v>
      </c>
      <c r="D110" s="38">
        <f t="shared" si="4"/>
        <v>0.54378400438939889</v>
      </c>
      <c r="E110" s="20">
        <f t="shared" si="6"/>
        <v>-0.60920316172649791</v>
      </c>
      <c r="G110" s="38">
        <f t="shared" si="5"/>
        <v>1.149514997066242E-3</v>
      </c>
      <c r="H110" s="49" t="str">
        <f t="shared" si="7"/>
        <v>N</v>
      </c>
    </row>
    <row r="111" spans="1:8" x14ac:dyDescent="0.3">
      <c r="A111" s="10">
        <v>106</v>
      </c>
      <c r="B111" s="10">
        <v>729</v>
      </c>
      <c r="C111" s="10">
        <v>0</v>
      </c>
      <c r="D111" s="38">
        <f t="shared" si="4"/>
        <v>0.38762780815316089</v>
      </c>
      <c r="E111" s="20">
        <f t="shared" si="6"/>
        <v>-0.94770965707783728</v>
      </c>
      <c r="G111" s="38">
        <f t="shared" si="5"/>
        <v>5.3214795122797579E-4</v>
      </c>
      <c r="H111" s="49" t="str">
        <f t="shared" si="7"/>
        <v>N</v>
      </c>
    </row>
    <row r="112" spans="1:8" x14ac:dyDescent="0.3">
      <c r="A112" s="10">
        <v>107</v>
      </c>
      <c r="B112" s="10">
        <v>279</v>
      </c>
      <c r="C112" s="10">
        <v>0</v>
      </c>
      <c r="D112" s="38">
        <f t="shared" si="4"/>
        <v>0.54822668518042272</v>
      </c>
      <c r="E112" s="20">
        <f t="shared" si="6"/>
        <v>-0.60106641847909259</v>
      </c>
      <c r="G112" s="38">
        <f t="shared" si="5"/>
        <v>1.1709812027667727E-3</v>
      </c>
      <c r="H112" s="49" t="str">
        <f t="shared" si="7"/>
        <v>N</v>
      </c>
    </row>
    <row r="113" spans="1:8" x14ac:dyDescent="0.3">
      <c r="A113" s="10">
        <v>108</v>
      </c>
      <c r="B113" s="10">
        <v>472</v>
      </c>
      <c r="C113" s="10">
        <v>0</v>
      </c>
      <c r="D113" s="38">
        <f t="shared" si="4"/>
        <v>0.45673147123127811</v>
      </c>
      <c r="E113" s="20">
        <f t="shared" si="6"/>
        <v>-0.78365965109031788</v>
      </c>
      <c r="G113" s="38">
        <f t="shared" si="5"/>
        <v>7.7298980815474372E-4</v>
      </c>
      <c r="H113" s="49" t="str">
        <f t="shared" si="7"/>
        <v>N</v>
      </c>
    </row>
    <row r="114" spans="1:8" x14ac:dyDescent="0.3">
      <c r="A114" s="10">
        <v>109</v>
      </c>
      <c r="B114" s="10">
        <v>346</v>
      </c>
      <c r="C114" s="10">
        <v>0</v>
      </c>
      <c r="D114" s="38">
        <f t="shared" si="4"/>
        <v>0.50998395324013568</v>
      </c>
      <c r="E114" s="20">
        <f t="shared" si="6"/>
        <v>-0.67337601799380309</v>
      </c>
      <c r="G114" s="38">
        <f t="shared" si="5"/>
        <v>9.9341922696142941E-4</v>
      </c>
      <c r="H114" s="49" t="str">
        <f t="shared" si="7"/>
        <v>N</v>
      </c>
    </row>
    <row r="115" spans="1:8" x14ac:dyDescent="0.3">
      <c r="A115" s="10">
        <v>110</v>
      </c>
      <c r="B115" s="10">
        <v>461</v>
      </c>
      <c r="C115" s="10">
        <v>0</v>
      </c>
      <c r="D115" s="38">
        <f t="shared" si="4"/>
        <v>0.46067506641929251</v>
      </c>
      <c r="E115" s="20">
        <f t="shared" si="6"/>
        <v>-0.77506232958302235</v>
      </c>
      <c r="G115" s="38">
        <f t="shared" si="5"/>
        <v>7.8825943098694538E-4</v>
      </c>
      <c r="H115" s="49" t="str">
        <f t="shared" si="7"/>
        <v>N</v>
      </c>
    </row>
    <row r="116" spans="1:8" x14ac:dyDescent="0.3">
      <c r="A116" s="10">
        <v>111</v>
      </c>
      <c r="B116" s="10">
        <v>139</v>
      </c>
      <c r="C116" s="10">
        <v>0</v>
      </c>
      <c r="D116" s="38">
        <f t="shared" si="4"/>
        <v>0.67346253636937248</v>
      </c>
      <c r="E116" s="20">
        <f t="shared" si="6"/>
        <v>-0.39532290996561409</v>
      </c>
      <c r="G116" s="38">
        <f t="shared" si="5"/>
        <v>1.8690328988226032E-3</v>
      </c>
      <c r="H116" s="49" t="str">
        <f t="shared" si="7"/>
        <v>N</v>
      </c>
    </row>
    <row r="117" spans="1:8" x14ac:dyDescent="0.3">
      <c r="A117" s="10">
        <v>112</v>
      </c>
      <c r="B117" s="10">
        <v>283</v>
      </c>
      <c r="C117" s="10">
        <v>0</v>
      </c>
      <c r="D117" s="38">
        <f t="shared" si="4"/>
        <v>0.54567351567077926</v>
      </c>
      <c r="E117" s="20">
        <f t="shared" si="6"/>
        <v>-0.6057344387315311</v>
      </c>
      <c r="G117" s="38">
        <f t="shared" si="5"/>
        <v>1.1586176654988973E-3</v>
      </c>
      <c r="H117" s="49" t="str">
        <f t="shared" si="7"/>
        <v>N</v>
      </c>
    </row>
    <row r="118" spans="1:8" x14ac:dyDescent="0.3">
      <c r="A118" s="10">
        <v>113</v>
      </c>
      <c r="B118" s="10">
        <v>244</v>
      </c>
      <c r="C118" s="10">
        <v>0</v>
      </c>
      <c r="D118" s="38">
        <f t="shared" si="4"/>
        <v>0.57237914143051971</v>
      </c>
      <c r="E118" s="20">
        <f t="shared" si="6"/>
        <v>-0.55795367251147354</v>
      </c>
      <c r="G118" s="38">
        <f t="shared" si="5"/>
        <v>1.2915766260714091E-3</v>
      </c>
      <c r="H118" s="49" t="str">
        <f t="shared" si="7"/>
        <v>N</v>
      </c>
    </row>
    <row r="119" spans="1:8" x14ac:dyDescent="0.3">
      <c r="A119" s="10">
        <v>114</v>
      </c>
      <c r="B119" s="10">
        <v>353</v>
      </c>
      <c r="C119" s="10">
        <v>1</v>
      </c>
      <c r="D119" s="38">
        <f t="shared" si="4"/>
        <v>0.17540044547015363</v>
      </c>
      <c r="E119" s="20">
        <f t="shared" si="6"/>
        <v>-1.7406836593086614</v>
      </c>
      <c r="G119" s="38">
        <f t="shared" si="5"/>
        <v>3.2058427425616307E-3</v>
      </c>
      <c r="H119" s="49" t="str">
        <f t="shared" si="7"/>
        <v>Y</v>
      </c>
    </row>
    <row r="120" spans="1:8" x14ac:dyDescent="0.3">
      <c r="A120" s="10">
        <v>115</v>
      </c>
      <c r="B120" s="10">
        <v>98</v>
      </c>
      <c r="C120" s="10">
        <v>0</v>
      </c>
      <c r="D120" s="38">
        <f t="shared" si="4"/>
        <v>0.73284494197804717</v>
      </c>
      <c r="E120" s="20">
        <f t="shared" si="6"/>
        <v>-0.3108211383842559</v>
      </c>
      <c r="G120" s="38">
        <f t="shared" si="5"/>
        <v>2.2643405587127767E-3</v>
      </c>
      <c r="H120" s="49" t="str">
        <f t="shared" si="7"/>
        <v>Y</v>
      </c>
    </row>
    <row r="121" spans="1:8" x14ac:dyDescent="0.3">
      <c r="A121" s="10">
        <v>116</v>
      </c>
      <c r="B121" s="10">
        <v>89</v>
      </c>
      <c r="C121" s="10">
        <v>1</v>
      </c>
      <c r="D121" s="38">
        <f t="shared" si="4"/>
        <v>0.15939741397050705</v>
      </c>
      <c r="E121" s="20">
        <f t="shared" si="6"/>
        <v>-1.8363547362801655</v>
      </c>
      <c r="G121" s="38">
        <f t="shared" si="5"/>
        <v>7.7843818776195612E-3</v>
      </c>
      <c r="H121" s="49" t="str">
        <f t="shared" si="7"/>
        <v>Y</v>
      </c>
    </row>
    <row r="122" spans="1:8" x14ac:dyDescent="0.3">
      <c r="A122" s="10">
        <v>117</v>
      </c>
      <c r="B122" s="10">
        <v>280</v>
      </c>
      <c r="C122" s="10">
        <v>0</v>
      </c>
      <c r="D122" s="38">
        <f t="shared" si="4"/>
        <v>0.54758472203727215</v>
      </c>
      <c r="E122" s="20">
        <f t="shared" si="6"/>
        <v>-0.60223808581594096</v>
      </c>
      <c r="G122" s="38">
        <f t="shared" si="5"/>
        <v>1.1678656472897378E-3</v>
      </c>
      <c r="H122" s="49" t="str">
        <f t="shared" si="7"/>
        <v>N</v>
      </c>
    </row>
    <row r="123" spans="1:8" x14ac:dyDescent="0.3">
      <c r="A123" s="10">
        <v>118</v>
      </c>
      <c r="B123" s="10">
        <v>119</v>
      </c>
      <c r="C123" s="10">
        <v>0</v>
      </c>
      <c r="D123" s="38">
        <f t="shared" si="4"/>
        <v>0.70038262869139378</v>
      </c>
      <c r="E123" s="20">
        <f t="shared" si="6"/>
        <v>-0.35612848086060478</v>
      </c>
      <c r="G123" s="38">
        <f t="shared" si="5"/>
        <v>2.0430178931419604E-3</v>
      </c>
      <c r="H123" s="49" t="str">
        <f t="shared" si="7"/>
        <v>N</v>
      </c>
    </row>
    <row r="124" spans="1:8" x14ac:dyDescent="0.3">
      <c r="A124" s="10">
        <v>119</v>
      </c>
      <c r="B124" s="10">
        <v>909</v>
      </c>
      <c r="C124" s="10">
        <v>1</v>
      </c>
      <c r="D124" s="38">
        <f t="shared" si="4"/>
        <v>0.14133463721474482</v>
      </c>
      <c r="E124" s="20">
        <f t="shared" si="6"/>
        <v>-1.9566248868848197</v>
      </c>
      <c r="G124" s="38">
        <f t="shared" si="5"/>
        <v>1.431997144788483E-3</v>
      </c>
      <c r="H124" s="49" t="str">
        <f t="shared" si="7"/>
        <v>N</v>
      </c>
    </row>
    <row r="125" spans="1:8" x14ac:dyDescent="0.3">
      <c r="A125" s="10">
        <v>120</v>
      </c>
      <c r="B125" s="10">
        <v>543</v>
      </c>
      <c r="C125" s="10">
        <v>1</v>
      </c>
      <c r="D125" s="38">
        <f t="shared" si="4"/>
        <v>0.16216722818229945</v>
      </c>
      <c r="E125" s="20">
        <f t="shared" si="6"/>
        <v>-1.819127203446629</v>
      </c>
      <c r="G125" s="38">
        <f t="shared" si="5"/>
        <v>2.2523947970054842E-3</v>
      </c>
      <c r="H125" s="49" t="str">
        <f t="shared" si="7"/>
        <v>Y</v>
      </c>
    </row>
    <row r="126" spans="1:8" x14ac:dyDescent="0.3">
      <c r="A126" s="10">
        <v>121</v>
      </c>
      <c r="B126" s="10">
        <v>602</v>
      </c>
      <c r="C126" s="10">
        <v>0</v>
      </c>
      <c r="D126" s="38">
        <f t="shared" si="4"/>
        <v>0.41717481124033329</v>
      </c>
      <c r="E126" s="20">
        <f t="shared" si="6"/>
        <v>-0.8742499334204582</v>
      </c>
      <c r="G126" s="38">
        <f t="shared" si="5"/>
        <v>6.2899225853574835E-4</v>
      </c>
      <c r="H126" s="49" t="str">
        <f t="shared" si="7"/>
        <v>N</v>
      </c>
    </row>
    <row r="127" spans="1:8" x14ac:dyDescent="0.3">
      <c r="A127" s="10">
        <v>122</v>
      </c>
      <c r="B127" s="10">
        <v>646</v>
      </c>
      <c r="C127" s="10">
        <v>0</v>
      </c>
      <c r="D127" s="38">
        <f t="shared" si="4"/>
        <v>0.4061165898578683</v>
      </c>
      <c r="E127" s="20">
        <f t="shared" si="6"/>
        <v>-0.90111499346738821</v>
      </c>
      <c r="G127" s="38">
        <f t="shared" si="5"/>
        <v>5.9168597930604739E-4</v>
      </c>
      <c r="H127" s="49" t="str">
        <f t="shared" si="7"/>
        <v>N</v>
      </c>
    </row>
    <row r="128" spans="1:8" x14ac:dyDescent="0.3">
      <c r="A128" s="10">
        <v>123</v>
      </c>
      <c r="B128" s="10">
        <v>253</v>
      </c>
      <c r="C128" s="10">
        <v>1</v>
      </c>
      <c r="D128" s="38">
        <f t="shared" si="4"/>
        <v>0.18087355185172135</v>
      </c>
      <c r="E128" s="20">
        <f t="shared" si="6"/>
        <v>-1.7099571004110052</v>
      </c>
      <c r="G128" s="38">
        <f t="shared" si="5"/>
        <v>4.1248175730360243E-3</v>
      </c>
      <c r="H128" s="49" t="str">
        <f t="shared" si="7"/>
        <v>Y</v>
      </c>
    </row>
    <row r="129" spans="1:8" x14ac:dyDescent="0.3">
      <c r="A129" s="10">
        <v>124</v>
      </c>
      <c r="B129" s="10">
        <v>255</v>
      </c>
      <c r="C129" s="10">
        <v>0</v>
      </c>
      <c r="D129" s="38">
        <f t="shared" si="4"/>
        <v>0.56441520434087078</v>
      </c>
      <c r="E129" s="20">
        <f t="shared" si="6"/>
        <v>-0.57196512042077086</v>
      </c>
      <c r="G129" s="38">
        <f t="shared" si="5"/>
        <v>1.251082548578067E-3</v>
      </c>
      <c r="H129" s="49" t="str">
        <f t="shared" si="7"/>
        <v>N</v>
      </c>
    </row>
    <row r="130" spans="1:8" x14ac:dyDescent="0.3">
      <c r="A130" s="10">
        <v>125</v>
      </c>
      <c r="B130" s="10">
        <v>383</v>
      </c>
      <c r="C130" s="10">
        <v>0</v>
      </c>
      <c r="D130" s="38">
        <f t="shared" si="4"/>
        <v>0.49226912297871633</v>
      </c>
      <c r="E130" s="20">
        <f t="shared" si="6"/>
        <v>-0.70872971411444052</v>
      </c>
      <c r="G130" s="38">
        <f t="shared" si="5"/>
        <v>9.166592408230643E-4</v>
      </c>
      <c r="H130" s="49" t="str">
        <f t="shared" si="7"/>
        <v>N</v>
      </c>
    </row>
    <row r="131" spans="1:8" x14ac:dyDescent="0.3">
      <c r="A131" s="10">
        <v>126</v>
      </c>
      <c r="B131" s="10">
        <v>404</v>
      </c>
      <c r="C131" s="10">
        <v>0</v>
      </c>
      <c r="D131" s="38">
        <f t="shared" si="4"/>
        <v>0.48306833819881251</v>
      </c>
      <c r="E131" s="20">
        <f t="shared" si="6"/>
        <v>-0.72759714838383627</v>
      </c>
      <c r="G131" s="38">
        <f t="shared" si="5"/>
        <v>8.7814799134162903E-4</v>
      </c>
      <c r="H131" s="49" t="str">
        <f t="shared" si="7"/>
        <v>N</v>
      </c>
    </row>
  </sheetData>
  <printOptions horizontalCentered="1" headings="1" gridLines="1"/>
  <pageMargins left="0.74803149606299213" right="0.74803149606299213" top="0.98425196850393704" bottom="0.98425196850393704" header="0.51181102362204722" footer="0.51181102362204722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ColWidth="8.77734375" defaultRowHeight="14.4" x14ac:dyDescent="0.3"/>
  <cols>
    <col min="1" max="1" width="8.77734375" style="10"/>
    <col min="2" max="2" width="2.109375" style="10" customWidth="1"/>
    <col min="3" max="4" width="8.77734375" style="10"/>
    <col min="5" max="5" width="9.44140625" style="10" bestFit="1" customWidth="1"/>
    <col min="6" max="6" width="2.6640625" style="10" customWidth="1"/>
    <col min="7" max="8" width="8.77734375" style="10"/>
    <col min="9" max="9" width="9.44140625" style="10" bestFit="1" customWidth="1"/>
    <col min="10" max="10" width="2.6640625" style="10" customWidth="1"/>
    <col min="11" max="12" width="8.77734375" style="10"/>
    <col min="13" max="13" width="9.44140625" style="10" bestFit="1" customWidth="1"/>
    <col min="14" max="16384" width="8.77734375" style="10"/>
  </cols>
  <sheetData>
    <row r="1" spans="1:13" x14ac:dyDescent="0.3">
      <c r="C1" s="45" t="s">
        <v>78</v>
      </c>
      <c r="D1" s="45"/>
      <c r="E1" s="45"/>
      <c r="G1" s="45" t="s">
        <v>79</v>
      </c>
      <c r="H1" s="45"/>
      <c r="I1" s="45"/>
      <c r="K1" s="45" t="s">
        <v>80</v>
      </c>
      <c r="L1" s="45"/>
      <c r="M1" s="45"/>
    </row>
    <row r="2" spans="1:13" x14ac:dyDescent="0.3">
      <c r="A2" s="13" t="s">
        <v>64</v>
      </c>
      <c r="B2" s="13"/>
      <c r="C2" s="49" t="s">
        <v>67</v>
      </c>
      <c r="D2" s="13" t="s">
        <v>68</v>
      </c>
      <c r="E2" s="13" t="s">
        <v>69</v>
      </c>
      <c r="G2" s="49" t="s">
        <v>67</v>
      </c>
      <c r="H2" s="13" t="s">
        <v>68</v>
      </c>
      <c r="I2" s="13" t="s">
        <v>69</v>
      </c>
      <c r="K2" s="49" t="s">
        <v>67</v>
      </c>
      <c r="L2" s="13" t="s">
        <v>68</v>
      </c>
      <c r="M2" s="13" t="s">
        <v>69</v>
      </c>
    </row>
    <row r="3" spans="1:13" x14ac:dyDescent="0.3">
      <c r="A3" s="10">
        <v>1</v>
      </c>
      <c r="C3" s="49" t="str">
        <f t="shared" ref="C3:C66" si="0">IF(D3&gt;0,"Y","N")</f>
        <v>Y</v>
      </c>
      <c r="D3" s="10">
        <v>6750</v>
      </c>
      <c r="E3" s="10">
        <v>37</v>
      </c>
      <c r="G3" s="10">
        <f>IF(Standard!F4="Y",1,0)</f>
        <v>0</v>
      </c>
      <c r="H3" s="10">
        <f>G3*D3</f>
        <v>0</v>
      </c>
      <c r="I3" s="10">
        <f>G3*E3</f>
        <v>0</v>
      </c>
      <c r="K3" s="10">
        <f>IF(Model!H6="Y",1,0)</f>
        <v>1</v>
      </c>
      <c r="L3" s="10">
        <f>K3*D3</f>
        <v>6750</v>
      </c>
      <c r="M3" s="10">
        <f>K3*E3</f>
        <v>37</v>
      </c>
    </row>
    <row r="4" spans="1:13" x14ac:dyDescent="0.3">
      <c r="A4" s="10">
        <v>2</v>
      </c>
      <c r="C4" s="49" t="str">
        <f t="shared" si="0"/>
        <v>Y</v>
      </c>
      <c r="D4" s="10">
        <v>3318</v>
      </c>
      <c r="E4" s="10">
        <v>23</v>
      </c>
      <c r="G4" s="10">
        <f>IF(Standard!F5="Y",1,0)</f>
        <v>1</v>
      </c>
      <c r="H4" s="10">
        <f t="shared" ref="H4:H67" si="1">G4*D4</f>
        <v>3318</v>
      </c>
      <c r="I4" s="10">
        <f t="shared" ref="I4:I67" si="2">G4*E4</f>
        <v>23</v>
      </c>
      <c r="K4" s="10">
        <f>IF(Model!H7="Y",1,0)</f>
        <v>1</v>
      </c>
      <c r="L4" s="10">
        <f t="shared" ref="L4:L67" si="3">K4*D4</f>
        <v>3318</v>
      </c>
      <c r="M4" s="10">
        <f t="shared" ref="M4:M67" si="4">K4*E4</f>
        <v>23</v>
      </c>
    </row>
    <row r="5" spans="1:13" x14ac:dyDescent="0.3">
      <c r="A5" s="10">
        <v>3</v>
      </c>
      <c r="C5" s="49" t="str">
        <f t="shared" si="0"/>
        <v>Y</v>
      </c>
      <c r="D5" s="10">
        <v>982</v>
      </c>
      <c r="E5" s="10">
        <v>10</v>
      </c>
      <c r="G5" s="10">
        <f>IF(Standard!F6="Y",1,0)</f>
        <v>0</v>
      </c>
      <c r="H5" s="10">
        <f t="shared" si="1"/>
        <v>0</v>
      </c>
      <c r="I5" s="10">
        <f t="shared" si="2"/>
        <v>0</v>
      </c>
      <c r="K5" s="10">
        <f>IF(Model!H8="Y",1,0)</f>
        <v>1</v>
      </c>
      <c r="L5" s="10">
        <f t="shared" si="3"/>
        <v>982</v>
      </c>
      <c r="M5" s="10">
        <f t="shared" si="4"/>
        <v>10</v>
      </c>
    </row>
    <row r="6" spans="1:13" x14ac:dyDescent="0.3">
      <c r="A6" s="10">
        <v>4</v>
      </c>
      <c r="C6" s="49" t="str">
        <f t="shared" si="0"/>
        <v>Y</v>
      </c>
      <c r="D6" s="10">
        <v>2777</v>
      </c>
      <c r="E6" s="10">
        <v>30</v>
      </c>
      <c r="G6" s="10">
        <f>IF(Standard!F7="Y",1,0)</f>
        <v>1</v>
      </c>
      <c r="H6" s="10">
        <f t="shared" si="1"/>
        <v>2777</v>
      </c>
      <c r="I6" s="10">
        <f t="shared" si="2"/>
        <v>30</v>
      </c>
      <c r="K6" s="10">
        <f>IF(Model!H9="Y",1,0)</f>
        <v>1</v>
      </c>
      <c r="L6" s="10">
        <f t="shared" si="3"/>
        <v>2777</v>
      </c>
      <c r="M6" s="10">
        <f t="shared" si="4"/>
        <v>30</v>
      </c>
    </row>
    <row r="7" spans="1:13" x14ac:dyDescent="0.3">
      <c r="A7" s="10">
        <v>5</v>
      </c>
      <c r="C7" s="49" t="str">
        <f t="shared" si="0"/>
        <v>Y</v>
      </c>
      <c r="D7" s="10">
        <v>48293</v>
      </c>
      <c r="E7" s="10">
        <v>1346</v>
      </c>
      <c r="G7" s="10">
        <f>IF(Standard!F8="Y",1,0)</f>
        <v>1</v>
      </c>
      <c r="H7" s="10">
        <f t="shared" si="1"/>
        <v>48293</v>
      </c>
      <c r="I7" s="10">
        <f t="shared" si="2"/>
        <v>1346</v>
      </c>
      <c r="K7" s="10">
        <f>IF(Model!H10="Y",1,0)</f>
        <v>1</v>
      </c>
      <c r="L7" s="10">
        <f t="shared" si="3"/>
        <v>48293</v>
      </c>
      <c r="M7" s="10">
        <f t="shared" si="4"/>
        <v>1346</v>
      </c>
    </row>
    <row r="8" spans="1:13" x14ac:dyDescent="0.3">
      <c r="A8" s="10">
        <v>6</v>
      </c>
      <c r="C8" s="49" t="str">
        <f t="shared" si="0"/>
        <v>Y</v>
      </c>
      <c r="D8" s="10">
        <v>7033</v>
      </c>
      <c r="E8" s="10">
        <v>215</v>
      </c>
      <c r="G8" s="10">
        <f>IF(Standard!F9="Y",1,0)</f>
        <v>1</v>
      </c>
      <c r="H8" s="10">
        <f t="shared" si="1"/>
        <v>7033</v>
      </c>
      <c r="I8" s="10">
        <f t="shared" si="2"/>
        <v>215</v>
      </c>
      <c r="K8" s="10">
        <f>IF(Model!H11="Y",1,0)</f>
        <v>1</v>
      </c>
      <c r="L8" s="10">
        <f t="shared" si="3"/>
        <v>7033</v>
      </c>
      <c r="M8" s="10">
        <f t="shared" si="4"/>
        <v>215</v>
      </c>
    </row>
    <row r="9" spans="1:13" x14ac:dyDescent="0.3">
      <c r="A9" s="10">
        <v>7</v>
      </c>
      <c r="C9" s="49" t="str">
        <f t="shared" si="0"/>
        <v>Y</v>
      </c>
      <c r="D9" s="10">
        <v>35944</v>
      </c>
      <c r="E9" s="10">
        <v>1199</v>
      </c>
      <c r="G9" s="10">
        <f>IF(Standard!F10="Y",1,0)</f>
        <v>1</v>
      </c>
      <c r="H9" s="10">
        <f t="shared" si="1"/>
        <v>35944</v>
      </c>
      <c r="I9" s="10">
        <f t="shared" si="2"/>
        <v>1199</v>
      </c>
      <c r="K9" s="10">
        <f>IF(Model!H12="Y",1,0)</f>
        <v>1</v>
      </c>
      <c r="L9" s="10">
        <f t="shared" si="3"/>
        <v>35944</v>
      </c>
      <c r="M9" s="10">
        <f t="shared" si="4"/>
        <v>1199</v>
      </c>
    </row>
    <row r="10" spans="1:13" x14ac:dyDescent="0.3">
      <c r="A10" s="10">
        <v>8</v>
      </c>
      <c r="C10" s="49" t="str">
        <f t="shared" si="0"/>
        <v>Y</v>
      </c>
      <c r="D10" s="10">
        <v>15142</v>
      </c>
      <c r="E10" s="10">
        <v>482</v>
      </c>
      <c r="G10" s="10">
        <f>IF(Standard!F11="Y",1,0)</f>
        <v>1</v>
      </c>
      <c r="H10" s="10">
        <f t="shared" si="1"/>
        <v>15142</v>
      </c>
      <c r="I10" s="10">
        <f t="shared" si="2"/>
        <v>482</v>
      </c>
      <c r="K10" s="10">
        <f>IF(Model!H13="Y",1,0)</f>
        <v>1</v>
      </c>
      <c r="L10" s="10">
        <f t="shared" si="3"/>
        <v>15142</v>
      </c>
      <c r="M10" s="10">
        <f t="shared" si="4"/>
        <v>482</v>
      </c>
    </row>
    <row r="11" spans="1:13" x14ac:dyDescent="0.3">
      <c r="A11" s="10">
        <v>9</v>
      </c>
      <c r="C11" s="49" t="str">
        <f t="shared" si="0"/>
        <v>Y</v>
      </c>
      <c r="D11" s="10">
        <v>24200</v>
      </c>
      <c r="E11" s="10">
        <v>123</v>
      </c>
      <c r="G11" s="10">
        <f>IF(Standard!F12="Y",1,0)</f>
        <v>1</v>
      </c>
      <c r="H11" s="10">
        <f t="shared" si="1"/>
        <v>24200</v>
      </c>
      <c r="I11" s="10">
        <f t="shared" si="2"/>
        <v>123</v>
      </c>
      <c r="K11" s="10">
        <f>IF(Model!H14="Y",1,0)</f>
        <v>1</v>
      </c>
      <c r="L11" s="10">
        <f t="shared" si="3"/>
        <v>24200</v>
      </c>
      <c r="M11" s="10">
        <f t="shared" si="4"/>
        <v>123</v>
      </c>
    </row>
    <row r="12" spans="1:13" x14ac:dyDescent="0.3">
      <c r="A12" s="10">
        <v>10</v>
      </c>
      <c r="C12" s="49" t="str">
        <f t="shared" si="0"/>
        <v>Y</v>
      </c>
      <c r="D12" s="10">
        <v>7113</v>
      </c>
      <c r="E12" s="10">
        <v>49</v>
      </c>
      <c r="G12" s="10">
        <f>IF(Standard!F13="Y",1,0)</f>
        <v>1</v>
      </c>
      <c r="H12" s="10">
        <f t="shared" si="1"/>
        <v>7113</v>
      </c>
      <c r="I12" s="10">
        <f t="shared" si="2"/>
        <v>49</v>
      </c>
      <c r="K12" s="10">
        <f>IF(Model!H15="Y",1,0)</f>
        <v>1</v>
      </c>
      <c r="L12" s="10">
        <f t="shared" si="3"/>
        <v>7113</v>
      </c>
      <c r="M12" s="10">
        <f t="shared" si="4"/>
        <v>49</v>
      </c>
    </row>
    <row r="13" spans="1:13" x14ac:dyDescent="0.3">
      <c r="A13" s="10">
        <v>11</v>
      </c>
      <c r="C13" s="49" t="str">
        <f t="shared" si="0"/>
        <v>Y</v>
      </c>
      <c r="D13" s="10">
        <v>32078</v>
      </c>
      <c r="E13" s="10">
        <v>123</v>
      </c>
      <c r="G13" s="10">
        <f>IF(Standard!F14="Y",1,0)</f>
        <v>1</v>
      </c>
      <c r="H13" s="10">
        <f t="shared" si="1"/>
        <v>32078</v>
      </c>
      <c r="I13" s="10">
        <f t="shared" si="2"/>
        <v>123</v>
      </c>
      <c r="K13" s="10">
        <f>IF(Model!H16="Y",1,0)</f>
        <v>1</v>
      </c>
      <c r="L13" s="10">
        <f t="shared" si="3"/>
        <v>32078</v>
      </c>
      <c r="M13" s="10">
        <f t="shared" si="4"/>
        <v>123</v>
      </c>
    </row>
    <row r="14" spans="1:13" x14ac:dyDescent="0.3">
      <c r="A14" s="10">
        <v>12</v>
      </c>
      <c r="C14" s="49" t="str">
        <f t="shared" si="0"/>
        <v>Y</v>
      </c>
      <c r="D14" s="10">
        <v>6721</v>
      </c>
      <c r="E14" s="10">
        <v>24</v>
      </c>
      <c r="G14" s="10">
        <f>IF(Standard!F15="Y",1,0)</f>
        <v>0</v>
      </c>
      <c r="H14" s="10">
        <f t="shared" si="1"/>
        <v>0</v>
      </c>
      <c r="I14" s="10">
        <f t="shared" si="2"/>
        <v>0</v>
      </c>
      <c r="K14" s="10">
        <f>IF(Model!H17="Y",1,0)</f>
        <v>0</v>
      </c>
      <c r="L14" s="10">
        <f t="shared" si="3"/>
        <v>0</v>
      </c>
      <c r="M14" s="10">
        <f t="shared" si="4"/>
        <v>0</v>
      </c>
    </row>
    <row r="15" spans="1:13" x14ac:dyDescent="0.3">
      <c r="A15" s="10">
        <v>13</v>
      </c>
      <c r="C15" s="49" t="str">
        <f t="shared" si="0"/>
        <v>Y</v>
      </c>
      <c r="D15" s="10">
        <v>56298</v>
      </c>
      <c r="E15" s="10">
        <v>142</v>
      </c>
      <c r="G15" s="10">
        <f>IF(Standard!F16="Y",1,0)</f>
        <v>1</v>
      </c>
      <c r="H15" s="10">
        <f t="shared" si="1"/>
        <v>56298</v>
      </c>
      <c r="I15" s="10">
        <f t="shared" si="2"/>
        <v>142</v>
      </c>
      <c r="K15" s="10">
        <f>IF(Model!H18="Y",1,0)</f>
        <v>1</v>
      </c>
      <c r="L15" s="10">
        <f t="shared" si="3"/>
        <v>56298</v>
      </c>
      <c r="M15" s="10">
        <f t="shared" si="4"/>
        <v>142</v>
      </c>
    </row>
    <row r="16" spans="1:13" x14ac:dyDescent="0.3">
      <c r="A16" s="10">
        <v>14</v>
      </c>
      <c r="C16" s="49" t="str">
        <f t="shared" si="0"/>
        <v>Y</v>
      </c>
      <c r="D16" s="10">
        <v>21481</v>
      </c>
      <c r="E16" s="10">
        <v>51</v>
      </c>
      <c r="G16" s="10">
        <f>IF(Standard!F17="Y",1,0)</f>
        <v>1</v>
      </c>
      <c r="H16" s="10">
        <f t="shared" si="1"/>
        <v>21481</v>
      </c>
      <c r="I16" s="10">
        <f t="shared" si="2"/>
        <v>51</v>
      </c>
      <c r="K16" s="10">
        <f>IF(Model!H19="Y",1,0)</f>
        <v>1</v>
      </c>
      <c r="L16" s="10">
        <f t="shared" si="3"/>
        <v>21481</v>
      </c>
      <c r="M16" s="10">
        <f t="shared" si="4"/>
        <v>51</v>
      </c>
    </row>
    <row r="17" spans="1:13" x14ac:dyDescent="0.3">
      <c r="A17" s="10">
        <v>15</v>
      </c>
      <c r="C17" s="49" t="str">
        <f t="shared" si="0"/>
        <v>Y</v>
      </c>
      <c r="D17" s="10">
        <v>19944</v>
      </c>
      <c r="E17" s="10">
        <v>72</v>
      </c>
      <c r="G17" s="10">
        <f>IF(Standard!F18="Y",1,0)</f>
        <v>1</v>
      </c>
      <c r="H17" s="10">
        <f t="shared" si="1"/>
        <v>19944</v>
      </c>
      <c r="I17" s="10">
        <f t="shared" si="2"/>
        <v>72</v>
      </c>
      <c r="K17" s="10">
        <f>IF(Model!H20="Y",1,0)</f>
        <v>1</v>
      </c>
      <c r="L17" s="10">
        <f t="shared" si="3"/>
        <v>19944</v>
      </c>
      <c r="M17" s="10">
        <f t="shared" si="4"/>
        <v>72</v>
      </c>
    </row>
    <row r="18" spans="1:13" x14ac:dyDescent="0.3">
      <c r="A18" s="10">
        <v>16</v>
      </c>
      <c r="C18" s="49" t="str">
        <f t="shared" si="0"/>
        <v>Y</v>
      </c>
      <c r="D18" s="10">
        <v>9081</v>
      </c>
      <c r="E18" s="10">
        <v>41</v>
      </c>
      <c r="G18" s="10">
        <f>IF(Standard!F19="Y",1,0)</f>
        <v>0</v>
      </c>
      <c r="H18" s="10">
        <f t="shared" si="1"/>
        <v>0</v>
      </c>
      <c r="I18" s="10">
        <f t="shared" si="2"/>
        <v>0</v>
      </c>
      <c r="K18" s="10">
        <f>IF(Model!H21="Y",1,0)</f>
        <v>0</v>
      </c>
      <c r="L18" s="10">
        <f t="shared" si="3"/>
        <v>0</v>
      </c>
      <c r="M18" s="10">
        <f t="shared" si="4"/>
        <v>0</v>
      </c>
    </row>
    <row r="19" spans="1:13" x14ac:dyDescent="0.3">
      <c r="A19" s="10">
        <v>17</v>
      </c>
      <c r="C19" s="49" t="str">
        <f t="shared" si="0"/>
        <v>Y</v>
      </c>
      <c r="D19" s="10">
        <v>7773</v>
      </c>
      <c r="E19" s="10">
        <v>23</v>
      </c>
      <c r="G19" s="10">
        <f>IF(Standard!F20="Y",1,0)</f>
        <v>1</v>
      </c>
      <c r="H19" s="10">
        <f t="shared" si="1"/>
        <v>7773</v>
      </c>
      <c r="I19" s="10">
        <f t="shared" si="2"/>
        <v>23</v>
      </c>
      <c r="K19" s="10">
        <f>IF(Model!H22="Y",1,0)</f>
        <v>1</v>
      </c>
      <c r="L19" s="10">
        <f t="shared" si="3"/>
        <v>7773</v>
      </c>
      <c r="M19" s="10">
        <f t="shared" si="4"/>
        <v>23</v>
      </c>
    </row>
    <row r="20" spans="1:13" x14ac:dyDescent="0.3">
      <c r="A20" s="10">
        <v>18</v>
      </c>
      <c r="C20" s="49" t="str">
        <f t="shared" si="0"/>
        <v>Y</v>
      </c>
      <c r="D20" s="10">
        <v>5464</v>
      </c>
      <c r="E20" s="10">
        <v>10</v>
      </c>
      <c r="G20" s="10">
        <f>IF(Standard!F21="Y",1,0)</f>
        <v>1</v>
      </c>
      <c r="H20" s="10">
        <f t="shared" si="1"/>
        <v>5464</v>
      </c>
      <c r="I20" s="10">
        <f t="shared" si="2"/>
        <v>10</v>
      </c>
      <c r="K20" s="10">
        <f>IF(Model!H23="Y",1,0)</f>
        <v>1</v>
      </c>
      <c r="L20" s="10">
        <f t="shared" si="3"/>
        <v>5464</v>
      </c>
      <c r="M20" s="10">
        <f t="shared" si="4"/>
        <v>10</v>
      </c>
    </row>
    <row r="21" spans="1:13" x14ac:dyDescent="0.3">
      <c r="A21" s="10">
        <v>19</v>
      </c>
      <c r="C21" s="49" t="str">
        <f t="shared" si="0"/>
        <v>Y</v>
      </c>
      <c r="D21" s="10">
        <v>2748</v>
      </c>
      <c r="E21" s="10">
        <v>3</v>
      </c>
      <c r="G21" s="10">
        <f>IF(Standard!F22="Y",1,0)</f>
        <v>0</v>
      </c>
      <c r="H21" s="10">
        <f t="shared" si="1"/>
        <v>0</v>
      </c>
      <c r="I21" s="10">
        <f t="shared" si="2"/>
        <v>0</v>
      </c>
      <c r="K21" s="10">
        <f>IF(Model!H24="Y",1,0)</f>
        <v>1</v>
      </c>
      <c r="L21" s="10">
        <f t="shared" si="3"/>
        <v>2748</v>
      </c>
      <c r="M21" s="10">
        <f t="shared" si="4"/>
        <v>3</v>
      </c>
    </row>
    <row r="22" spans="1:13" x14ac:dyDescent="0.3">
      <c r="A22" s="10">
        <v>20</v>
      </c>
      <c r="C22" s="49" t="str">
        <f t="shared" si="0"/>
        <v>Y</v>
      </c>
      <c r="D22" s="10">
        <v>1620</v>
      </c>
      <c r="E22" s="10">
        <v>2</v>
      </c>
      <c r="G22" s="10">
        <f>IF(Standard!F23="Y",1,0)</f>
        <v>1</v>
      </c>
      <c r="H22" s="10">
        <f t="shared" si="1"/>
        <v>1620</v>
      </c>
      <c r="I22" s="10">
        <f t="shared" si="2"/>
        <v>2</v>
      </c>
      <c r="K22" s="10">
        <f>IF(Model!H25="Y",1,0)</f>
        <v>1</v>
      </c>
      <c r="L22" s="10">
        <f t="shared" si="3"/>
        <v>1620</v>
      </c>
      <c r="M22" s="10">
        <f t="shared" si="4"/>
        <v>2</v>
      </c>
    </row>
    <row r="23" spans="1:13" x14ac:dyDescent="0.3">
      <c r="A23" s="10">
        <v>21</v>
      </c>
      <c r="C23" s="49" t="str">
        <f t="shared" si="0"/>
        <v>Y</v>
      </c>
      <c r="D23" s="10">
        <v>5588</v>
      </c>
      <c r="E23" s="10">
        <v>5</v>
      </c>
      <c r="G23" s="10">
        <f>IF(Standard!F24="Y",1,0)</f>
        <v>1</v>
      </c>
      <c r="H23" s="10">
        <f t="shared" si="1"/>
        <v>5588</v>
      </c>
      <c r="I23" s="10">
        <f t="shared" si="2"/>
        <v>5</v>
      </c>
      <c r="K23" s="10">
        <f>IF(Model!H26="Y",1,0)</f>
        <v>1</v>
      </c>
      <c r="L23" s="10">
        <f t="shared" si="3"/>
        <v>5588</v>
      </c>
      <c r="M23" s="10">
        <f t="shared" si="4"/>
        <v>5</v>
      </c>
    </row>
    <row r="24" spans="1:13" x14ac:dyDescent="0.3">
      <c r="A24" s="10">
        <v>22</v>
      </c>
      <c r="C24" s="49" t="str">
        <f t="shared" si="0"/>
        <v>Y</v>
      </c>
      <c r="D24" s="10">
        <v>2440</v>
      </c>
      <c r="E24" s="10">
        <v>0</v>
      </c>
      <c r="G24" s="10">
        <f>IF(Standard!F25="Y",1,0)</f>
        <v>1</v>
      </c>
      <c r="H24" s="10">
        <f t="shared" si="1"/>
        <v>2440</v>
      </c>
      <c r="I24" s="10">
        <f t="shared" si="2"/>
        <v>0</v>
      </c>
      <c r="K24" s="10">
        <f>IF(Model!H27="Y",1,0)</f>
        <v>1</v>
      </c>
      <c r="L24" s="10">
        <f t="shared" si="3"/>
        <v>2440</v>
      </c>
      <c r="M24" s="10">
        <f t="shared" si="4"/>
        <v>0</v>
      </c>
    </row>
    <row r="25" spans="1:13" x14ac:dyDescent="0.3">
      <c r="A25" s="10">
        <v>23</v>
      </c>
      <c r="C25" s="49" t="str">
        <f t="shared" si="0"/>
        <v>Y</v>
      </c>
      <c r="D25" s="10">
        <v>7099</v>
      </c>
      <c r="E25" s="10">
        <v>11</v>
      </c>
      <c r="G25" s="10">
        <f>IF(Standard!F26="Y",1,0)</f>
        <v>1</v>
      </c>
      <c r="H25" s="10">
        <f t="shared" si="1"/>
        <v>7099</v>
      </c>
      <c r="I25" s="10">
        <f t="shared" si="2"/>
        <v>11</v>
      </c>
      <c r="K25" s="10">
        <f>IF(Model!H28="Y",1,0)</f>
        <v>1</v>
      </c>
      <c r="L25" s="10">
        <f t="shared" si="3"/>
        <v>7099</v>
      </c>
      <c r="M25" s="10">
        <f t="shared" si="4"/>
        <v>11</v>
      </c>
    </row>
    <row r="26" spans="1:13" x14ac:dyDescent="0.3">
      <c r="A26" s="10">
        <v>24</v>
      </c>
      <c r="C26" s="49" t="str">
        <f t="shared" si="0"/>
        <v>Y</v>
      </c>
      <c r="D26" s="10">
        <v>4084</v>
      </c>
      <c r="E26" s="10">
        <v>7</v>
      </c>
      <c r="G26" s="10">
        <f>IF(Standard!F27="Y",1,0)</f>
        <v>0</v>
      </c>
      <c r="H26" s="10">
        <f t="shared" si="1"/>
        <v>0</v>
      </c>
      <c r="I26" s="10">
        <f t="shared" si="2"/>
        <v>0</v>
      </c>
      <c r="K26" s="10">
        <f>IF(Model!H29="Y",1,0)</f>
        <v>0</v>
      </c>
      <c r="L26" s="10">
        <f t="shared" si="3"/>
        <v>0</v>
      </c>
      <c r="M26" s="10">
        <f t="shared" si="4"/>
        <v>0</v>
      </c>
    </row>
    <row r="27" spans="1:13" x14ac:dyDescent="0.3">
      <c r="A27" s="10">
        <v>25</v>
      </c>
      <c r="C27" s="49" t="str">
        <f t="shared" si="0"/>
        <v>Y</v>
      </c>
      <c r="D27" s="10">
        <v>54741</v>
      </c>
      <c r="E27" s="10">
        <v>98</v>
      </c>
      <c r="G27" s="10">
        <f>IF(Standard!F28="Y",1,0)</f>
        <v>1</v>
      </c>
      <c r="H27" s="10">
        <f t="shared" si="1"/>
        <v>54741</v>
      </c>
      <c r="I27" s="10">
        <f t="shared" si="2"/>
        <v>98</v>
      </c>
      <c r="K27" s="10">
        <f>IF(Model!H30="Y",1,0)</f>
        <v>1</v>
      </c>
      <c r="L27" s="10">
        <f t="shared" si="3"/>
        <v>54741</v>
      </c>
      <c r="M27" s="10">
        <f t="shared" si="4"/>
        <v>98</v>
      </c>
    </row>
    <row r="28" spans="1:13" x14ac:dyDescent="0.3">
      <c r="A28" s="10">
        <v>26</v>
      </c>
      <c r="C28" s="49" t="str">
        <f t="shared" si="0"/>
        <v>Y</v>
      </c>
      <c r="D28" s="10">
        <v>42930</v>
      </c>
      <c r="E28" s="10">
        <v>73</v>
      </c>
      <c r="G28" s="10">
        <f>IF(Standard!F29="Y",1,0)</f>
        <v>1</v>
      </c>
      <c r="H28" s="10">
        <f t="shared" si="1"/>
        <v>42930</v>
      </c>
      <c r="I28" s="10">
        <f t="shared" si="2"/>
        <v>73</v>
      </c>
      <c r="K28" s="10">
        <f>IF(Model!H31="Y",1,0)</f>
        <v>1</v>
      </c>
      <c r="L28" s="10">
        <f t="shared" si="3"/>
        <v>42930</v>
      </c>
      <c r="M28" s="10">
        <f t="shared" si="4"/>
        <v>73</v>
      </c>
    </row>
    <row r="29" spans="1:13" x14ac:dyDescent="0.3">
      <c r="A29" s="10">
        <v>27</v>
      </c>
      <c r="C29" s="49" t="str">
        <f t="shared" si="0"/>
        <v>Y</v>
      </c>
      <c r="D29" s="10">
        <v>23440</v>
      </c>
      <c r="E29" s="10">
        <v>27</v>
      </c>
      <c r="G29" s="10">
        <f>IF(Standard!F30="Y",1,0)</f>
        <v>1</v>
      </c>
      <c r="H29" s="10">
        <f t="shared" si="1"/>
        <v>23440</v>
      </c>
      <c r="I29" s="10">
        <f t="shared" si="2"/>
        <v>27</v>
      </c>
      <c r="K29" s="10">
        <f>IF(Model!H32="Y",1,0)</f>
        <v>1</v>
      </c>
      <c r="L29" s="10">
        <f t="shared" si="3"/>
        <v>23440</v>
      </c>
      <c r="M29" s="10">
        <f t="shared" si="4"/>
        <v>27</v>
      </c>
    </row>
    <row r="30" spans="1:13" x14ac:dyDescent="0.3">
      <c r="A30" s="10">
        <v>28</v>
      </c>
      <c r="C30" s="49" t="str">
        <f t="shared" si="0"/>
        <v>Y</v>
      </c>
      <c r="D30" s="10">
        <v>13999</v>
      </c>
      <c r="E30" s="10">
        <v>14</v>
      </c>
      <c r="G30" s="10">
        <f>IF(Standard!F31="Y",1,0)</f>
        <v>1</v>
      </c>
      <c r="H30" s="10">
        <f t="shared" si="1"/>
        <v>13999</v>
      </c>
      <c r="I30" s="10">
        <f t="shared" si="2"/>
        <v>14</v>
      </c>
      <c r="K30" s="10">
        <f>IF(Model!H33="Y",1,0)</f>
        <v>1</v>
      </c>
      <c r="L30" s="10">
        <f t="shared" si="3"/>
        <v>13999</v>
      </c>
      <c r="M30" s="10">
        <f t="shared" si="4"/>
        <v>14</v>
      </c>
    </row>
    <row r="31" spans="1:13" x14ac:dyDescent="0.3">
      <c r="A31" s="10">
        <v>29</v>
      </c>
      <c r="C31" s="49" t="str">
        <f t="shared" si="0"/>
        <v>Y</v>
      </c>
      <c r="D31" s="10">
        <v>24947</v>
      </c>
      <c r="E31" s="10">
        <v>36</v>
      </c>
      <c r="G31" s="10">
        <f>IF(Standard!F32="Y",1,0)</f>
        <v>0</v>
      </c>
      <c r="H31" s="10">
        <f t="shared" si="1"/>
        <v>0</v>
      </c>
      <c r="I31" s="10">
        <f t="shared" si="2"/>
        <v>0</v>
      </c>
      <c r="K31" s="10">
        <f>IF(Model!H34="Y",1,0)</f>
        <v>0</v>
      </c>
      <c r="L31" s="10">
        <f t="shared" si="3"/>
        <v>0</v>
      </c>
      <c r="M31" s="10">
        <f t="shared" si="4"/>
        <v>0</v>
      </c>
    </row>
    <row r="32" spans="1:13" x14ac:dyDescent="0.3">
      <c r="A32" s="10">
        <v>30</v>
      </c>
      <c r="C32" s="49" t="str">
        <f t="shared" si="0"/>
        <v>Y</v>
      </c>
      <c r="D32" s="10">
        <v>11522</v>
      </c>
      <c r="E32" s="10">
        <v>11</v>
      </c>
      <c r="G32" s="10">
        <f>IF(Standard!F33="Y",1,0)</f>
        <v>0</v>
      </c>
      <c r="H32" s="10">
        <f t="shared" si="1"/>
        <v>0</v>
      </c>
      <c r="I32" s="10">
        <f t="shared" si="2"/>
        <v>0</v>
      </c>
      <c r="K32" s="10">
        <f>IF(Model!H35="Y",1,0)</f>
        <v>1</v>
      </c>
      <c r="L32" s="10">
        <f t="shared" si="3"/>
        <v>11522</v>
      </c>
      <c r="M32" s="10">
        <f t="shared" si="4"/>
        <v>11</v>
      </c>
    </row>
    <row r="33" spans="1:13" x14ac:dyDescent="0.3">
      <c r="A33" s="10">
        <v>31</v>
      </c>
      <c r="C33" s="49" t="str">
        <f t="shared" si="0"/>
        <v>N</v>
      </c>
      <c r="G33" s="10">
        <f>IF(Standard!F34="Y",1,0)</f>
        <v>0</v>
      </c>
      <c r="H33" s="10">
        <f t="shared" si="1"/>
        <v>0</v>
      </c>
      <c r="I33" s="10">
        <f t="shared" si="2"/>
        <v>0</v>
      </c>
      <c r="K33" s="10">
        <f>IF(Model!H36="Y",1,0)</f>
        <v>0</v>
      </c>
      <c r="L33" s="10">
        <f t="shared" si="3"/>
        <v>0</v>
      </c>
      <c r="M33" s="10">
        <f t="shared" si="4"/>
        <v>0</v>
      </c>
    </row>
    <row r="34" spans="1:13" x14ac:dyDescent="0.3">
      <c r="A34" s="10">
        <v>32</v>
      </c>
      <c r="C34" s="49" t="str">
        <f t="shared" si="0"/>
        <v>Y</v>
      </c>
      <c r="D34" s="10">
        <v>7872</v>
      </c>
      <c r="E34" s="10">
        <v>7</v>
      </c>
      <c r="G34" s="10">
        <f>IF(Standard!F35="Y",1,0)</f>
        <v>0</v>
      </c>
      <c r="H34" s="10">
        <f t="shared" si="1"/>
        <v>0</v>
      </c>
      <c r="I34" s="10">
        <f t="shared" si="2"/>
        <v>0</v>
      </c>
      <c r="K34" s="10">
        <f>IF(Model!H37="Y",1,0)</f>
        <v>0</v>
      </c>
      <c r="L34" s="10">
        <f t="shared" si="3"/>
        <v>0</v>
      </c>
      <c r="M34" s="10">
        <f t="shared" si="4"/>
        <v>0</v>
      </c>
    </row>
    <row r="35" spans="1:13" x14ac:dyDescent="0.3">
      <c r="A35" s="10">
        <v>33</v>
      </c>
      <c r="C35" s="49" t="str">
        <f t="shared" si="0"/>
        <v>N</v>
      </c>
      <c r="G35" s="10">
        <f>IF(Standard!F36="Y",1,0)</f>
        <v>0</v>
      </c>
      <c r="H35" s="10">
        <f t="shared" si="1"/>
        <v>0</v>
      </c>
      <c r="I35" s="10">
        <f t="shared" si="2"/>
        <v>0</v>
      </c>
      <c r="K35" s="10">
        <f>IF(Model!H38="Y",1,0)</f>
        <v>0</v>
      </c>
      <c r="L35" s="10">
        <f t="shared" si="3"/>
        <v>0</v>
      </c>
      <c r="M35" s="10">
        <f t="shared" si="4"/>
        <v>0</v>
      </c>
    </row>
    <row r="36" spans="1:13" x14ac:dyDescent="0.3">
      <c r="A36" s="10">
        <v>34</v>
      </c>
      <c r="C36" s="49" t="str">
        <f t="shared" si="0"/>
        <v>Y</v>
      </c>
      <c r="D36" s="10">
        <v>8564</v>
      </c>
      <c r="E36" s="10">
        <v>2</v>
      </c>
      <c r="G36" s="10">
        <f>IF(Standard!F37="Y",1,0)</f>
        <v>1</v>
      </c>
      <c r="H36" s="10">
        <f t="shared" si="1"/>
        <v>8564</v>
      </c>
      <c r="I36" s="10">
        <f t="shared" si="2"/>
        <v>2</v>
      </c>
      <c r="K36" s="10">
        <f>IF(Model!H39="Y",1,0)</f>
        <v>1</v>
      </c>
      <c r="L36" s="10">
        <f t="shared" si="3"/>
        <v>8564</v>
      </c>
      <c r="M36" s="10">
        <f t="shared" si="4"/>
        <v>2</v>
      </c>
    </row>
    <row r="37" spans="1:13" x14ac:dyDescent="0.3">
      <c r="A37" s="10">
        <v>35</v>
      </c>
      <c r="C37" s="49" t="str">
        <f t="shared" si="0"/>
        <v>N</v>
      </c>
      <c r="G37" s="10">
        <f>IF(Standard!F38="Y",1,0)</f>
        <v>0</v>
      </c>
      <c r="H37" s="10">
        <f t="shared" si="1"/>
        <v>0</v>
      </c>
      <c r="I37" s="10">
        <f t="shared" si="2"/>
        <v>0</v>
      </c>
      <c r="K37" s="10">
        <f>IF(Model!H40="Y",1,0)</f>
        <v>0</v>
      </c>
      <c r="L37" s="10">
        <f t="shared" si="3"/>
        <v>0</v>
      </c>
      <c r="M37" s="10">
        <f t="shared" si="4"/>
        <v>0</v>
      </c>
    </row>
    <row r="38" spans="1:13" x14ac:dyDescent="0.3">
      <c r="A38" s="10">
        <v>36</v>
      </c>
      <c r="C38" s="49" t="str">
        <f t="shared" si="0"/>
        <v>N</v>
      </c>
      <c r="G38" s="10">
        <f>IF(Standard!F39="Y",1,0)</f>
        <v>0</v>
      </c>
      <c r="H38" s="10">
        <f t="shared" si="1"/>
        <v>0</v>
      </c>
      <c r="I38" s="10">
        <f t="shared" si="2"/>
        <v>0</v>
      </c>
      <c r="K38" s="10">
        <f>IF(Model!H41="Y",1,0)</f>
        <v>0</v>
      </c>
      <c r="L38" s="10">
        <f t="shared" si="3"/>
        <v>0</v>
      </c>
      <c r="M38" s="10">
        <f t="shared" si="4"/>
        <v>0</v>
      </c>
    </row>
    <row r="39" spans="1:13" x14ac:dyDescent="0.3">
      <c r="A39" s="10">
        <v>37</v>
      </c>
      <c r="C39" s="49" t="str">
        <f t="shared" si="0"/>
        <v>Y</v>
      </c>
      <c r="D39" s="10">
        <v>6985</v>
      </c>
      <c r="E39" s="10">
        <v>7</v>
      </c>
      <c r="G39" s="10">
        <f>IF(Standard!F40="Y",1,0)</f>
        <v>0</v>
      </c>
      <c r="H39" s="10">
        <f t="shared" si="1"/>
        <v>0</v>
      </c>
      <c r="I39" s="10">
        <f t="shared" si="2"/>
        <v>0</v>
      </c>
      <c r="K39" s="10">
        <f>IF(Model!H42="Y",1,0)</f>
        <v>0</v>
      </c>
      <c r="L39" s="10">
        <f t="shared" si="3"/>
        <v>0</v>
      </c>
      <c r="M39" s="10">
        <f t="shared" si="4"/>
        <v>0</v>
      </c>
    </row>
    <row r="40" spans="1:13" x14ac:dyDescent="0.3">
      <c r="A40" s="10">
        <v>38</v>
      </c>
      <c r="C40" s="49" t="str">
        <f t="shared" si="0"/>
        <v>Y</v>
      </c>
      <c r="D40" s="10">
        <v>2808</v>
      </c>
      <c r="E40" s="10">
        <v>6</v>
      </c>
      <c r="G40" s="10">
        <f>IF(Standard!F41="Y",1,0)</f>
        <v>1</v>
      </c>
      <c r="H40" s="10">
        <f t="shared" si="1"/>
        <v>2808</v>
      </c>
      <c r="I40" s="10">
        <f t="shared" si="2"/>
        <v>6</v>
      </c>
      <c r="K40" s="10">
        <f>IF(Model!H43="Y",1,0)</f>
        <v>1</v>
      </c>
      <c r="L40" s="10">
        <f t="shared" si="3"/>
        <v>2808</v>
      </c>
      <c r="M40" s="10">
        <f t="shared" si="4"/>
        <v>6</v>
      </c>
    </row>
    <row r="41" spans="1:13" x14ac:dyDescent="0.3">
      <c r="A41" s="10">
        <v>39</v>
      </c>
      <c r="C41" s="49" t="str">
        <f t="shared" si="0"/>
        <v>Y</v>
      </c>
      <c r="D41" s="10">
        <v>4354</v>
      </c>
      <c r="E41" s="10">
        <v>4</v>
      </c>
      <c r="G41" s="10">
        <f>IF(Standard!F42="Y",1,0)</f>
        <v>0</v>
      </c>
      <c r="H41" s="10">
        <f t="shared" si="1"/>
        <v>0</v>
      </c>
      <c r="I41" s="10">
        <f t="shared" si="2"/>
        <v>0</v>
      </c>
      <c r="K41" s="10">
        <f>IF(Model!H44="Y",1,0)</f>
        <v>0</v>
      </c>
      <c r="L41" s="10">
        <f t="shared" si="3"/>
        <v>0</v>
      </c>
      <c r="M41" s="10">
        <f t="shared" si="4"/>
        <v>0</v>
      </c>
    </row>
    <row r="42" spans="1:13" x14ac:dyDescent="0.3">
      <c r="A42" s="10">
        <v>40</v>
      </c>
      <c r="C42" s="49" t="str">
        <f t="shared" si="0"/>
        <v>Y</v>
      </c>
      <c r="D42" s="10">
        <v>1631</v>
      </c>
      <c r="E42" s="10">
        <v>2</v>
      </c>
      <c r="G42" s="10">
        <f>IF(Standard!F43="Y",1,0)</f>
        <v>0</v>
      </c>
      <c r="H42" s="10">
        <f t="shared" si="1"/>
        <v>0</v>
      </c>
      <c r="I42" s="10">
        <f t="shared" si="2"/>
        <v>0</v>
      </c>
      <c r="K42" s="10">
        <f>IF(Model!H45="Y",1,0)</f>
        <v>1</v>
      </c>
      <c r="L42" s="10">
        <f t="shared" si="3"/>
        <v>1631</v>
      </c>
      <c r="M42" s="10">
        <f t="shared" si="4"/>
        <v>2</v>
      </c>
    </row>
    <row r="43" spans="1:13" x14ac:dyDescent="0.3">
      <c r="A43" s="10">
        <v>41</v>
      </c>
      <c r="C43" s="49" t="str">
        <f t="shared" si="0"/>
        <v>N</v>
      </c>
      <c r="G43" s="10">
        <f>IF(Standard!F44="Y",1,0)</f>
        <v>0</v>
      </c>
      <c r="H43" s="10">
        <f t="shared" si="1"/>
        <v>0</v>
      </c>
      <c r="I43" s="10">
        <f t="shared" si="2"/>
        <v>0</v>
      </c>
      <c r="K43" s="10">
        <f>IF(Model!H46="Y",1,0)</f>
        <v>0</v>
      </c>
      <c r="L43" s="10">
        <f t="shared" si="3"/>
        <v>0</v>
      </c>
      <c r="M43" s="10">
        <f t="shared" si="4"/>
        <v>0</v>
      </c>
    </row>
    <row r="44" spans="1:13" x14ac:dyDescent="0.3">
      <c r="A44" s="10">
        <v>42</v>
      </c>
      <c r="C44" s="49" t="str">
        <f t="shared" si="0"/>
        <v>N</v>
      </c>
      <c r="G44" s="10">
        <f>IF(Standard!F45="Y",1,0)</f>
        <v>0</v>
      </c>
      <c r="H44" s="10">
        <f t="shared" si="1"/>
        <v>0</v>
      </c>
      <c r="I44" s="10">
        <f t="shared" si="2"/>
        <v>0</v>
      </c>
      <c r="K44" s="10">
        <f>IF(Model!H47="Y",1,0)</f>
        <v>1</v>
      </c>
      <c r="L44" s="10">
        <f t="shared" si="3"/>
        <v>0</v>
      </c>
      <c r="M44" s="10">
        <f t="shared" si="4"/>
        <v>0</v>
      </c>
    </row>
    <row r="45" spans="1:13" x14ac:dyDescent="0.3">
      <c r="A45" s="10">
        <v>43</v>
      </c>
      <c r="C45" s="49" t="str">
        <f t="shared" si="0"/>
        <v>Y</v>
      </c>
      <c r="D45" s="10">
        <v>9645</v>
      </c>
      <c r="E45" s="10">
        <v>21</v>
      </c>
      <c r="G45" s="10">
        <f>IF(Standard!F46="Y",1,0)</f>
        <v>1</v>
      </c>
      <c r="H45" s="10">
        <f t="shared" si="1"/>
        <v>9645</v>
      </c>
      <c r="I45" s="10">
        <f t="shared" si="2"/>
        <v>21</v>
      </c>
      <c r="K45" s="10">
        <f>IF(Model!H48="Y",1,0)</f>
        <v>1</v>
      </c>
      <c r="L45" s="10">
        <f t="shared" si="3"/>
        <v>9645</v>
      </c>
      <c r="M45" s="10">
        <f t="shared" si="4"/>
        <v>21</v>
      </c>
    </row>
    <row r="46" spans="1:13" x14ac:dyDescent="0.3">
      <c r="A46" s="10">
        <v>44</v>
      </c>
      <c r="C46" s="49" t="str">
        <f t="shared" si="0"/>
        <v>N</v>
      </c>
      <c r="G46" s="10">
        <f>IF(Standard!F47="Y",1,0)</f>
        <v>0</v>
      </c>
      <c r="H46" s="10">
        <f t="shared" si="1"/>
        <v>0</v>
      </c>
      <c r="I46" s="10">
        <f t="shared" si="2"/>
        <v>0</v>
      </c>
      <c r="K46" s="10">
        <f>IF(Model!H49="Y",1,0)</f>
        <v>0</v>
      </c>
      <c r="L46" s="10">
        <f t="shared" si="3"/>
        <v>0</v>
      </c>
      <c r="M46" s="10">
        <f t="shared" si="4"/>
        <v>0</v>
      </c>
    </row>
    <row r="47" spans="1:13" x14ac:dyDescent="0.3">
      <c r="A47" s="10">
        <v>45</v>
      </c>
      <c r="C47" s="49" t="str">
        <f t="shared" si="0"/>
        <v>Y</v>
      </c>
      <c r="D47" s="10">
        <v>4544</v>
      </c>
      <c r="E47" s="10">
        <v>4</v>
      </c>
      <c r="G47" s="10">
        <f>IF(Standard!F48="Y",1,0)</f>
        <v>0</v>
      </c>
      <c r="H47" s="10">
        <f t="shared" si="1"/>
        <v>0</v>
      </c>
      <c r="I47" s="10">
        <f t="shared" si="2"/>
        <v>0</v>
      </c>
      <c r="K47" s="10">
        <f>IF(Model!H50="Y",1,0)</f>
        <v>0</v>
      </c>
      <c r="L47" s="10">
        <f t="shared" si="3"/>
        <v>0</v>
      </c>
      <c r="M47" s="10">
        <f t="shared" si="4"/>
        <v>0</v>
      </c>
    </row>
    <row r="48" spans="1:13" x14ac:dyDescent="0.3">
      <c r="A48" s="10">
        <v>46</v>
      </c>
      <c r="C48" s="49" t="str">
        <f t="shared" si="0"/>
        <v>N</v>
      </c>
      <c r="G48" s="10">
        <f>IF(Standard!F49="Y",1,0)</f>
        <v>0</v>
      </c>
      <c r="H48" s="10">
        <f t="shared" si="1"/>
        <v>0</v>
      </c>
      <c r="I48" s="10">
        <f t="shared" si="2"/>
        <v>0</v>
      </c>
      <c r="K48" s="10">
        <f>IF(Model!H51="Y",1,0)</f>
        <v>0</v>
      </c>
      <c r="L48" s="10">
        <f t="shared" si="3"/>
        <v>0</v>
      </c>
      <c r="M48" s="10">
        <f t="shared" si="4"/>
        <v>0</v>
      </c>
    </row>
    <row r="49" spans="1:13" x14ac:dyDescent="0.3">
      <c r="A49" s="10">
        <v>47</v>
      </c>
      <c r="C49" s="49" t="str">
        <f t="shared" si="0"/>
        <v>Y</v>
      </c>
      <c r="D49" s="10">
        <v>8546</v>
      </c>
      <c r="E49" s="10">
        <v>6</v>
      </c>
      <c r="G49" s="10">
        <f>IF(Standard!F50="Y",1,0)</f>
        <v>1</v>
      </c>
      <c r="H49" s="10">
        <f t="shared" si="1"/>
        <v>8546</v>
      </c>
      <c r="I49" s="10">
        <f t="shared" si="2"/>
        <v>6</v>
      </c>
      <c r="K49" s="10">
        <f>IF(Model!H52="Y",1,0)</f>
        <v>1</v>
      </c>
      <c r="L49" s="10">
        <f t="shared" si="3"/>
        <v>8546</v>
      </c>
      <c r="M49" s="10">
        <f t="shared" si="4"/>
        <v>6</v>
      </c>
    </row>
    <row r="50" spans="1:13" x14ac:dyDescent="0.3">
      <c r="A50" s="10">
        <v>48</v>
      </c>
      <c r="C50" s="49" t="str">
        <f t="shared" si="0"/>
        <v>N</v>
      </c>
      <c r="G50" s="10">
        <f>IF(Standard!F51="Y",1,0)</f>
        <v>0</v>
      </c>
      <c r="H50" s="10">
        <f t="shared" si="1"/>
        <v>0</v>
      </c>
      <c r="I50" s="10">
        <f t="shared" si="2"/>
        <v>0</v>
      </c>
      <c r="K50" s="10">
        <f>IF(Model!H53="Y",1,0)</f>
        <v>0</v>
      </c>
      <c r="L50" s="10">
        <f t="shared" si="3"/>
        <v>0</v>
      </c>
      <c r="M50" s="10">
        <f t="shared" si="4"/>
        <v>0</v>
      </c>
    </row>
    <row r="51" spans="1:13" x14ac:dyDescent="0.3">
      <c r="A51" s="10">
        <v>49</v>
      </c>
      <c r="C51" s="49" t="str">
        <f t="shared" si="0"/>
        <v>Y</v>
      </c>
      <c r="D51" s="10">
        <v>5748</v>
      </c>
      <c r="E51" s="10">
        <v>6</v>
      </c>
      <c r="G51" s="10">
        <f>IF(Standard!F52="Y",1,0)</f>
        <v>1</v>
      </c>
      <c r="H51" s="10">
        <f t="shared" si="1"/>
        <v>5748</v>
      </c>
      <c r="I51" s="10">
        <f t="shared" si="2"/>
        <v>6</v>
      </c>
      <c r="K51" s="10">
        <f>IF(Model!H54="Y",1,0)</f>
        <v>1</v>
      </c>
      <c r="L51" s="10">
        <f t="shared" si="3"/>
        <v>5748</v>
      </c>
      <c r="M51" s="10">
        <f t="shared" si="4"/>
        <v>6</v>
      </c>
    </row>
    <row r="52" spans="1:13" x14ac:dyDescent="0.3">
      <c r="A52" s="10">
        <v>50</v>
      </c>
      <c r="C52" s="49" t="str">
        <f t="shared" si="0"/>
        <v>N</v>
      </c>
      <c r="G52" s="10">
        <f>IF(Standard!F53="Y",1,0)</f>
        <v>0</v>
      </c>
      <c r="H52" s="10">
        <f t="shared" si="1"/>
        <v>0</v>
      </c>
      <c r="I52" s="10">
        <f t="shared" si="2"/>
        <v>0</v>
      </c>
      <c r="K52" s="10">
        <f>IF(Model!H55="Y",1,0)</f>
        <v>0</v>
      </c>
      <c r="L52" s="10">
        <f t="shared" si="3"/>
        <v>0</v>
      </c>
      <c r="M52" s="10">
        <f t="shared" si="4"/>
        <v>0</v>
      </c>
    </row>
    <row r="53" spans="1:13" x14ac:dyDescent="0.3">
      <c r="A53" s="10">
        <v>51</v>
      </c>
      <c r="C53" s="49" t="str">
        <f t="shared" si="0"/>
        <v>N</v>
      </c>
      <c r="G53" s="10">
        <f>IF(Standard!F54="Y",1,0)</f>
        <v>0</v>
      </c>
      <c r="H53" s="10">
        <f t="shared" si="1"/>
        <v>0</v>
      </c>
      <c r="I53" s="10">
        <f t="shared" si="2"/>
        <v>0</v>
      </c>
      <c r="K53" s="10">
        <f>IF(Model!H56="Y",1,0)</f>
        <v>0</v>
      </c>
      <c r="L53" s="10">
        <f t="shared" si="3"/>
        <v>0</v>
      </c>
      <c r="M53" s="10">
        <f t="shared" si="4"/>
        <v>0</v>
      </c>
    </row>
    <row r="54" spans="1:13" x14ac:dyDescent="0.3">
      <c r="A54" s="10">
        <v>52</v>
      </c>
      <c r="C54" s="49" t="str">
        <f t="shared" si="0"/>
        <v>N</v>
      </c>
      <c r="G54" s="10">
        <f>IF(Standard!F55="Y",1,0)</f>
        <v>0</v>
      </c>
      <c r="H54" s="10">
        <f t="shared" si="1"/>
        <v>0</v>
      </c>
      <c r="I54" s="10">
        <f t="shared" si="2"/>
        <v>0</v>
      </c>
      <c r="K54" s="10">
        <f>IF(Model!H57="Y",1,0)</f>
        <v>0</v>
      </c>
      <c r="L54" s="10">
        <f t="shared" si="3"/>
        <v>0</v>
      </c>
      <c r="M54" s="10">
        <f t="shared" si="4"/>
        <v>0</v>
      </c>
    </row>
    <row r="55" spans="1:13" x14ac:dyDescent="0.3">
      <c r="A55" s="10">
        <v>53</v>
      </c>
      <c r="C55" s="49" t="str">
        <f t="shared" si="0"/>
        <v>N</v>
      </c>
      <c r="G55" s="10">
        <f>IF(Standard!F56="Y",1,0)</f>
        <v>0</v>
      </c>
      <c r="H55" s="10">
        <f t="shared" si="1"/>
        <v>0</v>
      </c>
      <c r="I55" s="10">
        <f t="shared" si="2"/>
        <v>0</v>
      </c>
      <c r="K55" s="10">
        <f>IF(Model!H58="Y",1,0)</f>
        <v>0</v>
      </c>
      <c r="L55" s="10">
        <f t="shared" si="3"/>
        <v>0</v>
      </c>
      <c r="M55" s="10">
        <f t="shared" si="4"/>
        <v>0</v>
      </c>
    </row>
    <row r="56" spans="1:13" x14ac:dyDescent="0.3">
      <c r="A56" s="10">
        <v>54</v>
      </c>
      <c r="C56" s="49" t="str">
        <f t="shared" si="0"/>
        <v>Y</v>
      </c>
      <c r="D56" s="10">
        <v>13758</v>
      </c>
      <c r="E56" s="10">
        <v>10</v>
      </c>
      <c r="G56" s="10">
        <f>IF(Standard!F57="Y",1,0)</f>
        <v>1</v>
      </c>
      <c r="H56" s="10">
        <f t="shared" si="1"/>
        <v>13758</v>
      </c>
      <c r="I56" s="10">
        <f t="shared" si="2"/>
        <v>10</v>
      </c>
      <c r="K56" s="10">
        <f>IF(Model!H59="Y",1,0)</f>
        <v>1</v>
      </c>
      <c r="L56" s="10">
        <f t="shared" si="3"/>
        <v>13758</v>
      </c>
      <c r="M56" s="10">
        <f t="shared" si="4"/>
        <v>10</v>
      </c>
    </row>
    <row r="57" spans="1:13" x14ac:dyDescent="0.3">
      <c r="A57" s="10">
        <v>55</v>
      </c>
      <c r="C57" s="49" t="str">
        <f t="shared" si="0"/>
        <v>Y</v>
      </c>
      <c r="D57" s="10">
        <v>10232</v>
      </c>
      <c r="E57" s="10">
        <v>16</v>
      </c>
      <c r="G57" s="10">
        <f>IF(Standard!F58="Y",1,0)</f>
        <v>1</v>
      </c>
      <c r="H57" s="10">
        <f t="shared" si="1"/>
        <v>10232</v>
      </c>
      <c r="I57" s="10">
        <f t="shared" si="2"/>
        <v>16</v>
      </c>
      <c r="K57" s="10">
        <f>IF(Model!H60="Y",1,0)</f>
        <v>1</v>
      </c>
      <c r="L57" s="10">
        <f t="shared" si="3"/>
        <v>10232</v>
      </c>
      <c r="M57" s="10">
        <f t="shared" si="4"/>
        <v>16</v>
      </c>
    </row>
    <row r="58" spans="1:13" x14ac:dyDescent="0.3">
      <c r="A58" s="10">
        <v>56</v>
      </c>
      <c r="C58" s="49" t="str">
        <f t="shared" si="0"/>
        <v>Y</v>
      </c>
      <c r="D58" s="10">
        <v>5072</v>
      </c>
      <c r="E58" s="10">
        <v>7</v>
      </c>
      <c r="G58" s="10">
        <f>IF(Standard!F59="Y",1,0)</f>
        <v>0</v>
      </c>
      <c r="H58" s="10">
        <f t="shared" si="1"/>
        <v>0</v>
      </c>
      <c r="I58" s="10">
        <f t="shared" si="2"/>
        <v>0</v>
      </c>
      <c r="K58" s="10">
        <f>IF(Model!H61="Y",1,0)</f>
        <v>0</v>
      </c>
      <c r="L58" s="10">
        <f t="shared" si="3"/>
        <v>0</v>
      </c>
      <c r="M58" s="10">
        <f t="shared" si="4"/>
        <v>0</v>
      </c>
    </row>
    <row r="59" spans="1:13" x14ac:dyDescent="0.3">
      <c r="A59" s="10">
        <v>57</v>
      </c>
      <c r="C59" s="49" t="str">
        <f t="shared" si="0"/>
        <v>Y</v>
      </c>
      <c r="D59" s="10">
        <v>17054</v>
      </c>
      <c r="E59" s="10">
        <v>14</v>
      </c>
      <c r="G59" s="10">
        <f>IF(Standard!F60="Y",1,0)</f>
        <v>1</v>
      </c>
      <c r="H59" s="10">
        <f t="shared" si="1"/>
        <v>17054</v>
      </c>
      <c r="I59" s="10">
        <f t="shared" si="2"/>
        <v>14</v>
      </c>
      <c r="K59" s="10">
        <f>IF(Model!H62="Y",1,0)</f>
        <v>1</v>
      </c>
      <c r="L59" s="10">
        <f t="shared" si="3"/>
        <v>17054</v>
      </c>
      <c r="M59" s="10">
        <f t="shared" si="4"/>
        <v>14</v>
      </c>
    </row>
    <row r="60" spans="1:13" x14ac:dyDescent="0.3">
      <c r="A60" s="10">
        <v>58</v>
      </c>
      <c r="C60" s="49" t="str">
        <f t="shared" si="0"/>
        <v>Y</v>
      </c>
      <c r="D60" s="10">
        <v>6951</v>
      </c>
      <c r="E60" s="10">
        <v>8</v>
      </c>
      <c r="G60" s="10">
        <f>IF(Standard!F61="Y",1,0)</f>
        <v>1</v>
      </c>
      <c r="H60" s="10">
        <f t="shared" si="1"/>
        <v>6951</v>
      </c>
      <c r="I60" s="10">
        <f t="shared" si="2"/>
        <v>8</v>
      </c>
      <c r="K60" s="10">
        <f>IF(Model!H63="Y",1,0)</f>
        <v>1</v>
      </c>
      <c r="L60" s="10">
        <f t="shared" si="3"/>
        <v>6951</v>
      </c>
      <c r="M60" s="10">
        <f t="shared" si="4"/>
        <v>8</v>
      </c>
    </row>
    <row r="61" spans="1:13" x14ac:dyDescent="0.3">
      <c r="A61" s="10">
        <v>59</v>
      </c>
      <c r="C61" s="49" t="str">
        <f t="shared" si="0"/>
        <v>N</v>
      </c>
      <c r="G61" s="10">
        <f>IF(Standard!F62="Y",1,0)</f>
        <v>0</v>
      </c>
      <c r="H61" s="10">
        <f t="shared" si="1"/>
        <v>0</v>
      </c>
      <c r="I61" s="10">
        <f t="shared" si="2"/>
        <v>0</v>
      </c>
      <c r="K61" s="10">
        <f>IF(Model!H64="Y",1,0)</f>
        <v>0</v>
      </c>
      <c r="L61" s="10">
        <f t="shared" si="3"/>
        <v>0</v>
      </c>
      <c r="M61" s="10">
        <f t="shared" si="4"/>
        <v>0</v>
      </c>
    </row>
    <row r="62" spans="1:13" x14ac:dyDescent="0.3">
      <c r="A62" s="10">
        <v>60</v>
      </c>
      <c r="C62" s="49" t="str">
        <f t="shared" si="0"/>
        <v>N</v>
      </c>
      <c r="G62" s="10">
        <f>IF(Standard!F63="Y",1,0)</f>
        <v>0</v>
      </c>
      <c r="H62" s="10">
        <f t="shared" si="1"/>
        <v>0</v>
      </c>
      <c r="I62" s="10">
        <f t="shared" si="2"/>
        <v>0</v>
      </c>
      <c r="K62" s="10">
        <f>IF(Model!H65="Y",1,0)</f>
        <v>0</v>
      </c>
      <c r="L62" s="10">
        <f t="shared" si="3"/>
        <v>0</v>
      </c>
      <c r="M62" s="10">
        <f t="shared" si="4"/>
        <v>0</v>
      </c>
    </row>
    <row r="63" spans="1:13" x14ac:dyDescent="0.3">
      <c r="A63" s="10">
        <v>61</v>
      </c>
      <c r="C63" s="49" t="str">
        <f t="shared" si="0"/>
        <v>Y</v>
      </c>
      <c r="D63" s="10">
        <v>6842</v>
      </c>
      <c r="E63" s="10">
        <v>3</v>
      </c>
      <c r="G63" s="10">
        <f>IF(Standard!F64="Y",1,0)</f>
        <v>0</v>
      </c>
      <c r="H63" s="10">
        <f t="shared" si="1"/>
        <v>0</v>
      </c>
      <c r="I63" s="10">
        <f t="shared" si="2"/>
        <v>0</v>
      </c>
      <c r="K63" s="10">
        <f>IF(Model!H66="Y",1,0)</f>
        <v>0</v>
      </c>
      <c r="L63" s="10">
        <f t="shared" si="3"/>
        <v>0</v>
      </c>
      <c r="M63" s="10">
        <f t="shared" si="4"/>
        <v>0</v>
      </c>
    </row>
    <row r="64" spans="1:13" x14ac:dyDescent="0.3">
      <c r="A64" s="10">
        <v>62</v>
      </c>
      <c r="C64" s="49" t="str">
        <f t="shared" si="0"/>
        <v>N</v>
      </c>
      <c r="G64" s="10">
        <f>IF(Standard!F65="Y",1,0)</f>
        <v>0</v>
      </c>
      <c r="H64" s="10">
        <f t="shared" si="1"/>
        <v>0</v>
      </c>
      <c r="I64" s="10">
        <f t="shared" si="2"/>
        <v>0</v>
      </c>
      <c r="K64" s="10">
        <f>IF(Model!H67="Y",1,0)</f>
        <v>1</v>
      </c>
      <c r="L64" s="10">
        <f t="shared" si="3"/>
        <v>0</v>
      </c>
      <c r="M64" s="10">
        <f t="shared" si="4"/>
        <v>0</v>
      </c>
    </row>
    <row r="65" spans="1:13" x14ac:dyDescent="0.3">
      <c r="A65" s="10">
        <v>63</v>
      </c>
      <c r="C65" s="49" t="str">
        <f t="shared" si="0"/>
        <v>Y</v>
      </c>
      <c r="D65" s="10">
        <v>16704</v>
      </c>
      <c r="E65" s="10">
        <v>15</v>
      </c>
      <c r="G65" s="10">
        <f>IF(Standard!F66="Y",1,0)</f>
        <v>0</v>
      </c>
      <c r="H65" s="10">
        <f t="shared" si="1"/>
        <v>0</v>
      </c>
      <c r="I65" s="10">
        <f t="shared" si="2"/>
        <v>0</v>
      </c>
      <c r="K65" s="10">
        <f>IF(Model!H68="Y",1,0)</f>
        <v>1</v>
      </c>
      <c r="L65" s="10">
        <f t="shared" si="3"/>
        <v>16704</v>
      </c>
      <c r="M65" s="10">
        <f t="shared" si="4"/>
        <v>15</v>
      </c>
    </row>
    <row r="66" spans="1:13" x14ac:dyDescent="0.3">
      <c r="A66" s="10">
        <v>64</v>
      </c>
      <c r="C66" s="49" t="str">
        <f t="shared" si="0"/>
        <v>N</v>
      </c>
      <c r="G66" s="10">
        <f>IF(Standard!F67="Y",1,0)</f>
        <v>0</v>
      </c>
      <c r="H66" s="10">
        <f t="shared" si="1"/>
        <v>0</v>
      </c>
      <c r="I66" s="10">
        <f t="shared" si="2"/>
        <v>0</v>
      </c>
      <c r="K66" s="10">
        <f>IF(Model!H69="Y",1,0)</f>
        <v>0</v>
      </c>
      <c r="L66" s="10">
        <f t="shared" si="3"/>
        <v>0</v>
      </c>
      <c r="M66" s="10">
        <f t="shared" si="4"/>
        <v>0</v>
      </c>
    </row>
    <row r="67" spans="1:13" x14ac:dyDescent="0.3">
      <c r="A67" s="10">
        <v>65</v>
      </c>
      <c r="C67" s="49" t="str">
        <f t="shared" ref="C67:C128" si="5">IF(D67&gt;0,"Y","N")</f>
        <v>N</v>
      </c>
      <c r="G67" s="10">
        <f>IF(Standard!F68="Y",1,0)</f>
        <v>0</v>
      </c>
      <c r="H67" s="10">
        <f t="shared" si="1"/>
        <v>0</v>
      </c>
      <c r="I67" s="10">
        <f t="shared" si="2"/>
        <v>0</v>
      </c>
      <c r="K67" s="10">
        <f>IF(Model!H70="Y",1,0)</f>
        <v>0</v>
      </c>
      <c r="L67" s="10">
        <f t="shared" si="3"/>
        <v>0</v>
      </c>
      <c r="M67" s="10">
        <f t="shared" si="4"/>
        <v>0</v>
      </c>
    </row>
    <row r="68" spans="1:13" x14ac:dyDescent="0.3">
      <c r="A68" s="10">
        <v>66</v>
      </c>
      <c r="C68" s="49" t="str">
        <f t="shared" si="5"/>
        <v>N</v>
      </c>
      <c r="G68" s="10">
        <f>IF(Standard!F69="Y",1,0)</f>
        <v>0</v>
      </c>
      <c r="H68" s="10">
        <f t="shared" ref="H68:H128" si="6">G68*D68</f>
        <v>0</v>
      </c>
      <c r="I68" s="10">
        <f t="shared" ref="I68:I128" si="7">G68*E68</f>
        <v>0</v>
      </c>
      <c r="K68" s="10">
        <f>IF(Model!H71="Y",1,0)</f>
        <v>1</v>
      </c>
      <c r="L68" s="10">
        <f t="shared" ref="L68:L128" si="8">K68*D68</f>
        <v>0</v>
      </c>
      <c r="M68" s="10">
        <f t="shared" ref="M68:M128" si="9">K68*E68</f>
        <v>0</v>
      </c>
    </row>
    <row r="69" spans="1:13" x14ac:dyDescent="0.3">
      <c r="A69" s="10">
        <v>67</v>
      </c>
      <c r="C69" s="49" t="str">
        <f t="shared" si="5"/>
        <v>N</v>
      </c>
      <c r="G69" s="10">
        <f>IF(Standard!F70="Y",1,0)</f>
        <v>0</v>
      </c>
      <c r="H69" s="10">
        <f t="shared" si="6"/>
        <v>0</v>
      </c>
      <c r="I69" s="10">
        <f t="shared" si="7"/>
        <v>0</v>
      </c>
      <c r="K69" s="10">
        <f>IF(Model!H72="Y",1,0)</f>
        <v>1</v>
      </c>
      <c r="L69" s="10">
        <f t="shared" si="8"/>
        <v>0</v>
      </c>
      <c r="M69" s="10">
        <f t="shared" si="9"/>
        <v>0</v>
      </c>
    </row>
    <row r="70" spans="1:13" x14ac:dyDescent="0.3">
      <c r="A70" s="10">
        <v>68</v>
      </c>
      <c r="C70" s="49" t="str">
        <f t="shared" si="5"/>
        <v>N</v>
      </c>
      <c r="G70" s="10">
        <f>IF(Standard!F71="Y",1,0)</f>
        <v>0</v>
      </c>
      <c r="H70" s="10">
        <f t="shared" si="6"/>
        <v>0</v>
      </c>
      <c r="I70" s="10">
        <f t="shared" si="7"/>
        <v>0</v>
      </c>
      <c r="K70" s="10">
        <f>IF(Model!H73="Y",1,0)</f>
        <v>0</v>
      </c>
      <c r="L70" s="10">
        <f t="shared" si="8"/>
        <v>0</v>
      </c>
      <c r="M70" s="10">
        <f t="shared" si="9"/>
        <v>0</v>
      </c>
    </row>
    <row r="71" spans="1:13" x14ac:dyDescent="0.3">
      <c r="A71" s="10">
        <v>69</v>
      </c>
      <c r="C71" s="49" t="str">
        <f t="shared" si="5"/>
        <v>N</v>
      </c>
      <c r="G71" s="10">
        <f>IF(Standard!F72="Y",1,0)</f>
        <v>0</v>
      </c>
      <c r="H71" s="10">
        <f t="shared" si="6"/>
        <v>0</v>
      </c>
      <c r="I71" s="10">
        <f t="shared" si="7"/>
        <v>0</v>
      </c>
      <c r="K71" s="10">
        <f>IF(Model!H74="Y",1,0)</f>
        <v>0</v>
      </c>
      <c r="L71" s="10">
        <f t="shared" si="8"/>
        <v>0</v>
      </c>
      <c r="M71" s="10">
        <f t="shared" si="9"/>
        <v>0</v>
      </c>
    </row>
    <row r="72" spans="1:13" x14ac:dyDescent="0.3">
      <c r="A72" s="10">
        <v>70</v>
      </c>
      <c r="C72" s="49" t="str">
        <f t="shared" si="5"/>
        <v>N</v>
      </c>
      <c r="G72" s="10">
        <f>IF(Standard!F73="Y",1,0)</f>
        <v>0</v>
      </c>
      <c r="H72" s="10">
        <f t="shared" si="6"/>
        <v>0</v>
      </c>
      <c r="I72" s="10">
        <f t="shared" si="7"/>
        <v>0</v>
      </c>
      <c r="K72" s="10">
        <f>IF(Model!H75="Y",1,0)</f>
        <v>0</v>
      </c>
      <c r="L72" s="10">
        <f t="shared" si="8"/>
        <v>0</v>
      </c>
      <c r="M72" s="10">
        <f t="shared" si="9"/>
        <v>0</v>
      </c>
    </row>
    <row r="73" spans="1:13" x14ac:dyDescent="0.3">
      <c r="A73" s="10">
        <v>71</v>
      </c>
      <c r="C73" s="49" t="str">
        <f t="shared" si="5"/>
        <v>N</v>
      </c>
      <c r="G73" s="10">
        <f>IF(Standard!F74="Y",1,0)</f>
        <v>0</v>
      </c>
      <c r="H73" s="10">
        <f t="shared" si="6"/>
        <v>0</v>
      </c>
      <c r="I73" s="10">
        <f t="shared" si="7"/>
        <v>0</v>
      </c>
      <c r="K73" s="10">
        <f>IF(Model!H76="Y",1,0)</f>
        <v>1</v>
      </c>
      <c r="L73" s="10">
        <f t="shared" si="8"/>
        <v>0</v>
      </c>
      <c r="M73" s="10">
        <f t="shared" si="9"/>
        <v>0</v>
      </c>
    </row>
    <row r="74" spans="1:13" x14ac:dyDescent="0.3">
      <c r="A74" s="10">
        <v>72</v>
      </c>
      <c r="C74" s="49" t="str">
        <f t="shared" si="5"/>
        <v>Y</v>
      </c>
      <c r="D74" s="10">
        <v>12166</v>
      </c>
      <c r="E74" s="10">
        <v>8</v>
      </c>
      <c r="G74" s="10">
        <f>IF(Standard!F75="Y",1,0)</f>
        <v>0</v>
      </c>
      <c r="H74" s="10">
        <f t="shared" si="6"/>
        <v>0</v>
      </c>
      <c r="I74" s="10">
        <f t="shared" si="7"/>
        <v>0</v>
      </c>
      <c r="K74" s="10">
        <f>IF(Model!H77="Y",1,0)</f>
        <v>0</v>
      </c>
      <c r="L74" s="10">
        <f t="shared" si="8"/>
        <v>0</v>
      </c>
      <c r="M74" s="10">
        <f t="shared" si="9"/>
        <v>0</v>
      </c>
    </row>
    <row r="75" spans="1:13" x14ac:dyDescent="0.3">
      <c r="A75" s="10">
        <v>73</v>
      </c>
      <c r="C75" s="49" t="str">
        <f t="shared" si="5"/>
        <v>N</v>
      </c>
      <c r="G75" s="10">
        <f>IF(Standard!F76="Y",1,0)</f>
        <v>0</v>
      </c>
      <c r="H75" s="10">
        <f t="shared" si="6"/>
        <v>0</v>
      </c>
      <c r="I75" s="10">
        <f t="shared" si="7"/>
        <v>0</v>
      </c>
      <c r="K75" s="10">
        <f>IF(Model!H78="Y",1,0)</f>
        <v>1</v>
      </c>
      <c r="L75" s="10">
        <f t="shared" si="8"/>
        <v>0</v>
      </c>
      <c r="M75" s="10">
        <f t="shared" si="9"/>
        <v>0</v>
      </c>
    </row>
    <row r="76" spans="1:13" x14ac:dyDescent="0.3">
      <c r="A76" s="10">
        <v>74</v>
      </c>
      <c r="C76" s="49" t="str">
        <f t="shared" si="5"/>
        <v>N</v>
      </c>
      <c r="G76" s="10">
        <f>IF(Standard!F77="Y",1,0)</f>
        <v>0</v>
      </c>
      <c r="H76" s="10">
        <f t="shared" si="6"/>
        <v>0</v>
      </c>
      <c r="I76" s="10">
        <f t="shared" si="7"/>
        <v>0</v>
      </c>
      <c r="K76" s="10">
        <f>IF(Model!H79="Y",1,0)</f>
        <v>0</v>
      </c>
      <c r="L76" s="10">
        <f t="shared" si="8"/>
        <v>0</v>
      </c>
      <c r="M76" s="10">
        <f t="shared" si="9"/>
        <v>0</v>
      </c>
    </row>
    <row r="77" spans="1:13" x14ac:dyDescent="0.3">
      <c r="A77" s="10">
        <v>75</v>
      </c>
      <c r="C77" s="49" t="str">
        <f t="shared" si="5"/>
        <v>Y</v>
      </c>
      <c r="D77" s="10">
        <v>11514</v>
      </c>
      <c r="E77" s="10">
        <v>25</v>
      </c>
      <c r="G77" s="10">
        <f>IF(Standard!F78="Y",1,0)</f>
        <v>1</v>
      </c>
      <c r="H77" s="10">
        <f t="shared" si="6"/>
        <v>11514</v>
      </c>
      <c r="I77" s="10">
        <f t="shared" si="7"/>
        <v>25</v>
      </c>
      <c r="K77" s="10">
        <f>IF(Model!H80="Y",1,0)</f>
        <v>1</v>
      </c>
      <c r="L77" s="10">
        <f t="shared" si="8"/>
        <v>11514</v>
      </c>
      <c r="M77" s="10">
        <f t="shared" si="9"/>
        <v>25</v>
      </c>
    </row>
    <row r="78" spans="1:13" x14ac:dyDescent="0.3">
      <c r="A78" s="10">
        <v>76</v>
      </c>
      <c r="C78" s="49" t="str">
        <f t="shared" si="5"/>
        <v>Y</v>
      </c>
      <c r="D78" s="10">
        <v>14638</v>
      </c>
      <c r="E78" s="10">
        <v>27</v>
      </c>
      <c r="G78" s="10">
        <f>IF(Standard!F79="Y",1,0)</f>
        <v>1</v>
      </c>
      <c r="H78" s="10">
        <f t="shared" si="6"/>
        <v>14638</v>
      </c>
      <c r="I78" s="10">
        <f t="shared" si="7"/>
        <v>27</v>
      </c>
      <c r="K78" s="10">
        <f>IF(Model!H81="Y",1,0)</f>
        <v>1</v>
      </c>
      <c r="L78" s="10">
        <f t="shared" si="8"/>
        <v>14638</v>
      </c>
      <c r="M78" s="10">
        <f t="shared" si="9"/>
        <v>27</v>
      </c>
    </row>
    <row r="79" spans="1:13" x14ac:dyDescent="0.3">
      <c r="A79" s="10">
        <v>77</v>
      </c>
      <c r="C79" s="49" t="str">
        <f t="shared" si="5"/>
        <v>N</v>
      </c>
      <c r="G79" s="10">
        <f>IF(Standard!F80="Y",1,0)</f>
        <v>0</v>
      </c>
      <c r="H79" s="10">
        <f t="shared" si="6"/>
        <v>0</v>
      </c>
      <c r="I79" s="10">
        <f t="shared" si="7"/>
        <v>0</v>
      </c>
      <c r="K79" s="10">
        <f>IF(Model!H82="Y",1,0)</f>
        <v>0</v>
      </c>
      <c r="L79" s="10">
        <f t="shared" si="8"/>
        <v>0</v>
      </c>
      <c r="M79" s="10">
        <f t="shared" si="9"/>
        <v>0</v>
      </c>
    </row>
    <row r="80" spans="1:13" x14ac:dyDescent="0.3">
      <c r="A80" s="10">
        <v>78</v>
      </c>
      <c r="C80" s="49" t="str">
        <f t="shared" si="5"/>
        <v>N</v>
      </c>
      <c r="G80" s="10">
        <f>IF(Standard!F81="Y",1,0)</f>
        <v>0</v>
      </c>
      <c r="H80" s="10">
        <f t="shared" si="6"/>
        <v>0</v>
      </c>
      <c r="I80" s="10">
        <f t="shared" si="7"/>
        <v>0</v>
      </c>
      <c r="K80" s="10">
        <f>IF(Model!H83="Y",1,0)</f>
        <v>0</v>
      </c>
      <c r="L80" s="10">
        <f t="shared" si="8"/>
        <v>0</v>
      </c>
      <c r="M80" s="10">
        <f t="shared" si="9"/>
        <v>0</v>
      </c>
    </row>
    <row r="81" spans="1:13" x14ac:dyDescent="0.3">
      <c r="A81" s="10">
        <v>79</v>
      </c>
      <c r="C81" s="49" t="str">
        <f t="shared" si="5"/>
        <v>Y</v>
      </c>
      <c r="D81" s="10">
        <v>6458</v>
      </c>
      <c r="E81" s="10">
        <v>14</v>
      </c>
      <c r="G81" s="10">
        <f>IF(Standard!F82="Y",1,0)</f>
        <v>1</v>
      </c>
      <c r="H81" s="10">
        <f t="shared" si="6"/>
        <v>6458</v>
      </c>
      <c r="I81" s="10">
        <f t="shared" si="7"/>
        <v>14</v>
      </c>
      <c r="K81" s="10">
        <f>IF(Model!H84="Y",1,0)</f>
        <v>1</v>
      </c>
      <c r="L81" s="10">
        <f t="shared" si="8"/>
        <v>6458</v>
      </c>
      <c r="M81" s="10">
        <f t="shared" si="9"/>
        <v>14</v>
      </c>
    </row>
    <row r="82" spans="1:13" x14ac:dyDescent="0.3">
      <c r="A82" s="10">
        <v>80</v>
      </c>
      <c r="C82" s="49" t="str">
        <f t="shared" si="5"/>
        <v>Y</v>
      </c>
      <c r="D82" s="10">
        <v>9928</v>
      </c>
      <c r="E82" s="10">
        <v>25</v>
      </c>
      <c r="G82" s="10">
        <f>IF(Standard!F83="Y",1,0)</f>
        <v>1</v>
      </c>
      <c r="H82" s="10">
        <f t="shared" si="6"/>
        <v>9928</v>
      </c>
      <c r="I82" s="10">
        <f t="shared" si="7"/>
        <v>25</v>
      </c>
      <c r="K82" s="10">
        <f>IF(Model!H85="Y",1,0)</f>
        <v>1</v>
      </c>
      <c r="L82" s="10">
        <f t="shared" si="8"/>
        <v>9928</v>
      </c>
      <c r="M82" s="10">
        <f t="shared" si="9"/>
        <v>25</v>
      </c>
    </row>
    <row r="83" spans="1:13" x14ac:dyDescent="0.3">
      <c r="A83" s="10">
        <v>81</v>
      </c>
      <c r="C83" s="49" t="str">
        <f t="shared" si="5"/>
        <v>N</v>
      </c>
      <c r="G83" s="10">
        <f>IF(Standard!F84="Y",1,0)</f>
        <v>0</v>
      </c>
      <c r="H83" s="10">
        <f t="shared" si="6"/>
        <v>0</v>
      </c>
      <c r="I83" s="10">
        <f t="shared" si="7"/>
        <v>0</v>
      </c>
      <c r="K83" s="10">
        <f>IF(Model!H86="Y",1,0)</f>
        <v>0</v>
      </c>
      <c r="L83" s="10">
        <f t="shared" si="8"/>
        <v>0</v>
      </c>
      <c r="M83" s="10">
        <f t="shared" si="9"/>
        <v>0</v>
      </c>
    </row>
    <row r="84" spans="1:13" x14ac:dyDescent="0.3">
      <c r="A84" s="10">
        <v>82</v>
      </c>
      <c r="C84" s="49" t="str">
        <f t="shared" si="5"/>
        <v>Y</v>
      </c>
      <c r="D84" s="10">
        <v>9104</v>
      </c>
      <c r="E84" s="10">
        <v>16</v>
      </c>
      <c r="G84" s="10">
        <f>IF(Standard!F85="Y",1,0)</f>
        <v>1</v>
      </c>
      <c r="H84" s="10">
        <f t="shared" si="6"/>
        <v>9104</v>
      </c>
      <c r="I84" s="10">
        <f t="shared" si="7"/>
        <v>16</v>
      </c>
      <c r="K84" s="10">
        <f>IF(Model!H87="Y",1,0)</f>
        <v>1</v>
      </c>
      <c r="L84" s="10">
        <f t="shared" si="8"/>
        <v>9104</v>
      </c>
      <c r="M84" s="10">
        <f t="shared" si="9"/>
        <v>16</v>
      </c>
    </row>
    <row r="85" spans="1:13" x14ac:dyDescent="0.3">
      <c r="A85" s="10">
        <v>83</v>
      </c>
      <c r="C85" s="49" t="str">
        <f t="shared" si="5"/>
        <v>Y</v>
      </c>
      <c r="D85" s="10">
        <v>9923</v>
      </c>
      <c r="E85" s="10">
        <v>14</v>
      </c>
      <c r="G85" s="10">
        <f>IF(Standard!F86="Y",1,0)</f>
        <v>1</v>
      </c>
      <c r="H85" s="10">
        <f t="shared" si="6"/>
        <v>9923</v>
      </c>
      <c r="I85" s="10">
        <f t="shared" si="7"/>
        <v>14</v>
      </c>
      <c r="K85" s="10">
        <f>IF(Model!H88="Y",1,0)</f>
        <v>1</v>
      </c>
      <c r="L85" s="10">
        <f t="shared" si="8"/>
        <v>9923</v>
      </c>
      <c r="M85" s="10">
        <f t="shared" si="9"/>
        <v>14</v>
      </c>
    </row>
    <row r="86" spans="1:13" x14ac:dyDescent="0.3">
      <c r="A86" s="10">
        <v>84</v>
      </c>
      <c r="C86" s="49" t="str">
        <f t="shared" si="5"/>
        <v>Y</v>
      </c>
      <c r="D86" s="10">
        <v>23572</v>
      </c>
      <c r="E86" s="10">
        <v>34</v>
      </c>
      <c r="G86" s="10">
        <f>IF(Standard!F87="Y",1,0)</f>
        <v>1</v>
      </c>
      <c r="H86" s="10">
        <f t="shared" si="6"/>
        <v>23572</v>
      </c>
      <c r="I86" s="10">
        <f t="shared" si="7"/>
        <v>34</v>
      </c>
      <c r="K86" s="10">
        <f>IF(Model!H89="Y",1,0)</f>
        <v>1</v>
      </c>
      <c r="L86" s="10">
        <f t="shared" si="8"/>
        <v>23572</v>
      </c>
      <c r="M86" s="10">
        <f t="shared" si="9"/>
        <v>34</v>
      </c>
    </row>
    <row r="87" spans="1:13" x14ac:dyDescent="0.3">
      <c r="A87" s="10">
        <v>85</v>
      </c>
      <c r="C87" s="49" t="str">
        <f t="shared" si="5"/>
        <v>Y</v>
      </c>
      <c r="D87" s="10">
        <v>19559</v>
      </c>
      <c r="E87" s="10">
        <v>17</v>
      </c>
      <c r="G87" s="10">
        <f>IF(Standard!F88="Y",1,0)</f>
        <v>1</v>
      </c>
      <c r="H87" s="10">
        <f t="shared" si="6"/>
        <v>19559</v>
      </c>
      <c r="I87" s="10">
        <f t="shared" si="7"/>
        <v>17</v>
      </c>
      <c r="K87" s="10">
        <f>IF(Model!H90="Y",1,0)</f>
        <v>1</v>
      </c>
      <c r="L87" s="10">
        <f t="shared" si="8"/>
        <v>19559</v>
      </c>
      <c r="M87" s="10">
        <f t="shared" si="9"/>
        <v>17</v>
      </c>
    </row>
    <row r="88" spans="1:13" x14ac:dyDescent="0.3">
      <c r="A88" s="10">
        <v>86</v>
      </c>
      <c r="C88" s="49" t="str">
        <f t="shared" si="5"/>
        <v>N</v>
      </c>
      <c r="G88" s="10">
        <f>IF(Standard!F89="Y",1,0)</f>
        <v>0</v>
      </c>
      <c r="H88" s="10">
        <f t="shared" si="6"/>
        <v>0</v>
      </c>
      <c r="I88" s="10">
        <f t="shared" si="7"/>
        <v>0</v>
      </c>
      <c r="K88" s="10">
        <f>IF(Model!H91="Y",1,0)</f>
        <v>0</v>
      </c>
      <c r="L88" s="10">
        <f t="shared" si="8"/>
        <v>0</v>
      </c>
      <c r="M88" s="10">
        <f t="shared" si="9"/>
        <v>0</v>
      </c>
    </row>
    <row r="89" spans="1:13" x14ac:dyDescent="0.3">
      <c r="A89" s="10">
        <v>87</v>
      </c>
      <c r="C89" s="49" t="str">
        <f t="shared" si="5"/>
        <v>Y</v>
      </c>
      <c r="D89" s="10">
        <v>6356</v>
      </c>
      <c r="E89" s="10">
        <v>6</v>
      </c>
      <c r="G89" s="10">
        <f>IF(Standard!F90="Y",1,0)</f>
        <v>0</v>
      </c>
      <c r="H89" s="10">
        <f t="shared" si="6"/>
        <v>0</v>
      </c>
      <c r="I89" s="10">
        <f t="shared" si="7"/>
        <v>0</v>
      </c>
      <c r="K89" s="10">
        <f>IF(Model!H92="Y",1,0)</f>
        <v>0</v>
      </c>
      <c r="L89" s="10">
        <f t="shared" si="8"/>
        <v>0</v>
      </c>
      <c r="M89" s="10">
        <f t="shared" si="9"/>
        <v>0</v>
      </c>
    </row>
    <row r="90" spans="1:13" x14ac:dyDescent="0.3">
      <c r="A90" s="10">
        <v>88</v>
      </c>
      <c r="C90" s="49" t="str">
        <f t="shared" si="5"/>
        <v>Y</v>
      </c>
      <c r="D90" s="10">
        <v>7005</v>
      </c>
      <c r="E90" s="10">
        <v>10</v>
      </c>
      <c r="G90" s="10">
        <f>IF(Standard!F91="Y",1,0)</f>
        <v>1</v>
      </c>
      <c r="H90" s="10">
        <f t="shared" si="6"/>
        <v>7005</v>
      </c>
      <c r="I90" s="10">
        <f t="shared" si="7"/>
        <v>10</v>
      </c>
      <c r="K90" s="10">
        <f>IF(Model!H93="Y",1,0)</f>
        <v>1</v>
      </c>
      <c r="L90" s="10">
        <f t="shared" si="8"/>
        <v>7005</v>
      </c>
      <c r="M90" s="10">
        <f t="shared" si="9"/>
        <v>10</v>
      </c>
    </row>
    <row r="91" spans="1:13" x14ac:dyDescent="0.3">
      <c r="A91" s="10">
        <v>89</v>
      </c>
      <c r="C91" s="49" t="str">
        <f t="shared" si="5"/>
        <v>N</v>
      </c>
      <c r="G91" s="10">
        <f>IF(Standard!F92="Y",1,0)</f>
        <v>0</v>
      </c>
      <c r="H91" s="10">
        <f t="shared" si="6"/>
        <v>0</v>
      </c>
      <c r="I91" s="10">
        <f t="shared" si="7"/>
        <v>0</v>
      </c>
      <c r="K91" s="10">
        <f>IF(Model!H94="Y",1,0)</f>
        <v>0</v>
      </c>
      <c r="L91" s="10">
        <f t="shared" si="8"/>
        <v>0</v>
      </c>
      <c r="M91" s="10">
        <f t="shared" si="9"/>
        <v>0</v>
      </c>
    </row>
    <row r="92" spans="1:13" x14ac:dyDescent="0.3">
      <c r="A92" s="10">
        <v>90</v>
      </c>
      <c r="C92" s="49" t="str">
        <f t="shared" si="5"/>
        <v>Y</v>
      </c>
      <c r="D92" s="10">
        <v>10022</v>
      </c>
      <c r="E92" s="10">
        <v>8</v>
      </c>
      <c r="G92" s="10">
        <f>IF(Standard!F93="Y",1,0)</f>
        <v>1</v>
      </c>
      <c r="H92" s="10">
        <f t="shared" si="6"/>
        <v>10022</v>
      </c>
      <c r="I92" s="10">
        <f t="shared" si="7"/>
        <v>8</v>
      </c>
      <c r="K92" s="10">
        <f>IF(Model!H95="Y",1,0)</f>
        <v>1</v>
      </c>
      <c r="L92" s="10">
        <f t="shared" si="8"/>
        <v>10022</v>
      </c>
      <c r="M92" s="10">
        <f t="shared" si="9"/>
        <v>8</v>
      </c>
    </row>
    <row r="93" spans="1:13" x14ac:dyDescent="0.3">
      <c r="A93" s="10">
        <v>91</v>
      </c>
      <c r="C93" s="49" t="str">
        <f t="shared" si="5"/>
        <v>Y</v>
      </c>
      <c r="D93" s="10">
        <v>2797</v>
      </c>
      <c r="E93" s="10">
        <v>8</v>
      </c>
      <c r="G93" s="10">
        <f>IF(Standard!F94="Y",1,0)</f>
        <v>1</v>
      </c>
      <c r="H93" s="10">
        <f t="shared" si="6"/>
        <v>2797</v>
      </c>
      <c r="I93" s="10">
        <f t="shared" si="7"/>
        <v>8</v>
      </c>
      <c r="K93" s="10">
        <f>IF(Model!H96="Y",1,0)</f>
        <v>1</v>
      </c>
      <c r="L93" s="10">
        <f t="shared" si="8"/>
        <v>2797</v>
      </c>
      <c r="M93" s="10">
        <f t="shared" si="9"/>
        <v>8</v>
      </c>
    </row>
    <row r="94" spans="1:13" x14ac:dyDescent="0.3">
      <c r="A94" s="10">
        <v>92</v>
      </c>
      <c r="C94" s="49" t="str">
        <f t="shared" si="5"/>
        <v>Y</v>
      </c>
      <c r="D94" s="10">
        <v>7400</v>
      </c>
      <c r="E94" s="10">
        <v>13</v>
      </c>
      <c r="G94" s="10">
        <f>IF(Standard!F95="Y",1,0)</f>
        <v>1</v>
      </c>
      <c r="H94" s="10">
        <f t="shared" si="6"/>
        <v>7400</v>
      </c>
      <c r="I94" s="10">
        <f t="shared" si="7"/>
        <v>13</v>
      </c>
      <c r="K94" s="10">
        <f>IF(Model!H97="Y",1,0)</f>
        <v>1</v>
      </c>
      <c r="L94" s="10">
        <f t="shared" si="8"/>
        <v>7400</v>
      </c>
      <c r="M94" s="10">
        <f t="shared" si="9"/>
        <v>13</v>
      </c>
    </row>
    <row r="95" spans="1:13" x14ac:dyDescent="0.3">
      <c r="A95" s="10">
        <v>93</v>
      </c>
      <c r="C95" s="49" t="str">
        <f t="shared" si="5"/>
        <v>N</v>
      </c>
      <c r="G95" s="10">
        <f>IF(Standard!F96="Y",1,0)</f>
        <v>0</v>
      </c>
      <c r="H95" s="10">
        <f t="shared" si="6"/>
        <v>0</v>
      </c>
      <c r="I95" s="10">
        <f t="shared" si="7"/>
        <v>0</v>
      </c>
      <c r="K95" s="10">
        <f>IF(Model!H98="Y",1,0)</f>
        <v>0</v>
      </c>
      <c r="L95" s="10">
        <f t="shared" si="8"/>
        <v>0</v>
      </c>
      <c r="M95" s="10">
        <f t="shared" si="9"/>
        <v>0</v>
      </c>
    </row>
    <row r="96" spans="1:13" x14ac:dyDescent="0.3">
      <c r="A96" s="10">
        <v>94</v>
      </c>
      <c r="C96" s="49" t="str">
        <f t="shared" si="5"/>
        <v>N</v>
      </c>
      <c r="G96" s="10">
        <f>IF(Standard!F97="Y",1,0)</f>
        <v>0</v>
      </c>
      <c r="H96" s="10">
        <f t="shared" si="6"/>
        <v>0</v>
      </c>
      <c r="I96" s="10">
        <f t="shared" si="7"/>
        <v>0</v>
      </c>
      <c r="K96" s="10">
        <f>IF(Model!H99="Y",1,0)</f>
        <v>0</v>
      </c>
      <c r="L96" s="10">
        <f t="shared" si="8"/>
        <v>0</v>
      </c>
      <c r="M96" s="10">
        <f t="shared" si="9"/>
        <v>0</v>
      </c>
    </row>
    <row r="97" spans="1:13" x14ac:dyDescent="0.3">
      <c r="A97" s="10">
        <v>95</v>
      </c>
      <c r="C97" s="49" t="str">
        <f t="shared" si="5"/>
        <v>N</v>
      </c>
      <c r="G97" s="10">
        <f>IF(Standard!F98="Y",1,0)</f>
        <v>1</v>
      </c>
      <c r="H97" s="10">
        <f t="shared" si="6"/>
        <v>0</v>
      </c>
      <c r="I97" s="10">
        <f t="shared" si="7"/>
        <v>0</v>
      </c>
      <c r="K97" s="10">
        <f>IF(Model!H100="Y",1,0)</f>
        <v>1</v>
      </c>
      <c r="L97" s="10">
        <f t="shared" si="8"/>
        <v>0</v>
      </c>
      <c r="M97" s="10">
        <f t="shared" si="9"/>
        <v>0</v>
      </c>
    </row>
    <row r="98" spans="1:13" x14ac:dyDescent="0.3">
      <c r="A98" s="10">
        <v>96</v>
      </c>
      <c r="C98" s="49" t="str">
        <f t="shared" si="5"/>
        <v>N</v>
      </c>
      <c r="G98" s="10">
        <f>IF(Standard!F99="Y",1,0)</f>
        <v>1</v>
      </c>
      <c r="H98" s="10">
        <f t="shared" si="6"/>
        <v>0</v>
      </c>
      <c r="I98" s="10">
        <f t="shared" si="7"/>
        <v>0</v>
      </c>
      <c r="K98" s="10">
        <f>IF(Model!H101="Y",1,0)</f>
        <v>1</v>
      </c>
      <c r="L98" s="10">
        <f t="shared" si="8"/>
        <v>0</v>
      </c>
      <c r="M98" s="10">
        <f t="shared" si="9"/>
        <v>0</v>
      </c>
    </row>
    <row r="99" spans="1:13" x14ac:dyDescent="0.3">
      <c r="A99" s="10">
        <v>97</v>
      </c>
      <c r="C99" s="49" t="str">
        <f t="shared" si="5"/>
        <v>Y</v>
      </c>
      <c r="D99" s="10">
        <v>3427</v>
      </c>
      <c r="E99" s="10">
        <v>4</v>
      </c>
      <c r="G99" s="10">
        <f>IF(Standard!F100="Y",1,0)</f>
        <v>1</v>
      </c>
      <c r="H99" s="10">
        <f t="shared" si="6"/>
        <v>3427</v>
      </c>
      <c r="I99" s="10">
        <f t="shared" si="7"/>
        <v>4</v>
      </c>
      <c r="K99" s="10">
        <f>IF(Model!H102="Y",1,0)</f>
        <v>1</v>
      </c>
      <c r="L99" s="10">
        <f t="shared" si="8"/>
        <v>3427</v>
      </c>
      <c r="M99" s="10">
        <f t="shared" si="9"/>
        <v>4</v>
      </c>
    </row>
    <row r="100" spans="1:13" x14ac:dyDescent="0.3">
      <c r="A100" s="10">
        <v>98</v>
      </c>
      <c r="C100" s="49" t="str">
        <f t="shared" si="5"/>
        <v>Y</v>
      </c>
      <c r="D100" s="10">
        <v>10457</v>
      </c>
      <c r="E100" s="10">
        <v>7</v>
      </c>
      <c r="G100" s="10">
        <f>IF(Standard!F101="Y",1,0)</f>
        <v>1</v>
      </c>
      <c r="H100" s="10">
        <f t="shared" si="6"/>
        <v>10457</v>
      </c>
      <c r="I100" s="10">
        <f t="shared" si="7"/>
        <v>7</v>
      </c>
      <c r="K100" s="10">
        <f>IF(Model!H103="Y",1,0)</f>
        <v>1</v>
      </c>
      <c r="L100" s="10">
        <f t="shared" si="8"/>
        <v>10457</v>
      </c>
      <c r="M100" s="10">
        <f t="shared" si="9"/>
        <v>7</v>
      </c>
    </row>
    <row r="101" spans="1:13" x14ac:dyDescent="0.3">
      <c r="A101" s="10">
        <v>99</v>
      </c>
      <c r="C101" s="49" t="str">
        <f t="shared" si="5"/>
        <v>Y</v>
      </c>
      <c r="D101" s="10">
        <v>3311</v>
      </c>
      <c r="E101" s="10">
        <v>3</v>
      </c>
      <c r="G101" s="10">
        <f>IF(Standard!F102="Y",1,0)</f>
        <v>0</v>
      </c>
      <c r="H101" s="10">
        <f t="shared" si="6"/>
        <v>0</v>
      </c>
      <c r="I101" s="10">
        <f t="shared" si="7"/>
        <v>0</v>
      </c>
      <c r="K101" s="10">
        <f>IF(Model!H104="Y",1,0)</f>
        <v>0</v>
      </c>
      <c r="L101" s="10">
        <f t="shared" si="8"/>
        <v>0</v>
      </c>
      <c r="M101" s="10">
        <f t="shared" si="9"/>
        <v>0</v>
      </c>
    </row>
    <row r="102" spans="1:13" x14ac:dyDescent="0.3">
      <c r="A102" s="10">
        <v>100</v>
      </c>
      <c r="C102" s="49" t="str">
        <f t="shared" si="5"/>
        <v>N</v>
      </c>
      <c r="G102" s="10">
        <f>IF(Standard!F103="Y",1,0)</f>
        <v>0</v>
      </c>
      <c r="H102" s="10">
        <f t="shared" si="6"/>
        <v>0</v>
      </c>
      <c r="I102" s="10">
        <f t="shared" si="7"/>
        <v>0</v>
      </c>
      <c r="K102" s="10">
        <f>IF(Model!H105="Y",1,0)</f>
        <v>0</v>
      </c>
      <c r="L102" s="10">
        <f t="shared" si="8"/>
        <v>0</v>
      </c>
      <c r="M102" s="10">
        <f t="shared" si="9"/>
        <v>0</v>
      </c>
    </row>
    <row r="103" spans="1:13" x14ac:dyDescent="0.3">
      <c r="A103" s="10">
        <v>101</v>
      </c>
      <c r="C103" s="49" t="str">
        <f t="shared" si="5"/>
        <v>N</v>
      </c>
      <c r="G103" s="10">
        <f>IF(Standard!F104="Y",1,0)</f>
        <v>0</v>
      </c>
      <c r="H103" s="10">
        <f t="shared" si="6"/>
        <v>0</v>
      </c>
      <c r="I103" s="10">
        <f t="shared" si="7"/>
        <v>0</v>
      </c>
      <c r="K103" s="10">
        <f>IF(Model!H106="Y",1,0)</f>
        <v>0</v>
      </c>
      <c r="L103" s="10">
        <f t="shared" si="8"/>
        <v>0</v>
      </c>
      <c r="M103" s="10">
        <f t="shared" si="9"/>
        <v>0</v>
      </c>
    </row>
    <row r="104" spans="1:13" x14ac:dyDescent="0.3">
      <c r="A104" s="10">
        <v>102</v>
      </c>
      <c r="C104" s="49" t="str">
        <f t="shared" si="5"/>
        <v>N</v>
      </c>
      <c r="G104" s="10">
        <f>IF(Standard!F105="Y",1,0)</f>
        <v>0</v>
      </c>
      <c r="H104" s="10">
        <f t="shared" si="6"/>
        <v>0</v>
      </c>
      <c r="I104" s="10">
        <f t="shared" si="7"/>
        <v>0</v>
      </c>
      <c r="K104" s="10">
        <f>IF(Model!H107="Y",1,0)</f>
        <v>0</v>
      </c>
      <c r="L104" s="10">
        <f t="shared" si="8"/>
        <v>0</v>
      </c>
      <c r="M104" s="10">
        <f t="shared" si="9"/>
        <v>0</v>
      </c>
    </row>
    <row r="105" spans="1:13" x14ac:dyDescent="0.3">
      <c r="A105" s="10">
        <v>103</v>
      </c>
      <c r="C105" s="49" t="str">
        <f t="shared" si="5"/>
        <v>Y</v>
      </c>
      <c r="D105" s="10">
        <v>10082</v>
      </c>
      <c r="E105" s="10">
        <v>4</v>
      </c>
      <c r="G105" s="10">
        <f>IF(Standard!F106="Y",1,0)</f>
        <v>1</v>
      </c>
      <c r="H105" s="10">
        <f t="shared" si="6"/>
        <v>10082</v>
      </c>
      <c r="I105" s="10">
        <f t="shared" si="7"/>
        <v>4</v>
      </c>
      <c r="K105" s="10">
        <f>IF(Model!H108="Y",1,0)</f>
        <v>1</v>
      </c>
      <c r="L105" s="10">
        <f t="shared" si="8"/>
        <v>10082</v>
      </c>
      <c r="M105" s="10">
        <f t="shared" si="9"/>
        <v>4</v>
      </c>
    </row>
    <row r="106" spans="1:13" x14ac:dyDescent="0.3">
      <c r="A106" s="10">
        <v>104</v>
      </c>
      <c r="C106" s="49" t="str">
        <f t="shared" si="5"/>
        <v>N</v>
      </c>
      <c r="G106" s="10">
        <f>IF(Standard!F107="Y",1,0)</f>
        <v>0</v>
      </c>
      <c r="H106" s="10">
        <f t="shared" si="6"/>
        <v>0</v>
      </c>
      <c r="I106" s="10">
        <f t="shared" si="7"/>
        <v>0</v>
      </c>
      <c r="K106" s="10">
        <f>IF(Model!H109="Y",1,0)</f>
        <v>1</v>
      </c>
      <c r="L106" s="10">
        <f t="shared" si="8"/>
        <v>0</v>
      </c>
      <c r="M106" s="10">
        <f t="shared" si="9"/>
        <v>0</v>
      </c>
    </row>
    <row r="107" spans="1:13" x14ac:dyDescent="0.3">
      <c r="A107" s="10">
        <v>105</v>
      </c>
      <c r="C107" s="49" t="str">
        <f t="shared" si="5"/>
        <v>N</v>
      </c>
      <c r="G107" s="10">
        <f>IF(Standard!F108="Y",1,0)</f>
        <v>0</v>
      </c>
      <c r="H107" s="10">
        <f t="shared" si="6"/>
        <v>0</v>
      </c>
      <c r="I107" s="10">
        <f t="shared" si="7"/>
        <v>0</v>
      </c>
      <c r="K107" s="10">
        <f>IF(Model!H110="Y",1,0)</f>
        <v>0</v>
      </c>
      <c r="L107" s="10">
        <f t="shared" si="8"/>
        <v>0</v>
      </c>
      <c r="M107" s="10">
        <f t="shared" si="9"/>
        <v>0</v>
      </c>
    </row>
    <row r="108" spans="1:13" x14ac:dyDescent="0.3">
      <c r="A108" s="10">
        <v>106</v>
      </c>
      <c r="C108" s="49" t="str">
        <f t="shared" si="5"/>
        <v>N</v>
      </c>
      <c r="G108" s="10">
        <f>IF(Standard!F109="Y",1,0)</f>
        <v>0</v>
      </c>
      <c r="H108" s="10">
        <f t="shared" si="6"/>
        <v>0</v>
      </c>
      <c r="I108" s="10">
        <f t="shared" si="7"/>
        <v>0</v>
      </c>
      <c r="K108" s="10">
        <f>IF(Model!H111="Y",1,0)</f>
        <v>0</v>
      </c>
      <c r="L108" s="10">
        <f t="shared" si="8"/>
        <v>0</v>
      </c>
      <c r="M108" s="10">
        <f t="shared" si="9"/>
        <v>0</v>
      </c>
    </row>
    <row r="109" spans="1:13" x14ac:dyDescent="0.3">
      <c r="A109" s="10">
        <v>107</v>
      </c>
      <c r="C109" s="49" t="str">
        <f t="shared" si="5"/>
        <v>N</v>
      </c>
      <c r="G109" s="10">
        <f>IF(Standard!F110="Y",1,0)</f>
        <v>0</v>
      </c>
      <c r="H109" s="10">
        <f t="shared" si="6"/>
        <v>0</v>
      </c>
      <c r="I109" s="10">
        <f t="shared" si="7"/>
        <v>0</v>
      </c>
      <c r="K109" s="10">
        <f>IF(Model!H112="Y",1,0)</f>
        <v>0</v>
      </c>
      <c r="L109" s="10">
        <f t="shared" si="8"/>
        <v>0</v>
      </c>
      <c r="M109" s="10">
        <f t="shared" si="9"/>
        <v>0</v>
      </c>
    </row>
    <row r="110" spans="1:13" x14ac:dyDescent="0.3">
      <c r="A110" s="10">
        <v>108</v>
      </c>
      <c r="C110" s="49" t="str">
        <f t="shared" si="5"/>
        <v>N</v>
      </c>
      <c r="G110" s="10">
        <f>IF(Standard!F111="Y",1,0)</f>
        <v>0</v>
      </c>
      <c r="H110" s="10">
        <f t="shared" si="6"/>
        <v>0</v>
      </c>
      <c r="I110" s="10">
        <f t="shared" si="7"/>
        <v>0</v>
      </c>
      <c r="K110" s="10">
        <f>IF(Model!H113="Y",1,0)</f>
        <v>0</v>
      </c>
      <c r="L110" s="10">
        <f t="shared" si="8"/>
        <v>0</v>
      </c>
      <c r="M110" s="10">
        <f t="shared" si="9"/>
        <v>0</v>
      </c>
    </row>
    <row r="111" spans="1:13" x14ac:dyDescent="0.3">
      <c r="A111" s="10">
        <v>109</v>
      </c>
      <c r="C111" s="49" t="str">
        <f t="shared" si="5"/>
        <v>N</v>
      </c>
      <c r="G111" s="10">
        <f>IF(Standard!F112="Y",1,0)</f>
        <v>0</v>
      </c>
      <c r="H111" s="10">
        <f t="shared" si="6"/>
        <v>0</v>
      </c>
      <c r="I111" s="10">
        <f t="shared" si="7"/>
        <v>0</v>
      </c>
      <c r="K111" s="10">
        <f>IF(Model!H114="Y",1,0)</f>
        <v>0</v>
      </c>
      <c r="L111" s="10">
        <f t="shared" si="8"/>
        <v>0</v>
      </c>
      <c r="M111" s="10">
        <f t="shared" si="9"/>
        <v>0</v>
      </c>
    </row>
    <row r="112" spans="1:13" x14ac:dyDescent="0.3">
      <c r="A112" s="10">
        <v>110</v>
      </c>
      <c r="C112" s="49" t="str">
        <f t="shared" si="5"/>
        <v>N</v>
      </c>
      <c r="G112" s="10">
        <f>IF(Standard!F113="Y",1,0)</f>
        <v>0</v>
      </c>
      <c r="H112" s="10">
        <f t="shared" si="6"/>
        <v>0</v>
      </c>
      <c r="I112" s="10">
        <f t="shared" si="7"/>
        <v>0</v>
      </c>
      <c r="K112" s="10">
        <f>IF(Model!H115="Y",1,0)</f>
        <v>0</v>
      </c>
      <c r="L112" s="10">
        <f t="shared" si="8"/>
        <v>0</v>
      </c>
      <c r="M112" s="10">
        <f t="shared" si="9"/>
        <v>0</v>
      </c>
    </row>
    <row r="113" spans="1:13" x14ac:dyDescent="0.3">
      <c r="A113" s="10">
        <v>111</v>
      </c>
      <c r="C113" s="49" t="str">
        <f t="shared" si="5"/>
        <v>N</v>
      </c>
      <c r="G113" s="10">
        <f>IF(Standard!F114="Y",1,0)</f>
        <v>0</v>
      </c>
      <c r="H113" s="10">
        <f t="shared" si="6"/>
        <v>0</v>
      </c>
      <c r="I113" s="10">
        <f t="shared" si="7"/>
        <v>0</v>
      </c>
      <c r="K113" s="10">
        <f>IF(Model!H116="Y",1,0)</f>
        <v>0</v>
      </c>
      <c r="L113" s="10">
        <f t="shared" si="8"/>
        <v>0</v>
      </c>
      <c r="M113" s="10">
        <f t="shared" si="9"/>
        <v>0</v>
      </c>
    </row>
    <row r="114" spans="1:13" x14ac:dyDescent="0.3">
      <c r="A114" s="10">
        <v>112</v>
      </c>
      <c r="C114" s="49" t="str">
        <f t="shared" si="5"/>
        <v>N</v>
      </c>
      <c r="G114" s="10">
        <f>IF(Standard!F115="Y",1,0)</f>
        <v>0</v>
      </c>
      <c r="H114" s="10">
        <f t="shared" si="6"/>
        <v>0</v>
      </c>
      <c r="I114" s="10">
        <f t="shared" si="7"/>
        <v>0</v>
      </c>
      <c r="K114" s="10">
        <f>IF(Model!H117="Y",1,0)</f>
        <v>0</v>
      </c>
      <c r="L114" s="10">
        <f t="shared" si="8"/>
        <v>0</v>
      </c>
      <c r="M114" s="10">
        <f t="shared" si="9"/>
        <v>0</v>
      </c>
    </row>
    <row r="115" spans="1:13" x14ac:dyDescent="0.3">
      <c r="A115" s="10">
        <v>113</v>
      </c>
      <c r="C115" s="49" t="str">
        <f t="shared" si="5"/>
        <v>N</v>
      </c>
      <c r="G115" s="10">
        <f>IF(Standard!F116="Y",1,0)</f>
        <v>0</v>
      </c>
      <c r="H115" s="10">
        <f t="shared" si="6"/>
        <v>0</v>
      </c>
      <c r="I115" s="10">
        <f t="shared" si="7"/>
        <v>0</v>
      </c>
      <c r="K115" s="10">
        <f>IF(Model!H118="Y",1,0)</f>
        <v>0</v>
      </c>
      <c r="L115" s="10">
        <f t="shared" si="8"/>
        <v>0</v>
      </c>
      <c r="M115" s="10">
        <f t="shared" si="9"/>
        <v>0</v>
      </c>
    </row>
    <row r="116" spans="1:13" x14ac:dyDescent="0.3">
      <c r="A116" s="10">
        <v>114</v>
      </c>
      <c r="C116" s="49" t="str">
        <f t="shared" si="5"/>
        <v>N</v>
      </c>
      <c r="G116" s="10">
        <f>IF(Standard!F117="Y",1,0)</f>
        <v>1</v>
      </c>
      <c r="H116" s="10">
        <f t="shared" si="6"/>
        <v>0</v>
      </c>
      <c r="I116" s="10">
        <f t="shared" si="7"/>
        <v>0</v>
      </c>
      <c r="K116" s="10">
        <f>IF(Model!H119="Y",1,0)</f>
        <v>1</v>
      </c>
      <c r="L116" s="10">
        <f t="shared" si="8"/>
        <v>0</v>
      </c>
      <c r="M116" s="10">
        <f t="shared" si="9"/>
        <v>0</v>
      </c>
    </row>
    <row r="117" spans="1:13" x14ac:dyDescent="0.3">
      <c r="A117" s="10">
        <v>115</v>
      </c>
      <c r="C117" s="49" t="str">
        <f t="shared" si="5"/>
        <v>Y</v>
      </c>
      <c r="D117" s="10">
        <v>4998</v>
      </c>
      <c r="E117" s="10">
        <v>41</v>
      </c>
      <c r="G117" s="10">
        <f>IF(Standard!F118="Y",1,0)</f>
        <v>0</v>
      </c>
      <c r="H117" s="10">
        <f t="shared" si="6"/>
        <v>0</v>
      </c>
      <c r="I117" s="10">
        <f t="shared" si="7"/>
        <v>0</v>
      </c>
      <c r="K117" s="10">
        <f>IF(Model!H120="Y",1,0)</f>
        <v>1</v>
      </c>
      <c r="L117" s="10">
        <f t="shared" si="8"/>
        <v>4998</v>
      </c>
      <c r="M117" s="10">
        <f t="shared" si="9"/>
        <v>41</v>
      </c>
    </row>
    <row r="118" spans="1:13" x14ac:dyDescent="0.3">
      <c r="A118" s="10">
        <v>116</v>
      </c>
      <c r="C118" s="49" t="str">
        <f t="shared" si="5"/>
        <v>Y</v>
      </c>
      <c r="D118" s="10">
        <v>4485</v>
      </c>
      <c r="E118" s="10">
        <v>30</v>
      </c>
      <c r="G118" s="10">
        <f>IF(Standard!F119="Y",1,0)</f>
        <v>1</v>
      </c>
      <c r="H118" s="10">
        <f t="shared" si="6"/>
        <v>4485</v>
      </c>
      <c r="I118" s="10">
        <f t="shared" si="7"/>
        <v>30</v>
      </c>
      <c r="K118" s="10">
        <f>IF(Model!H121="Y",1,0)</f>
        <v>1</v>
      </c>
      <c r="L118" s="10">
        <f t="shared" si="8"/>
        <v>4485</v>
      </c>
      <c r="M118" s="10">
        <f t="shared" si="9"/>
        <v>30</v>
      </c>
    </row>
    <row r="119" spans="1:13" x14ac:dyDescent="0.3">
      <c r="A119" s="10">
        <v>117</v>
      </c>
      <c r="C119" s="49" t="str">
        <f t="shared" si="5"/>
        <v>Y</v>
      </c>
      <c r="D119" s="10">
        <v>11241</v>
      </c>
      <c r="E119" s="10">
        <v>51</v>
      </c>
      <c r="G119" s="10">
        <f>IF(Standard!F120="Y",1,0)</f>
        <v>0</v>
      </c>
      <c r="H119" s="10">
        <f t="shared" si="6"/>
        <v>0</v>
      </c>
      <c r="I119" s="10">
        <f t="shared" si="7"/>
        <v>0</v>
      </c>
      <c r="K119" s="10">
        <f>IF(Model!H122="Y",1,0)</f>
        <v>0</v>
      </c>
      <c r="L119" s="10">
        <f t="shared" si="8"/>
        <v>0</v>
      </c>
      <c r="M119" s="10">
        <f t="shared" si="9"/>
        <v>0</v>
      </c>
    </row>
    <row r="120" spans="1:13" x14ac:dyDescent="0.3">
      <c r="A120" s="10">
        <v>118</v>
      </c>
      <c r="C120" s="49" t="str">
        <f t="shared" si="5"/>
        <v>Y</v>
      </c>
      <c r="D120" s="10">
        <v>6570</v>
      </c>
      <c r="E120" s="10">
        <v>14</v>
      </c>
      <c r="G120" s="10">
        <f>IF(Standard!F121="Y",1,0)</f>
        <v>0</v>
      </c>
      <c r="H120" s="10">
        <f t="shared" si="6"/>
        <v>0</v>
      </c>
      <c r="I120" s="10">
        <f t="shared" si="7"/>
        <v>0</v>
      </c>
      <c r="K120" s="10">
        <f>IF(Model!H123="Y",1,0)</f>
        <v>0</v>
      </c>
      <c r="L120" s="10">
        <f t="shared" si="8"/>
        <v>0</v>
      </c>
      <c r="M120" s="10">
        <f t="shared" si="9"/>
        <v>0</v>
      </c>
    </row>
    <row r="121" spans="1:13" x14ac:dyDescent="0.3">
      <c r="A121" s="10">
        <v>119</v>
      </c>
      <c r="C121" s="49" t="str">
        <f t="shared" si="5"/>
        <v>Y</v>
      </c>
      <c r="D121" s="10">
        <v>5907</v>
      </c>
      <c r="E121" s="10">
        <v>0</v>
      </c>
      <c r="G121" s="10">
        <f>IF(Standard!F122="Y",1,0)</f>
        <v>0</v>
      </c>
      <c r="H121" s="10">
        <f t="shared" si="6"/>
        <v>0</v>
      </c>
      <c r="I121" s="10">
        <f t="shared" si="7"/>
        <v>0</v>
      </c>
      <c r="K121" s="10">
        <f>IF(Model!H124="Y",1,0)</f>
        <v>0</v>
      </c>
      <c r="L121" s="10">
        <f t="shared" si="8"/>
        <v>0</v>
      </c>
      <c r="M121" s="10">
        <f t="shared" si="9"/>
        <v>0</v>
      </c>
    </row>
    <row r="122" spans="1:13" x14ac:dyDescent="0.3">
      <c r="A122" s="10">
        <v>120</v>
      </c>
      <c r="C122" s="49" t="str">
        <f t="shared" si="5"/>
        <v>Y</v>
      </c>
      <c r="D122" s="10">
        <v>4948</v>
      </c>
      <c r="E122" s="10">
        <v>0</v>
      </c>
      <c r="G122" s="10">
        <f>IF(Standard!F123="Y",1,0)</f>
        <v>0</v>
      </c>
      <c r="H122" s="10">
        <f t="shared" si="6"/>
        <v>0</v>
      </c>
      <c r="I122" s="10">
        <f t="shared" si="7"/>
        <v>0</v>
      </c>
      <c r="K122" s="10">
        <f>IF(Model!H125="Y",1,0)</f>
        <v>1</v>
      </c>
      <c r="L122" s="10">
        <f t="shared" si="8"/>
        <v>4948</v>
      </c>
      <c r="M122" s="10">
        <f t="shared" si="9"/>
        <v>0</v>
      </c>
    </row>
    <row r="123" spans="1:13" x14ac:dyDescent="0.3">
      <c r="A123" s="10">
        <v>121</v>
      </c>
      <c r="C123" s="49" t="str">
        <f t="shared" si="5"/>
        <v>N</v>
      </c>
      <c r="G123" s="10">
        <f>IF(Standard!F124="Y",1,0)</f>
        <v>0</v>
      </c>
      <c r="H123" s="10">
        <f t="shared" si="6"/>
        <v>0</v>
      </c>
      <c r="I123" s="10">
        <f t="shared" si="7"/>
        <v>0</v>
      </c>
      <c r="K123" s="10">
        <f>IF(Model!H126="Y",1,0)</f>
        <v>0</v>
      </c>
      <c r="L123" s="10">
        <f t="shared" si="8"/>
        <v>0</v>
      </c>
      <c r="M123" s="10">
        <f t="shared" si="9"/>
        <v>0</v>
      </c>
    </row>
    <row r="124" spans="1:13" x14ac:dyDescent="0.3">
      <c r="A124" s="10">
        <v>122</v>
      </c>
      <c r="C124" s="49" t="str">
        <f t="shared" si="5"/>
        <v>N</v>
      </c>
      <c r="G124" s="10">
        <f>IF(Standard!F125="Y",1,0)</f>
        <v>0</v>
      </c>
      <c r="H124" s="10">
        <f t="shared" si="6"/>
        <v>0</v>
      </c>
      <c r="I124" s="10">
        <f t="shared" si="7"/>
        <v>0</v>
      </c>
      <c r="K124" s="10">
        <f>IF(Model!H127="Y",1,0)</f>
        <v>0</v>
      </c>
      <c r="L124" s="10">
        <f t="shared" si="8"/>
        <v>0</v>
      </c>
      <c r="M124" s="10">
        <f t="shared" si="9"/>
        <v>0</v>
      </c>
    </row>
    <row r="125" spans="1:13" x14ac:dyDescent="0.3">
      <c r="A125" s="10">
        <v>123</v>
      </c>
      <c r="C125" s="49" t="str">
        <f t="shared" si="5"/>
        <v>N</v>
      </c>
      <c r="G125" s="10">
        <f>IF(Standard!F126="Y",1,0)</f>
        <v>1</v>
      </c>
      <c r="H125" s="10">
        <f t="shared" si="6"/>
        <v>0</v>
      </c>
      <c r="I125" s="10">
        <f t="shared" si="7"/>
        <v>0</v>
      </c>
      <c r="K125" s="10">
        <f>IF(Model!H128="Y",1,0)</f>
        <v>1</v>
      </c>
      <c r="L125" s="10">
        <f t="shared" si="8"/>
        <v>0</v>
      </c>
      <c r="M125" s="10">
        <f t="shared" si="9"/>
        <v>0</v>
      </c>
    </row>
    <row r="126" spans="1:13" x14ac:dyDescent="0.3">
      <c r="A126" s="10">
        <v>124</v>
      </c>
      <c r="C126" s="49" t="str">
        <f t="shared" si="5"/>
        <v>N</v>
      </c>
      <c r="G126" s="10">
        <f>IF(Standard!F127="Y",1,0)</f>
        <v>0</v>
      </c>
      <c r="H126" s="10">
        <f t="shared" si="6"/>
        <v>0</v>
      </c>
      <c r="I126" s="10">
        <f t="shared" si="7"/>
        <v>0</v>
      </c>
      <c r="K126" s="10">
        <f>IF(Model!H129="Y",1,0)</f>
        <v>0</v>
      </c>
      <c r="L126" s="10">
        <f t="shared" si="8"/>
        <v>0</v>
      </c>
      <c r="M126" s="10">
        <f t="shared" si="9"/>
        <v>0</v>
      </c>
    </row>
    <row r="127" spans="1:13" x14ac:dyDescent="0.3">
      <c r="A127" s="10">
        <v>125</v>
      </c>
      <c r="C127" s="49" t="str">
        <f t="shared" si="5"/>
        <v>N</v>
      </c>
      <c r="G127" s="10">
        <f>IF(Standard!F128="Y",1,0)</f>
        <v>0</v>
      </c>
      <c r="H127" s="10">
        <f t="shared" si="6"/>
        <v>0</v>
      </c>
      <c r="I127" s="10">
        <f t="shared" si="7"/>
        <v>0</v>
      </c>
      <c r="K127" s="10">
        <f>IF(Model!H130="Y",1,0)</f>
        <v>0</v>
      </c>
      <c r="L127" s="10">
        <f t="shared" si="8"/>
        <v>0</v>
      </c>
      <c r="M127" s="10">
        <f t="shared" si="9"/>
        <v>0</v>
      </c>
    </row>
    <row r="128" spans="1:13" x14ac:dyDescent="0.3">
      <c r="A128" s="10">
        <v>126</v>
      </c>
      <c r="C128" s="49" t="str">
        <f t="shared" si="5"/>
        <v>N</v>
      </c>
      <c r="G128" s="10">
        <f>IF(Standard!F129="Y",1,0)</f>
        <v>0</v>
      </c>
      <c r="H128" s="10">
        <f t="shared" si="6"/>
        <v>0</v>
      </c>
      <c r="I128" s="10">
        <f t="shared" si="7"/>
        <v>0</v>
      </c>
      <c r="K128" s="10">
        <f>IF(Model!H131="Y",1,0)</f>
        <v>0</v>
      </c>
      <c r="L128" s="10">
        <f t="shared" si="8"/>
        <v>0</v>
      </c>
      <c r="M128" s="10">
        <f t="shared" si="9"/>
        <v>0</v>
      </c>
    </row>
    <row r="130" spans="3:13" x14ac:dyDescent="0.3">
      <c r="C130" s="10" t="s">
        <v>24</v>
      </c>
      <c r="D130" s="10">
        <f>SUM(D3:D128)</f>
        <v>858728</v>
      </c>
      <c r="E130" s="10">
        <f>SUM(E3:E128)</f>
        <v>4804</v>
      </c>
      <c r="G130" s="10" t="s">
        <v>24</v>
      </c>
      <c r="H130" s="10">
        <f>SUM(H3:H128)</f>
        <v>682392</v>
      </c>
      <c r="I130" s="10">
        <f>SUM(I3:I128)</f>
        <v>4463</v>
      </c>
      <c r="K130" s="10" t="s">
        <v>24</v>
      </c>
      <c r="L130" s="10">
        <f>SUM(L3:L128)</f>
        <v>732675</v>
      </c>
      <c r="M130" s="10">
        <f>SUM(M3:M128)</f>
        <v>4582</v>
      </c>
    </row>
    <row r="131" spans="3:13" x14ac:dyDescent="0.3">
      <c r="E131" s="10" t="s">
        <v>81</v>
      </c>
    </row>
    <row r="132" spans="3:13" x14ac:dyDescent="0.3">
      <c r="C132" s="52" t="s">
        <v>82</v>
      </c>
      <c r="E132" s="39">
        <f>E130*161.5</f>
        <v>775846</v>
      </c>
      <c r="I132" s="39">
        <f>I130*161.5</f>
        <v>720774.5</v>
      </c>
      <c r="M132" s="39">
        <f>M130*161.5</f>
        <v>739993</v>
      </c>
    </row>
    <row r="133" spans="3:13" x14ac:dyDescent="0.3">
      <c r="C133" s="10" t="s">
        <v>83</v>
      </c>
      <c r="E133" s="53">
        <f>D130*(3343/10000)</f>
        <v>287072.77039999998</v>
      </c>
      <c r="I133" s="53">
        <f>H130*(3343/10000)</f>
        <v>228123.64559999999</v>
      </c>
      <c r="M133" s="53">
        <f>L130*(3343/10000)</f>
        <v>244933.2525</v>
      </c>
    </row>
    <row r="134" spans="3:13" x14ac:dyDescent="0.3">
      <c r="C134" s="10" t="s">
        <v>84</v>
      </c>
      <c r="E134" s="39">
        <f>E132-E133</f>
        <v>488773.22960000002</v>
      </c>
      <c r="I134" s="39">
        <f>I132-I133</f>
        <v>492650.85440000001</v>
      </c>
      <c r="M134" s="39">
        <f>M132-M133</f>
        <v>495059.7475</v>
      </c>
    </row>
    <row r="136" spans="3:13" x14ac:dyDescent="0.3">
      <c r="C136" s="10" t="s">
        <v>85</v>
      </c>
      <c r="I136" s="39">
        <f>I134-E134</f>
        <v>3877.6247999999905</v>
      </c>
      <c r="M136" s="39">
        <f>M134-E134</f>
        <v>6286.5178999999771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ColWidth="8.77734375" defaultRowHeight="14.4" x14ac:dyDescent="0.3"/>
  <cols>
    <col min="1" max="2" width="8.77734375" style="10"/>
    <col min="3" max="3" width="9.33203125" style="10" bestFit="1" customWidth="1"/>
    <col min="4" max="16384" width="8.77734375" style="10"/>
  </cols>
  <sheetData>
    <row r="1" spans="1:3" ht="15" thickBot="1" x14ac:dyDescent="0.35">
      <c r="A1" s="9" t="s">
        <v>4</v>
      </c>
      <c r="B1" s="9" t="s">
        <v>0</v>
      </c>
      <c r="C1" s="9" t="s">
        <v>1</v>
      </c>
    </row>
    <row r="2" spans="1:3" x14ac:dyDescent="0.3">
      <c r="A2" s="10">
        <v>0</v>
      </c>
      <c r="B2" s="10">
        <v>1000</v>
      </c>
      <c r="C2" s="11">
        <v>1</v>
      </c>
    </row>
    <row r="3" spans="1:3" x14ac:dyDescent="0.3">
      <c r="A3" s="10">
        <v>1</v>
      </c>
      <c r="B3" s="10">
        <v>631</v>
      </c>
      <c r="C3" s="11">
        <v>0.6309128547712165</v>
      </c>
    </row>
    <row r="4" spans="1:3" x14ac:dyDescent="0.3">
      <c r="A4" s="10">
        <v>2</v>
      </c>
      <c r="B4" s="10">
        <v>468</v>
      </c>
      <c r="C4" s="11">
        <v>0.46787582350665929</v>
      </c>
    </row>
    <row r="5" spans="1:3" x14ac:dyDescent="0.3">
      <c r="A5" s="10">
        <v>3</v>
      </c>
      <c r="B5" s="10">
        <v>382</v>
      </c>
      <c r="C5" s="11">
        <v>0.38156287431703984</v>
      </c>
    </row>
    <row r="6" spans="1:3" x14ac:dyDescent="0.3">
      <c r="A6" s="10">
        <v>4</v>
      </c>
      <c r="B6" s="10">
        <v>326</v>
      </c>
      <c r="C6" s="11">
        <v>0.32635145927384807</v>
      </c>
    </row>
    <row r="7" spans="1:3" x14ac:dyDescent="0.3">
      <c r="A7" s="10">
        <v>5</v>
      </c>
      <c r="B7" s="10">
        <v>289</v>
      </c>
      <c r="C7" s="11">
        <v>0.28913375977923705</v>
      </c>
    </row>
    <row r="8" spans="1:3" x14ac:dyDescent="0.3">
      <c r="A8" s="10">
        <v>6</v>
      </c>
      <c r="B8" s="10">
        <v>262</v>
      </c>
      <c r="C8" s="11">
        <v>0.26206098212533835</v>
      </c>
    </row>
    <row r="9" spans="1:3" x14ac:dyDescent="0.3">
      <c r="A9" s="10">
        <v>7</v>
      </c>
      <c r="B9" s="10">
        <v>241</v>
      </c>
      <c r="C9" s="11">
        <v>0.24068386502567354</v>
      </c>
    </row>
    <row r="10" spans="1:3" x14ac:dyDescent="0.3">
      <c r="A10" s="10">
        <v>8</v>
      </c>
      <c r="B10" s="10">
        <v>223</v>
      </c>
      <c r="C10" s="11">
        <v>0.22299232541357691</v>
      </c>
    </row>
    <row r="11" spans="1:3" x14ac:dyDescent="0.3">
      <c r="A11" s="10">
        <v>9</v>
      </c>
      <c r="B11" s="10">
        <v>207</v>
      </c>
      <c r="C11" s="11">
        <v>0.20717668594194627</v>
      </c>
    </row>
    <row r="12" spans="1:3" x14ac:dyDescent="0.3">
      <c r="A12" s="10">
        <v>10</v>
      </c>
      <c r="B12" s="10">
        <v>194</v>
      </c>
      <c r="C12" s="11">
        <v>0.19444174278836751</v>
      </c>
    </row>
    <row r="13" spans="1:3" x14ac:dyDescent="0.3">
      <c r="A13" s="10">
        <v>11</v>
      </c>
      <c r="B13" s="10">
        <v>183</v>
      </c>
      <c r="C13" s="11">
        <v>0.18340917203556145</v>
      </c>
    </row>
    <row r="14" spans="1:3" x14ac:dyDescent="0.3">
      <c r="A14" s="10">
        <v>12</v>
      </c>
      <c r="B14" s="10">
        <v>173</v>
      </c>
      <c r="C14" s="11">
        <v>0.17330436011977035</v>
      </c>
    </row>
    <row r="16" spans="1:3" x14ac:dyDescent="0.3">
      <c r="A16" s="12" t="s">
        <v>48</v>
      </c>
    </row>
  </sheetData>
  <pageMargins left="0.75" right="0.75" top="1" bottom="1" header="0.5" footer="0.5"/>
  <pageSetup paperSize="9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/>
  </sheetViews>
  <sheetFormatPr defaultColWidth="8.77734375" defaultRowHeight="14.4" x14ac:dyDescent="0.3"/>
  <cols>
    <col min="1" max="1" width="8.77734375" style="55"/>
    <col min="2" max="2" width="9.77734375" style="55" bestFit="1" customWidth="1"/>
    <col min="3" max="5" width="8.77734375" style="55"/>
    <col min="6" max="6" width="9.44140625" style="55" bestFit="1" customWidth="1"/>
    <col min="7" max="16384" width="8.77734375" style="55"/>
  </cols>
  <sheetData>
    <row r="1" spans="1:11" x14ac:dyDescent="0.3">
      <c r="A1" s="54" t="s">
        <v>86</v>
      </c>
    </row>
    <row r="3" spans="1:11" x14ac:dyDescent="0.3">
      <c r="C3" s="56" t="s">
        <v>87</v>
      </c>
      <c r="D3" s="56" t="s">
        <v>88</v>
      </c>
      <c r="E3" s="56" t="s">
        <v>89</v>
      </c>
      <c r="F3" s="56" t="s">
        <v>90</v>
      </c>
      <c r="G3" s="56" t="s">
        <v>91</v>
      </c>
    </row>
    <row r="4" spans="1:11" x14ac:dyDescent="0.3">
      <c r="A4" s="57">
        <v>0.439</v>
      </c>
      <c r="B4" s="55" t="s">
        <v>92</v>
      </c>
      <c r="C4" s="57">
        <f>$A$4+C7</f>
        <v>0.439</v>
      </c>
      <c r="D4" s="57">
        <f t="shared" ref="D4:G4" si="0">$A$4+D7</f>
        <v>2.4390000000000001</v>
      </c>
      <c r="E4" s="57">
        <f t="shared" si="0"/>
        <v>4.4390000000000001</v>
      </c>
      <c r="F4" s="57">
        <f t="shared" si="0"/>
        <v>20.439</v>
      </c>
      <c r="G4" s="57">
        <f t="shared" si="0"/>
        <v>40.439</v>
      </c>
      <c r="I4" s="58"/>
      <c r="J4" s="58"/>
      <c r="K4" s="58"/>
    </row>
    <row r="5" spans="1:11" x14ac:dyDescent="0.3">
      <c r="A5" s="57">
        <v>95.411000000000001</v>
      </c>
      <c r="B5" s="55" t="s">
        <v>34</v>
      </c>
      <c r="C5" s="57">
        <f>$A$5+C8-C7</f>
        <v>95.411000000000001</v>
      </c>
      <c r="D5" s="57">
        <f t="shared" ref="D5:G5" si="1">$A$5+D8-D7</f>
        <v>143.411</v>
      </c>
      <c r="E5" s="57">
        <f t="shared" si="1"/>
        <v>191.411</v>
      </c>
      <c r="F5" s="57">
        <f t="shared" si="1"/>
        <v>575.41100000000006</v>
      </c>
      <c r="G5" s="57">
        <f t="shared" si="1"/>
        <v>1055.4110000000001</v>
      </c>
    </row>
    <row r="6" spans="1:11" x14ac:dyDescent="0.3">
      <c r="B6" s="54" t="s">
        <v>93</v>
      </c>
      <c r="C6" s="57">
        <v>0.04</v>
      </c>
      <c r="D6" s="57">
        <f>C6</f>
        <v>0.04</v>
      </c>
      <c r="E6" s="57">
        <f t="shared" ref="E6:G6" si="2">D6</f>
        <v>0.04</v>
      </c>
      <c r="F6" s="57">
        <f t="shared" si="2"/>
        <v>0.04</v>
      </c>
      <c r="G6" s="57">
        <f t="shared" si="2"/>
        <v>0.04</v>
      </c>
    </row>
    <row r="7" spans="1:11" x14ac:dyDescent="0.3">
      <c r="B7" s="54" t="s">
        <v>51</v>
      </c>
      <c r="C7" s="59">
        <f>C8*C6</f>
        <v>0</v>
      </c>
      <c r="D7" s="59">
        <f t="shared" ref="D7:G7" si="3">D8*D6</f>
        <v>2</v>
      </c>
      <c r="E7" s="59">
        <f t="shared" si="3"/>
        <v>4</v>
      </c>
      <c r="F7" s="59">
        <f t="shared" si="3"/>
        <v>20</v>
      </c>
      <c r="G7" s="59">
        <f t="shared" si="3"/>
        <v>40</v>
      </c>
    </row>
    <row r="8" spans="1:11" x14ac:dyDescent="0.3">
      <c r="B8" s="54" t="s">
        <v>94</v>
      </c>
      <c r="C8" s="59">
        <v>0</v>
      </c>
      <c r="D8" s="59">
        <v>50</v>
      </c>
      <c r="E8" s="59">
        <v>100</v>
      </c>
      <c r="F8" s="59">
        <v>500</v>
      </c>
      <c r="G8" s="59">
        <v>1000</v>
      </c>
    </row>
    <row r="9" spans="1:11" x14ac:dyDescent="0.3">
      <c r="C9" s="58">
        <f>EXP(GAMMALN(C4)+GAMMALN(C5+C8-1)-GAMMALN(C4+C5+C8-1))</f>
        <v>0.27441931793684537</v>
      </c>
      <c r="D9" s="58">
        <f>EXP(GAMMALN(D4)+GAMMALN(D5+D8-1)-GAMMALN(D4+D5+D8-1))</f>
        <v>3.390189272599406E-6</v>
      </c>
      <c r="E9" s="58">
        <f t="shared" ref="E9:G9" si="4">EXP(GAMMALN(E4)+GAMMALN(E5+E8-1)-GAMMALN(E4+E5+E8-1))</f>
        <v>1.2144344071695992E-10</v>
      </c>
      <c r="F9" s="58">
        <f t="shared" si="4"/>
        <v>4.1655225897498691E-45</v>
      </c>
      <c r="G9" s="58">
        <f t="shared" si="4"/>
        <v>7.6259797749156692E-88</v>
      </c>
    </row>
    <row r="10" spans="1:11" x14ac:dyDescent="0.3">
      <c r="C10" s="58"/>
      <c r="D10" s="58"/>
      <c r="E10" s="58"/>
      <c r="F10" s="58"/>
      <c r="G10" s="58"/>
    </row>
    <row r="11" spans="1:11" x14ac:dyDescent="0.3">
      <c r="B11" s="54" t="s">
        <v>95</v>
      </c>
      <c r="C11" s="57">
        <f>C4/(C4+C5)</f>
        <v>4.5800730307772562E-3</v>
      </c>
      <c r="D11" s="57">
        <f t="shared" ref="D11:G11" si="5">D4/(D4+D5)</f>
        <v>1.6722660267398014E-2</v>
      </c>
      <c r="E11" s="57">
        <f t="shared" si="5"/>
        <v>2.2665305080418689E-2</v>
      </c>
      <c r="F11" s="57">
        <f t="shared" si="5"/>
        <v>3.4302257279516656E-2</v>
      </c>
      <c r="G11" s="57">
        <f t="shared" si="5"/>
        <v>3.6901948259342059E-2</v>
      </c>
    </row>
    <row r="12" spans="1:11" x14ac:dyDescent="0.3">
      <c r="C12" s="57"/>
      <c r="D12" s="57"/>
      <c r="E12" s="57"/>
      <c r="F12" s="57"/>
      <c r="G12" s="57"/>
    </row>
    <row r="13" spans="1:11" x14ac:dyDescent="0.3">
      <c r="C13" s="61" t="s">
        <v>87</v>
      </c>
      <c r="D13" s="54" t="s">
        <v>88</v>
      </c>
      <c r="E13" s="54" t="s">
        <v>89</v>
      </c>
      <c r="F13" s="54" t="s">
        <v>90</v>
      </c>
      <c r="G13" s="54" t="s">
        <v>91</v>
      </c>
    </row>
    <row r="14" spans="1:11" x14ac:dyDescent="0.3">
      <c r="B14" s="57">
        <v>1E-3</v>
      </c>
      <c r="C14" s="55">
        <f t="shared" ref="C14:G23" si="6">$B14^(C$4-1)*(1-$B14)^(C$5+C$8-1-1)/C$9</f>
        <v>159.95474953256618</v>
      </c>
      <c r="D14" s="55">
        <f t="shared" si="6"/>
        <v>11.738313967085301</v>
      </c>
      <c r="E14" s="55">
        <f t="shared" si="6"/>
        <v>0.29708002369266007</v>
      </c>
      <c r="F14" s="55">
        <f t="shared" si="6"/>
        <v>3.9529451491283329E-15</v>
      </c>
      <c r="G14" s="55">
        <f t="shared" si="6"/>
        <v>8.0997776016036511E-33</v>
      </c>
    </row>
    <row r="15" spans="1:11" x14ac:dyDescent="0.3">
      <c r="B15" s="57">
        <f>B14+0.001</f>
        <v>2E-3</v>
      </c>
      <c r="C15" s="55">
        <f t="shared" si="6"/>
        <v>98.739400045519147</v>
      </c>
      <c r="D15" s="55">
        <f t="shared" si="6"/>
        <v>26.274487692851924</v>
      </c>
      <c r="E15" s="55">
        <f t="shared" si="6"/>
        <v>2.4112218835401711</v>
      </c>
      <c r="F15" s="55">
        <f t="shared" si="6"/>
        <v>9.5888394149904553E-10</v>
      </c>
      <c r="G15" s="55">
        <f t="shared" si="6"/>
        <v>7.7209415603307931E-22</v>
      </c>
    </row>
    <row r="16" spans="1:11" x14ac:dyDescent="0.3">
      <c r="B16" s="57">
        <f t="shared" ref="B16:B79" si="7">B15+0.001</f>
        <v>3.0000000000000001E-3</v>
      </c>
      <c r="C16" s="55">
        <f t="shared" si="6"/>
        <v>71.619903016895066</v>
      </c>
      <c r="D16" s="55">
        <f t="shared" si="6"/>
        <v>38.868026289617752</v>
      </c>
      <c r="E16" s="55">
        <f t="shared" si="6"/>
        <v>7.2746213694697701</v>
      </c>
      <c r="F16" s="55">
        <f t="shared" si="6"/>
        <v>8.6588288396361644E-7</v>
      </c>
      <c r="G16" s="55">
        <f t="shared" si="6"/>
        <v>8.6798703783904312E-16</v>
      </c>
    </row>
    <row r="17" spans="2:7" x14ac:dyDescent="0.3">
      <c r="B17" s="57">
        <f t="shared" si="7"/>
        <v>4.0000000000000001E-3</v>
      </c>
      <c r="C17" s="55">
        <f t="shared" si="6"/>
        <v>55.49230004054354</v>
      </c>
      <c r="D17" s="55">
        <f t="shared" si="6"/>
        <v>48.52422515520896</v>
      </c>
      <c r="E17" s="55">
        <f t="shared" si="6"/>
        <v>14.633345938618882</v>
      </c>
      <c r="F17" s="55">
        <f t="shared" si="6"/>
        <v>7.9127855204160977E-5</v>
      </c>
      <c r="G17" s="55">
        <f t="shared" si="6"/>
        <v>9.3552354202106297E-12</v>
      </c>
    </row>
    <row r="18" spans="2:7" x14ac:dyDescent="0.3">
      <c r="B18" s="57">
        <f t="shared" si="7"/>
        <v>5.0000000000000001E-3</v>
      </c>
      <c r="C18" s="55">
        <f t="shared" si="6"/>
        <v>44.577421360554965</v>
      </c>
      <c r="D18" s="55">
        <f t="shared" si="6"/>
        <v>55.19599918127426</v>
      </c>
      <c r="E18" s="55">
        <f t="shared" si="6"/>
        <v>23.569990285214928</v>
      </c>
      <c r="F18" s="55">
        <f t="shared" si="6"/>
        <v>2.0600575196211631E-3</v>
      </c>
      <c r="G18" s="55">
        <f t="shared" si="6"/>
        <v>7.8935508138538361E-9</v>
      </c>
    </row>
    <row r="19" spans="2:7" x14ac:dyDescent="0.3">
      <c r="B19" s="57">
        <f t="shared" si="7"/>
        <v>6.0000000000000001E-3</v>
      </c>
      <c r="C19" s="55">
        <f t="shared" si="6"/>
        <v>36.635491374661278</v>
      </c>
      <c r="D19" s="55">
        <f t="shared" si="6"/>
        <v>59.191715626782354</v>
      </c>
      <c r="E19" s="55">
        <f t="shared" si="6"/>
        <v>32.982151465851111</v>
      </c>
      <c r="F19" s="55">
        <f t="shared" si="6"/>
        <v>2.4228633722019811E-2</v>
      </c>
      <c r="G19" s="55">
        <f t="shared" si="6"/>
        <v>1.3285701372389529E-6</v>
      </c>
    </row>
    <row r="20" spans="2:7" x14ac:dyDescent="0.3">
      <c r="B20" s="57">
        <f t="shared" si="7"/>
        <v>7.0000000000000001E-3</v>
      </c>
      <c r="C20" s="55">
        <f t="shared" si="6"/>
        <v>30.585217285223564</v>
      </c>
      <c r="D20" s="55">
        <f t="shared" si="6"/>
        <v>60.943127538343333</v>
      </c>
      <c r="E20" s="55">
        <f t="shared" si="6"/>
        <v>41.87907231343484</v>
      </c>
      <c r="F20" s="55">
        <f t="shared" si="6"/>
        <v>0.16461942579716646</v>
      </c>
      <c r="G20" s="55">
        <f t="shared" si="6"/>
        <v>7.3464791968840321E-5</v>
      </c>
    </row>
    <row r="21" spans="2:7" x14ac:dyDescent="0.3">
      <c r="B21" s="57">
        <f t="shared" si="7"/>
        <v>8.0000000000000002E-3</v>
      </c>
      <c r="C21" s="55">
        <f t="shared" si="6"/>
        <v>25.828765202333969</v>
      </c>
      <c r="D21" s="55">
        <f t="shared" si="6"/>
        <v>60.900130695583421</v>
      </c>
      <c r="E21" s="55">
        <f t="shared" si="6"/>
        <v>49.521290309788817</v>
      </c>
      <c r="F21" s="55">
        <f t="shared" si="6"/>
        <v>0.74831987810504286</v>
      </c>
      <c r="G21" s="55">
        <f t="shared" si="6"/>
        <v>1.7976269799188965E-3</v>
      </c>
    </row>
    <row r="22" spans="2:7" x14ac:dyDescent="0.3">
      <c r="B22" s="57">
        <f t="shared" si="7"/>
        <v>9.0000000000000011E-3</v>
      </c>
      <c r="C22" s="55">
        <f t="shared" si="6"/>
        <v>22.003481919106758</v>
      </c>
      <c r="D22" s="55">
        <f t="shared" si="6"/>
        <v>59.481964634978688</v>
      </c>
      <c r="E22" s="55">
        <f t="shared" si="6"/>
        <v>55.454698075681911</v>
      </c>
      <c r="F22" s="55">
        <f t="shared" si="6"/>
        <v>2.5018898296273546</v>
      </c>
      <c r="G22" s="55">
        <f t="shared" si="6"/>
        <v>2.3587049089773097E-2</v>
      </c>
    </row>
    <row r="23" spans="2:7" x14ac:dyDescent="0.3">
      <c r="B23" s="57">
        <f t="shared" si="7"/>
        <v>1.0000000000000002E-2</v>
      </c>
      <c r="C23" s="55">
        <f t="shared" si="6"/>
        <v>18.874023088440342</v>
      </c>
      <c r="D23" s="55">
        <f t="shared" si="6"/>
        <v>57.056389701407618</v>
      </c>
      <c r="E23" s="55">
        <f t="shared" si="6"/>
        <v>59.484421260985101</v>
      </c>
      <c r="F23" s="55">
        <f t="shared" si="6"/>
        <v>6.5629693213188771</v>
      </c>
      <c r="G23" s="55">
        <f t="shared" si="6"/>
        <v>0.18921907914677452</v>
      </c>
    </row>
    <row r="24" spans="2:7" x14ac:dyDescent="0.3">
      <c r="B24" s="57">
        <f t="shared" si="7"/>
        <v>1.1000000000000003E-2</v>
      </c>
      <c r="C24" s="55">
        <f t="shared" ref="C24:G33" si="8">$B24^(C$4-1)*(1-$B24)^(C$5+C$8-1-1)/C$9</f>
        <v>16.279640770580492</v>
      </c>
      <c r="D24" s="55">
        <f t="shared" si="8"/>
        <v>53.933362761293147</v>
      </c>
      <c r="E24" s="55">
        <f t="shared" si="8"/>
        <v>61.621083249686059</v>
      </c>
      <c r="F24" s="55">
        <f t="shared" si="8"/>
        <v>14.14521237841598</v>
      </c>
      <c r="G24" s="55">
        <f t="shared" si="8"/>
        <v>1.0190671112878302</v>
      </c>
    </row>
    <row r="25" spans="2:7" x14ac:dyDescent="0.3">
      <c r="B25" s="57">
        <f t="shared" si="7"/>
        <v>1.2000000000000004E-2</v>
      </c>
      <c r="C25" s="55">
        <f t="shared" si="8"/>
        <v>14.10605559864808</v>
      </c>
      <c r="D25" s="55">
        <f t="shared" si="8"/>
        <v>50.36622348484444</v>
      </c>
      <c r="E25" s="55">
        <f t="shared" si="8"/>
        <v>62.020081430516022</v>
      </c>
      <c r="F25" s="55">
        <f t="shared" si="8"/>
        <v>25.916801037189824</v>
      </c>
      <c r="G25" s="55">
        <f t="shared" si="8"/>
        <v>3.9480792014866029</v>
      </c>
    </row>
    <row r="26" spans="2:7" x14ac:dyDescent="0.3">
      <c r="B26" s="57">
        <f t="shared" si="7"/>
        <v>1.3000000000000005E-2</v>
      </c>
      <c r="C26" s="55">
        <f t="shared" si="8"/>
        <v>12.269380831357713</v>
      </c>
      <c r="D26" s="55">
        <f t="shared" si="8"/>
        <v>46.556577675540851</v>
      </c>
      <c r="E26" s="55">
        <f t="shared" si="8"/>
        <v>60.925429120443546</v>
      </c>
      <c r="F26" s="55">
        <f t="shared" si="8"/>
        <v>41.423281078036162</v>
      </c>
      <c r="G26" s="55">
        <f t="shared" si="8"/>
        <v>11.595647456947237</v>
      </c>
    </row>
    <row r="27" spans="2:7" x14ac:dyDescent="0.3">
      <c r="B27" s="57">
        <f t="shared" si="7"/>
        <v>1.4000000000000005E-2</v>
      </c>
      <c r="C27" s="55">
        <f t="shared" si="8"/>
        <v>10.706413017331872</v>
      </c>
      <c r="D27" s="55">
        <f t="shared" si="8"/>
        <v>42.66074779021173</v>
      </c>
      <c r="E27" s="55">
        <f t="shared" si="8"/>
        <v>58.623545637195818</v>
      </c>
      <c r="F27" s="55">
        <f t="shared" si="8"/>
        <v>58.928655912644992</v>
      </c>
      <c r="G27" s="55">
        <f t="shared" si="8"/>
        <v>26.892906153105489</v>
      </c>
    </row>
    <row r="28" spans="2:7" x14ac:dyDescent="0.3">
      <c r="B28" s="57">
        <f t="shared" si="7"/>
        <v>1.5000000000000006E-2</v>
      </c>
      <c r="C28" s="55">
        <f t="shared" si="8"/>
        <v>9.3684954480692983</v>
      </c>
      <c r="D28" s="55">
        <f t="shared" si="8"/>
        <v>38.796602236753728</v>
      </c>
      <c r="E28" s="55">
        <f t="shared" si="8"/>
        <v>55.408536756521862</v>
      </c>
      <c r="F28" s="55">
        <f t="shared" si="8"/>
        <v>75.813422971384099</v>
      </c>
      <c r="G28" s="55">
        <f t="shared" si="8"/>
        <v>50.868744526418432</v>
      </c>
    </row>
    <row r="29" spans="2:7" x14ac:dyDescent="0.3">
      <c r="B29" s="57">
        <f t="shared" si="7"/>
        <v>1.6000000000000007E-2</v>
      </c>
      <c r="C29" s="55">
        <f t="shared" si="8"/>
        <v>8.2174893278394148</v>
      </c>
      <c r="D29" s="55">
        <f t="shared" si="8"/>
        <v>35.050118900018674</v>
      </c>
      <c r="E29" s="55">
        <f t="shared" si="8"/>
        <v>51.558347508659423</v>
      </c>
      <c r="F29" s="55">
        <f t="shared" si="8"/>
        <v>89.347097994609015</v>
      </c>
      <c r="G29" s="55">
        <f t="shared" si="8"/>
        <v>80.547193296826748</v>
      </c>
    </row>
    <row r="30" spans="2:7" x14ac:dyDescent="0.3">
      <c r="B30" s="57">
        <f t="shared" si="7"/>
        <v>1.7000000000000008E-2</v>
      </c>
      <c r="C30" s="55">
        <f t="shared" si="8"/>
        <v>7.2230418101331795</v>
      </c>
      <c r="D30" s="55">
        <f t="shared" si="8"/>
        <v>31.481357725072161</v>
      </c>
      <c r="E30" s="55">
        <f t="shared" si="8"/>
        <v>47.320129757531639</v>
      </c>
      <c r="F30" s="55">
        <f t="shared" si="8"/>
        <v>97.474545392996433</v>
      </c>
      <c r="G30" s="55">
        <f t="shared" si="8"/>
        <v>109.06639695461351</v>
      </c>
    </row>
    <row r="31" spans="2:7" x14ac:dyDescent="0.3">
      <c r="B31" s="57">
        <f t="shared" si="7"/>
        <v>1.8000000000000009E-2</v>
      </c>
      <c r="C31" s="55">
        <f t="shared" si="8"/>
        <v>6.3606812092677671</v>
      </c>
      <c r="D31" s="55">
        <f t="shared" si="8"/>
        <v>28.129705040146</v>
      </c>
      <c r="E31" s="55">
        <f t="shared" si="8"/>
        <v>42.902823417387637</v>
      </c>
      <c r="F31" s="55">
        <f t="shared" si="8"/>
        <v>99.301760842436622</v>
      </c>
      <c r="G31" s="55">
        <f t="shared" si="8"/>
        <v>128.54018709996521</v>
      </c>
    </row>
    <row r="32" spans="2:7" x14ac:dyDescent="0.3">
      <c r="B32" s="57">
        <f t="shared" si="7"/>
        <v>1.900000000000001E-2</v>
      </c>
      <c r="C32" s="55">
        <f t="shared" si="8"/>
        <v>5.6104564767009411</v>
      </c>
      <c r="D32" s="55">
        <f t="shared" si="8"/>
        <v>25.018361184817344</v>
      </c>
      <c r="E32" s="55">
        <f t="shared" si="8"/>
        <v>38.475003270912012</v>
      </c>
      <c r="F32" s="55">
        <f t="shared" si="8"/>
        <v>95.157414987509114</v>
      </c>
      <c r="G32" s="55">
        <f t="shared" si="8"/>
        <v>133.81836887304024</v>
      </c>
    </row>
    <row r="33" spans="2:7" x14ac:dyDescent="0.3">
      <c r="B33" s="57">
        <f t="shared" si="7"/>
        <v>2.0000000000000011E-2</v>
      </c>
      <c r="C33" s="55">
        <f t="shared" si="8"/>
        <v>4.9559446616398066</v>
      </c>
      <c r="D33" s="55">
        <f t="shared" si="8"/>
        <v>22.158103815835506</v>
      </c>
      <c r="E33" s="55">
        <f t="shared" si="8"/>
        <v>34.166294832333236</v>
      </c>
      <c r="F33" s="55">
        <f t="shared" si="8"/>
        <v>86.302967065933544</v>
      </c>
      <c r="G33" s="55">
        <f t="shared" si="8"/>
        <v>124.61022025535431</v>
      </c>
    </row>
    <row r="34" spans="2:7" x14ac:dyDescent="0.3">
      <c r="B34" s="57">
        <f t="shared" si="7"/>
        <v>2.1000000000000012E-2</v>
      </c>
      <c r="C34" s="55">
        <f t="shared" ref="C34:G43" si="9">$B34^(C$4-1)*(1-$B34)^(C$5+C$8-1-1)/C$9</f>
        <v>4.3835132043522052</v>
      </c>
      <c r="D34" s="55">
        <f t="shared" si="9"/>
        <v>19.550390684463004</v>
      </c>
      <c r="E34" s="55">
        <f t="shared" si="9"/>
        <v>30.070988803321207</v>
      </c>
      <c r="F34" s="55">
        <f t="shared" si="9"/>
        <v>74.471717084100618</v>
      </c>
      <c r="G34" s="55">
        <f t="shared" si="9"/>
        <v>104.90328159507959</v>
      </c>
    </row>
    <row r="35" spans="2:7" x14ac:dyDescent="0.3">
      <c r="B35" s="57">
        <f t="shared" si="7"/>
        <v>2.2000000000000013E-2</v>
      </c>
      <c r="C35" s="55">
        <f t="shared" si="9"/>
        <v>3.8817624987958066</v>
      </c>
      <c r="D35" s="55">
        <f t="shared" si="9"/>
        <v>17.189879254811988</v>
      </c>
      <c r="E35" s="55">
        <f t="shared" si="9"/>
        <v>26.252812644511</v>
      </c>
      <c r="F35" s="55">
        <f t="shared" si="9"/>
        <v>61.41938378789834</v>
      </c>
      <c r="G35" s="55">
        <f t="shared" si="9"/>
        <v>80.576909856590802</v>
      </c>
    </row>
    <row r="36" spans="2:7" x14ac:dyDescent="0.3">
      <c r="B36" s="57">
        <f t="shared" si="7"/>
        <v>2.3000000000000013E-2</v>
      </c>
      <c r="C36" s="55">
        <f t="shared" si="9"/>
        <v>3.4410984260143058</v>
      </c>
      <c r="D36" s="55">
        <f t="shared" si="9"/>
        <v>15.066443478452424</v>
      </c>
      <c r="E36" s="55">
        <f t="shared" si="9"/>
        <v>22.750112331846562</v>
      </c>
      <c r="F36" s="55">
        <f t="shared" si="9"/>
        <v>48.603936665279619</v>
      </c>
      <c r="G36" s="55">
        <f t="shared" si="9"/>
        <v>56.921253564757201</v>
      </c>
    </row>
    <row r="37" spans="2:7" x14ac:dyDescent="0.3">
      <c r="B37" s="57">
        <f t="shared" si="7"/>
        <v>2.4000000000000014E-2</v>
      </c>
      <c r="C37" s="55">
        <f t="shared" si="9"/>
        <v>3.0534002083639846</v>
      </c>
      <c r="D37" s="55">
        <f t="shared" si="9"/>
        <v>13.166764894952937</v>
      </c>
      <c r="E37" s="55">
        <f t="shared" si="9"/>
        <v>19.580941859380601</v>
      </c>
      <c r="F37" s="55">
        <f t="shared" si="9"/>
        <v>37.031820702443341</v>
      </c>
      <c r="G37" s="55">
        <f t="shared" si="9"/>
        <v>37.238746827282988</v>
      </c>
    </row>
    <row r="38" spans="2:7" x14ac:dyDescent="0.3">
      <c r="B38" s="57">
        <f t="shared" si="7"/>
        <v>2.5000000000000015E-2</v>
      </c>
      <c r="C38" s="55">
        <f t="shared" si="9"/>
        <v>2.7117592583727541</v>
      </c>
      <c r="D38" s="55">
        <f t="shared" si="9"/>
        <v>11.475568841413731</v>
      </c>
      <c r="E38" s="55">
        <f t="shared" si="9"/>
        <v>16.74774966343551</v>
      </c>
      <c r="F38" s="55">
        <f t="shared" si="9"/>
        <v>27.247074308242858</v>
      </c>
      <c r="G38" s="55">
        <f t="shared" si="9"/>
        <v>22.699551635182594</v>
      </c>
    </row>
    <row r="39" spans="2:7" x14ac:dyDescent="0.3">
      <c r="B39" s="57">
        <f t="shared" si="7"/>
        <v>2.6000000000000016E-2</v>
      </c>
      <c r="C39" s="55">
        <f t="shared" si="9"/>
        <v>2.4102716480780346</v>
      </c>
      <c r="D39" s="55">
        <f t="shared" si="9"/>
        <v>9.976568699651823</v>
      </c>
      <c r="E39" s="55">
        <f t="shared" si="9"/>
        <v>14.241493952275592</v>
      </c>
      <c r="F39" s="55">
        <f t="shared" si="9"/>
        <v>19.411356210159873</v>
      </c>
      <c r="G39" s="55">
        <f t="shared" si="9"/>
        <v>12.962071853052882</v>
      </c>
    </row>
    <row r="40" spans="2:7" x14ac:dyDescent="0.3">
      <c r="B40" s="57">
        <f t="shared" si="7"/>
        <v>2.7000000000000017E-2</v>
      </c>
      <c r="C40" s="55">
        <f t="shared" si="9"/>
        <v>2.1438715943519813</v>
      </c>
      <c r="D40" s="55">
        <f t="shared" si="9"/>
        <v>8.6531728684292268</v>
      </c>
      <c r="E40" s="55">
        <f t="shared" si="9"/>
        <v>12.045120158751095</v>
      </c>
      <c r="F40" s="55">
        <f t="shared" si="9"/>
        <v>13.421550900830344</v>
      </c>
      <c r="G40" s="55">
        <f t="shared" si="9"/>
        <v>6.9668312915706556</v>
      </c>
    </row>
    <row r="41" spans="2:7" x14ac:dyDescent="0.3">
      <c r="B41" s="57">
        <f t="shared" si="7"/>
        <v>2.8000000000000018E-2</v>
      </c>
      <c r="C41" s="55">
        <f t="shared" si="9"/>
        <v>1.9081966842815181</v>
      </c>
      <c r="D41" s="55">
        <f t="shared" si="9"/>
        <v>7.4890011551945301</v>
      </c>
      <c r="E41" s="55">
        <f t="shared" si="9"/>
        <v>10.136401518103975</v>
      </c>
      <c r="F41" s="55">
        <f t="shared" si="9"/>
        <v>9.0254440444272444</v>
      </c>
      <c r="G41" s="55">
        <f t="shared" si="9"/>
        <v>3.5395062007963611</v>
      </c>
    </row>
    <row r="42" spans="2:7" x14ac:dyDescent="0.3">
      <c r="B42" s="57">
        <f t="shared" si="7"/>
        <v>2.9000000000000019E-2</v>
      </c>
      <c r="C42" s="55">
        <f t="shared" si="9"/>
        <v>1.6994779240751743</v>
      </c>
      <c r="D42" s="55">
        <f t="shared" si="9"/>
        <v>6.4682498866066247</v>
      </c>
      <c r="E42" s="55">
        <f t="shared" si="9"/>
        <v>8.4901858801851713</v>
      </c>
      <c r="F42" s="55">
        <f t="shared" si="9"/>
        <v>5.9137911351840504</v>
      </c>
      <c r="G42" s="55">
        <f t="shared" si="9"/>
        <v>1.7062595479356288</v>
      </c>
    </row>
    <row r="43" spans="2:7" x14ac:dyDescent="0.3">
      <c r="B43" s="57">
        <f t="shared" si="7"/>
        <v>3.000000000000002E-2</v>
      </c>
      <c r="C43" s="55">
        <f t="shared" si="9"/>
        <v>1.5144493915884052</v>
      </c>
      <c r="D43" s="55">
        <f t="shared" si="9"/>
        <v>5.5759384075546539</v>
      </c>
      <c r="E43" s="55">
        <f t="shared" si="9"/>
        <v>7.0801150940315569</v>
      </c>
      <c r="F43" s="55">
        <f t="shared" si="9"/>
        <v>3.782027017371782</v>
      </c>
      <c r="G43" s="55">
        <f t="shared" si="9"/>
        <v>0.78311068046519816</v>
      </c>
    </row>
    <row r="44" spans="2:7" x14ac:dyDescent="0.3">
      <c r="B44" s="57">
        <f t="shared" si="7"/>
        <v>3.1000000000000021E-2</v>
      </c>
      <c r="C44" s="55">
        <f t="shared" ref="C44:G53" si="10">$B44^(C$4-1)*(1-$B44)^(C$5+C$8-1-1)/C$9</f>
        <v>1.3502735088589848</v>
      </c>
      <c r="D44" s="55">
        <f t="shared" si="10"/>
        <v>4.7980638294672371</v>
      </c>
      <c r="E44" s="55">
        <f t="shared" si="10"/>
        <v>5.8798932574871206</v>
      </c>
      <c r="F44" s="55">
        <f t="shared" si="10"/>
        <v>2.3642985739668854</v>
      </c>
      <c r="G44" s="55">
        <f t="shared" si="10"/>
        <v>0.34325079484942778</v>
      </c>
    </row>
    <row r="45" spans="2:7" x14ac:dyDescent="0.3">
      <c r="B45" s="57">
        <f t="shared" si="7"/>
        <v>3.2000000000000021E-2</v>
      </c>
      <c r="C45" s="55">
        <f t="shared" si="10"/>
        <v>1.2044788630429968</v>
      </c>
      <c r="D45" s="55">
        <f t="shared" si="10"/>
        <v>4.1216858873645128</v>
      </c>
      <c r="E45" s="55">
        <f t="shared" si="10"/>
        <v>4.8641812164625691</v>
      </c>
      <c r="F45" s="55">
        <f t="shared" si="10"/>
        <v>1.4467520230163782</v>
      </c>
      <c r="G45" s="55">
        <f t="shared" si="10"/>
        <v>0.14408463537554958</v>
      </c>
    </row>
    <row r="46" spans="2:7" x14ac:dyDescent="0.3">
      <c r="B46" s="57">
        <f t="shared" si="7"/>
        <v>3.3000000000000022E-2</v>
      </c>
      <c r="C46" s="55">
        <f t="shared" si="10"/>
        <v>1.0749081846213848</v>
      </c>
      <c r="D46" s="55">
        <f t="shared" si="10"/>
        <v>3.5349595195766814</v>
      </c>
      <c r="E46" s="55">
        <f t="shared" si="10"/>
        <v>4.0091902635181755</v>
      </c>
      <c r="F46" s="55">
        <f t="shared" si="10"/>
        <v>0.86764077817515128</v>
      </c>
      <c r="G46" s="55">
        <f t="shared" si="10"/>
        <v>5.8068044230695365E-2</v>
      </c>
    </row>
    <row r="47" spans="2:7" x14ac:dyDescent="0.3">
      <c r="B47" s="57">
        <f t="shared" si="7"/>
        <v>3.4000000000000023E-2</v>
      </c>
      <c r="C47" s="55">
        <f t="shared" si="10"/>
        <v>0.95967460489559508</v>
      </c>
      <c r="D47" s="55">
        <f t="shared" si="10"/>
        <v>3.0271292227714199</v>
      </c>
      <c r="E47" s="55">
        <f t="shared" si="10"/>
        <v>3.293040451967602</v>
      </c>
      <c r="F47" s="55">
        <f t="shared" si="10"/>
        <v>0.5105419315941423</v>
      </c>
      <c r="G47" s="55">
        <f t="shared" si="10"/>
        <v>2.2519953532484597E-2</v>
      </c>
    </row>
    <row r="48" spans="2:7" x14ac:dyDescent="0.3">
      <c r="B48" s="57">
        <f t="shared" si="7"/>
        <v>3.5000000000000024E-2</v>
      </c>
      <c r="C48" s="55">
        <f t="shared" si="10"/>
        <v>0.85712470560381426</v>
      </c>
      <c r="D48" s="55">
        <f t="shared" si="10"/>
        <v>2.5884962785686447</v>
      </c>
      <c r="E48" s="55">
        <f t="shared" si="10"/>
        <v>2.6959400069663793</v>
      </c>
      <c r="F48" s="55">
        <f t="shared" si="10"/>
        <v>0.29506463743387318</v>
      </c>
      <c r="G48" s="55">
        <f t="shared" si="10"/>
        <v>8.4220724405666362E-3</v>
      </c>
    </row>
    <row r="49" spans="2:7" x14ac:dyDescent="0.3">
      <c r="B49" s="57">
        <f t="shared" si="7"/>
        <v>3.6000000000000025E-2</v>
      </c>
      <c r="C49" s="55">
        <f t="shared" si="10"/>
        <v>0.76580717389732966</v>
      </c>
      <c r="D49" s="55">
        <f t="shared" si="10"/>
        <v>2.2103675168868042</v>
      </c>
      <c r="E49" s="55">
        <f t="shared" si="10"/>
        <v>2.2002331103420851</v>
      </c>
      <c r="F49" s="55">
        <f t="shared" si="10"/>
        <v>0.16765165966703749</v>
      </c>
      <c r="G49" s="55">
        <f t="shared" si="10"/>
        <v>3.0431610878231749E-3</v>
      </c>
    </row>
    <row r="50" spans="2:7" x14ac:dyDescent="0.3">
      <c r="B50" s="57">
        <f t="shared" si="7"/>
        <v>3.7000000000000026E-2</v>
      </c>
      <c r="C50" s="55">
        <f t="shared" si="10"/>
        <v>0.68444610884054602</v>
      </c>
      <c r="D50" s="55">
        <f t="shared" si="10"/>
        <v>1.8849922995762998</v>
      </c>
      <c r="E50" s="55">
        <f t="shared" si="10"/>
        <v>1.7903545692291998</v>
      </c>
      <c r="F50" s="55">
        <f t="shared" si="10"/>
        <v>9.3730365114639266E-2</v>
      </c>
      <c r="G50" s="55">
        <f t="shared" si="10"/>
        <v>1.0642655809822493E-3</v>
      </c>
    </row>
    <row r="51" spans="2:7" x14ac:dyDescent="0.3">
      <c r="B51" s="57">
        <f t="shared" si="7"/>
        <v>3.8000000000000027E-2</v>
      </c>
      <c r="C51" s="55">
        <f t="shared" si="10"/>
        <v>0.61191820766987726</v>
      </c>
      <c r="D51" s="55">
        <f t="shared" si="10"/>
        <v>1.6054928065292964</v>
      </c>
      <c r="E51" s="55">
        <f t="shared" si="10"/>
        <v>1.4527219521034378</v>
      </c>
      <c r="F51" s="55">
        <f t="shared" si="10"/>
        <v>5.1603729708974019E-2</v>
      </c>
      <c r="G51" s="55">
        <f t="shared" si="10"/>
        <v>3.6082570269995367E-4</v>
      </c>
    </row>
    <row r="52" spans="2:7" x14ac:dyDescent="0.3">
      <c r="B52" s="57">
        <f t="shared" si="7"/>
        <v>3.9000000000000028E-2</v>
      </c>
      <c r="C52" s="55">
        <f t="shared" si="10"/>
        <v>0.54723320345711612</v>
      </c>
      <c r="D52" s="55">
        <f t="shared" si="10"/>
        <v>1.3657914234155346</v>
      </c>
      <c r="E52" s="55">
        <f t="shared" si="10"/>
        <v>1.1755888789856479</v>
      </c>
      <c r="F52" s="55">
        <f t="shared" si="10"/>
        <v>2.7998172352895929E-2</v>
      </c>
      <c r="G52" s="55">
        <f t="shared" si="10"/>
        <v>1.1877241395154323E-4</v>
      </c>
    </row>
    <row r="53" spans="2:7" x14ac:dyDescent="0.3">
      <c r="B53" s="57">
        <f t="shared" si="7"/>
        <v>4.0000000000000029E-2</v>
      </c>
      <c r="C53" s="55">
        <f t="shared" si="10"/>
        <v>0.48951703959332765</v>
      </c>
      <c r="D53" s="55">
        <f t="shared" si="10"/>
        <v>1.1605380112577517</v>
      </c>
      <c r="E53" s="55">
        <f t="shared" si="10"/>
        <v>0.94887733314885836</v>
      </c>
      <c r="F53" s="55">
        <f t="shared" si="10"/>
        <v>1.4980323969282301E-2</v>
      </c>
      <c r="G53" s="55">
        <f t="shared" si="10"/>
        <v>3.8010471415141024E-5</v>
      </c>
    </row>
    <row r="54" spans="2:7" x14ac:dyDescent="0.3">
      <c r="B54" s="57">
        <f t="shared" si="7"/>
        <v>4.1000000000000029E-2</v>
      </c>
      <c r="C54" s="55">
        <f t="shared" ref="C54:G63" si="11">$B54^(C$4-1)*(1-$B54)^(C$5+C$8-1-1)/C$9</f>
        <v>0.43799735737611234</v>
      </c>
      <c r="D54" s="55">
        <f t="shared" si="11"/>
        <v>0.98503903643333879</v>
      </c>
      <c r="E54" s="55">
        <f t="shared" si="11"/>
        <v>0.76400207840116796</v>
      </c>
      <c r="F54" s="55">
        <f t="shared" si="11"/>
        <v>7.9091322668182369E-3</v>
      </c>
      <c r="G54" s="55">
        <f t="shared" si="11"/>
        <v>1.1841721556199278E-5</v>
      </c>
    </row>
    <row r="55" spans="2:7" x14ac:dyDescent="0.3">
      <c r="B55" s="57">
        <f t="shared" si="7"/>
        <v>4.200000000000003E-2</v>
      </c>
      <c r="C55" s="55">
        <f t="shared" si="11"/>
        <v>0.39199094601912093</v>
      </c>
      <c r="D55" s="55">
        <f t="shared" si="11"/>
        <v>0.8351899154753023</v>
      </c>
      <c r="E55" s="55">
        <f t="shared" si="11"/>
        <v>0.6136964266209588</v>
      </c>
      <c r="F55" s="55">
        <f t="shared" si="11"/>
        <v>4.1229296794297356E-3</v>
      </c>
      <c r="G55" s="55">
        <f t="shared" si="11"/>
        <v>3.5955429204773784E-6</v>
      </c>
    </row>
    <row r="56" spans="2:7" x14ac:dyDescent="0.3">
      <c r="B56" s="57">
        <f t="shared" si="7"/>
        <v>4.3000000000000031E-2</v>
      </c>
      <c r="C56" s="55">
        <f t="shared" si="11"/>
        <v>0.35089286345900123</v>
      </c>
      <c r="D56" s="55">
        <f t="shared" si="11"/>
        <v>0.70741144858023919</v>
      </c>
      <c r="E56" s="55">
        <f t="shared" si="11"/>
        <v>0.49184558753442487</v>
      </c>
      <c r="F56" s="55">
        <f t="shared" si="11"/>
        <v>2.1231850864568752E-3</v>
      </c>
      <c r="G56" s="55">
        <f t="shared" si="11"/>
        <v>1.0651967501310252E-6</v>
      </c>
    </row>
    <row r="57" spans="2:7" x14ac:dyDescent="0.3">
      <c r="B57" s="57">
        <f t="shared" si="7"/>
        <v>4.4000000000000032E-2</v>
      </c>
      <c r="C57" s="55">
        <f t="shared" si="11"/>
        <v>0.31416698435746643</v>
      </c>
      <c r="D57" s="55">
        <f t="shared" si="11"/>
        <v>0.59859085086031705</v>
      </c>
      <c r="E57" s="55">
        <f t="shared" si="11"/>
        <v>0.39333152222187484</v>
      </c>
      <c r="F57" s="55">
        <f t="shared" si="11"/>
        <v>1.0806714800948251E-3</v>
      </c>
      <c r="G57" s="55">
        <f t="shared" si="11"/>
        <v>3.0821622387606045E-7</v>
      </c>
    </row>
    <row r="58" spans="2:7" x14ac:dyDescent="0.3">
      <c r="B58" s="57">
        <f t="shared" si="7"/>
        <v>4.5000000000000033E-2</v>
      </c>
      <c r="C58" s="55">
        <f t="shared" si="11"/>
        <v>0.28133777095466544</v>
      </c>
      <c r="D58" s="55">
        <f t="shared" si="11"/>
        <v>0.50602761774354943</v>
      </c>
      <c r="E58" s="55">
        <f t="shared" si="11"/>
        <v>0.31389149262081961</v>
      </c>
      <c r="F58" s="55">
        <f t="shared" si="11"/>
        <v>5.4391076746031393E-4</v>
      </c>
      <c r="G58" s="55">
        <f t="shared" si="11"/>
        <v>8.7187842059900127E-8</v>
      </c>
    </row>
    <row r="59" spans="2:7" x14ac:dyDescent="0.3">
      <c r="B59" s="57">
        <f t="shared" si="7"/>
        <v>4.6000000000000034E-2</v>
      </c>
      <c r="C59" s="55">
        <f t="shared" si="11"/>
        <v>0.25198309468558816</v>
      </c>
      <c r="D59" s="55">
        <f t="shared" si="11"/>
        <v>0.42738426129891011</v>
      </c>
      <c r="E59" s="55">
        <f t="shared" si="11"/>
        <v>0.24999124047349902</v>
      </c>
      <c r="F59" s="55">
        <f t="shared" si="11"/>
        <v>2.708198140455193E-4</v>
      </c>
      <c r="G59" s="55">
        <f t="shared" si="11"/>
        <v>2.4133378488159232E-8</v>
      </c>
    </row>
    <row r="60" spans="2:7" x14ac:dyDescent="0.3">
      <c r="B60" s="57">
        <f t="shared" si="7"/>
        <v>4.7000000000000035E-2</v>
      </c>
      <c r="C60" s="55">
        <f t="shared" si="11"/>
        <v>0.22572796309897977</v>
      </c>
      <c r="D60" s="55">
        <f t="shared" si="11"/>
        <v>0.36064181191261796</v>
      </c>
      <c r="E60" s="55">
        <f t="shared" si="11"/>
        <v>0.19871284304891837</v>
      </c>
      <c r="F60" s="55">
        <f t="shared" si="11"/>
        <v>1.3345361223923122E-4</v>
      </c>
      <c r="G60" s="55">
        <f t="shared" si="11"/>
        <v>6.5419009257770173E-9</v>
      </c>
    </row>
    <row r="61" spans="2:7" x14ac:dyDescent="0.3">
      <c r="B61" s="57">
        <f t="shared" si="7"/>
        <v>4.8000000000000036E-2</v>
      </c>
      <c r="C61" s="55">
        <f t="shared" si="11"/>
        <v>0.20223902869883387</v>
      </c>
      <c r="D61" s="55">
        <f t="shared" si="11"/>
        <v>0.30405988189585059</v>
      </c>
      <c r="E61" s="55">
        <f t="shared" si="11"/>
        <v>0.15765669610860691</v>
      </c>
      <c r="F61" s="55">
        <f t="shared" si="11"/>
        <v>6.510949421545372E-5</v>
      </c>
      <c r="G61" s="55">
        <f t="shared" si="11"/>
        <v>1.7380102397571353E-9</v>
      </c>
    </row>
    <row r="62" spans="2:7" x14ac:dyDescent="0.3">
      <c r="B62" s="57">
        <f t="shared" si="7"/>
        <v>4.9000000000000037E-2</v>
      </c>
      <c r="C62" s="55">
        <f t="shared" si="11"/>
        <v>0.18121977471615641</v>
      </c>
      <c r="D62" s="55">
        <f t="shared" si="11"/>
        <v>0.25614102395788224</v>
      </c>
      <c r="E62" s="55">
        <f t="shared" si="11"/>
        <v>0.12485669749532043</v>
      </c>
      <c r="F62" s="55">
        <f t="shared" si="11"/>
        <v>3.146146719785003E-5</v>
      </c>
      <c r="G62" s="55">
        <f t="shared" si="11"/>
        <v>4.5287778323863019E-10</v>
      </c>
    </row>
    <row r="63" spans="2:7" x14ac:dyDescent="0.3">
      <c r="B63" s="57">
        <f t="shared" si="7"/>
        <v>5.0000000000000037E-2</v>
      </c>
      <c r="C63" s="55">
        <f t="shared" si="11"/>
        <v>0.16240628819237735</v>
      </c>
      <c r="D63" s="55">
        <f t="shared" si="11"/>
        <v>0.21559907977652687</v>
      </c>
      <c r="E63" s="55">
        <f t="shared" si="11"/>
        <v>9.8707490807683262E-2</v>
      </c>
      <c r="F63" s="55">
        <f t="shared" si="11"/>
        <v>1.5061953309221128E-5</v>
      </c>
      <c r="G63" s="55">
        <f t="shared" si="11"/>
        <v>1.1582129371278758E-10</v>
      </c>
    </row>
    <row r="64" spans="2:7" x14ac:dyDescent="0.3">
      <c r="B64" s="57">
        <f t="shared" si="7"/>
        <v>5.1000000000000038E-2</v>
      </c>
      <c r="C64" s="55">
        <f t="shared" ref="C64:G73" si="12">$B64^(C$4-1)*(1-$B64)^(C$5+C$8-1-1)/C$9</f>
        <v>0.14556354365829358</v>
      </c>
      <c r="D64" s="55">
        <f t="shared" si="12"/>
        <v>0.18133119557275584</v>
      </c>
      <c r="E64" s="55">
        <f t="shared" si="12"/>
        <v>7.7902532699206661E-2</v>
      </c>
      <c r="F64" s="55">
        <f t="shared" si="12"/>
        <v>7.1464359707461324E-6</v>
      </c>
      <c r="G64" s="55">
        <f t="shared" si="12"/>
        <v>2.9090759004292171E-11</v>
      </c>
    </row>
    <row r="65" spans="2:7" x14ac:dyDescent="0.3">
      <c r="B65" s="57">
        <f t="shared" si="7"/>
        <v>5.2000000000000039E-2</v>
      </c>
      <c r="C65" s="55">
        <f t="shared" si="12"/>
        <v>0.13048213155976904</v>
      </c>
      <c r="D65" s="55">
        <f t="shared" si="12"/>
        <v>0.15239317746446995</v>
      </c>
      <c r="E65" s="55">
        <f t="shared" si="12"/>
        <v>6.138173402388046E-2</v>
      </c>
      <c r="F65" s="55">
        <f t="shared" si="12"/>
        <v>3.3615044715842119E-6</v>
      </c>
      <c r="G65" s="55">
        <f t="shared" si="12"/>
        <v>7.1803398833154298E-12</v>
      </c>
    </row>
    <row r="66" spans="2:7" x14ac:dyDescent="0.3">
      <c r="B66" s="57">
        <f t="shared" si="7"/>
        <v>5.300000000000004E-2</v>
      </c>
      <c r="C66" s="55">
        <f t="shared" si="12"/>
        <v>0.11697537476561728</v>
      </c>
      <c r="D66" s="55">
        <f t="shared" si="12"/>
        <v>0.12797786537704517</v>
      </c>
      <c r="E66" s="55">
        <f t="shared" si="12"/>
        <v>4.8287467158995782E-2</v>
      </c>
      <c r="F66" s="55">
        <f t="shared" si="12"/>
        <v>1.5679652992334195E-6</v>
      </c>
      <c r="G66" s="55">
        <f t="shared" si="12"/>
        <v>1.7426377075091947E-12</v>
      </c>
    </row>
    <row r="67" spans="2:7" x14ac:dyDescent="0.3">
      <c r="B67" s="57">
        <f t="shared" si="7"/>
        <v>5.4000000000000041E-2</v>
      </c>
      <c r="C67" s="55">
        <f t="shared" si="12"/>
        <v>0.10487678427974204</v>
      </c>
      <c r="D67" s="55">
        <f t="shared" si="12"/>
        <v>0.10739621727779639</v>
      </c>
      <c r="E67" s="55">
        <f t="shared" si="12"/>
        <v>3.7927808900412981E-2</v>
      </c>
      <c r="F67" s="55">
        <f t="shared" si="12"/>
        <v>7.2545991284892483E-7</v>
      </c>
      <c r="G67" s="55">
        <f t="shared" si="12"/>
        <v>4.1607932332195285E-13</v>
      </c>
    </row>
    <row r="68" spans="2:7" x14ac:dyDescent="0.3">
      <c r="B68" s="57">
        <f t="shared" si="7"/>
        <v>5.5000000000000042E-2</v>
      </c>
      <c r="C68" s="55">
        <f t="shared" si="12"/>
        <v>9.4037811901359819E-2</v>
      </c>
      <c r="D68" s="55">
        <f t="shared" si="12"/>
        <v>9.0060813062035616E-2</v>
      </c>
      <c r="E68" s="55">
        <f t="shared" si="12"/>
        <v>2.9745985270735954E-2</v>
      </c>
      <c r="F68" s="55">
        <f t="shared" si="12"/>
        <v>3.3302269482750358E-7</v>
      </c>
      <c r="G68" s="55">
        <f t="shared" si="12"/>
        <v>9.7785352271499048E-14</v>
      </c>
    </row>
    <row r="69" spans="2:7" x14ac:dyDescent="0.3">
      <c r="B69" s="57">
        <f t="shared" si="7"/>
        <v>5.6000000000000043E-2</v>
      </c>
      <c r="C69" s="55">
        <f t="shared" si="12"/>
        <v>8.4325863224422828E-2</v>
      </c>
      <c r="D69" s="55">
        <f t="shared" si="12"/>
        <v>7.5471507719237066E-2</v>
      </c>
      <c r="E69" s="55">
        <f t="shared" si="12"/>
        <v>2.3295090585142429E-2</v>
      </c>
      <c r="F69" s="55">
        <f t="shared" si="12"/>
        <v>1.517123496149856E-7</v>
      </c>
      <c r="G69" s="55">
        <f t="shared" si="12"/>
        <v>2.2631311979880814E-14</v>
      </c>
    </row>
    <row r="70" spans="2:7" x14ac:dyDescent="0.3">
      <c r="B70" s="57">
        <f t="shared" si="7"/>
        <v>5.7000000000000044E-2</v>
      </c>
      <c r="C70" s="55">
        <f t="shared" si="12"/>
        <v>7.5622539196665409E-2</v>
      </c>
      <c r="D70" s="55">
        <f t="shared" si="12"/>
        <v>6.3202985082090005E-2</v>
      </c>
      <c r="E70" s="55">
        <f t="shared" si="12"/>
        <v>1.8217260657299582E-2</v>
      </c>
      <c r="F70" s="55">
        <f t="shared" si="12"/>
        <v>6.8604473904459325E-8</v>
      </c>
      <c r="G70" s="55">
        <f t="shared" si="12"/>
        <v>5.1603870795101615E-15</v>
      </c>
    </row>
    <row r="71" spans="2:7" x14ac:dyDescent="0.3">
      <c r="B71" s="57">
        <f t="shared" si="7"/>
        <v>5.8000000000000045E-2</v>
      </c>
      <c r="C71" s="55">
        <f t="shared" si="12"/>
        <v>6.7822078599101332E-2</v>
      </c>
      <c r="D71" s="55">
        <f t="shared" si="12"/>
        <v>5.2893985507753628E-2</v>
      </c>
      <c r="E71" s="55">
        <f t="shared" si="12"/>
        <v>1.4226584081388653E-2</v>
      </c>
      <c r="F71" s="55">
        <f t="shared" si="12"/>
        <v>3.0800721556792111E-8</v>
      </c>
      <c r="G71" s="55">
        <f t="shared" si="12"/>
        <v>1.1597899572375965E-15</v>
      </c>
    </row>
    <row r="72" spans="2:7" x14ac:dyDescent="0.3">
      <c r="B72" s="57">
        <f t="shared" si="7"/>
        <v>5.9000000000000045E-2</v>
      </c>
      <c r="C72" s="55">
        <f t="shared" si="12"/>
        <v>6.0829977365210855E-2</v>
      </c>
      <c r="D72" s="55">
        <f t="shared" si="12"/>
        <v>4.4238002543869323E-2</v>
      </c>
      <c r="E72" s="55">
        <f t="shared" si="12"/>
        <v>1.1095132950493549E-2</v>
      </c>
      <c r="F72" s="55">
        <f t="shared" si="12"/>
        <v>1.3732007532596833E-8</v>
      </c>
      <c r="G72" s="55">
        <f t="shared" si="12"/>
        <v>2.5702719068905523E-16</v>
      </c>
    </row>
    <row r="73" spans="2:7" x14ac:dyDescent="0.3">
      <c r="B73" s="57">
        <f t="shared" si="7"/>
        <v>6.0000000000000046E-2</v>
      </c>
      <c r="C73" s="55">
        <f t="shared" si="12"/>
        <v>5.456176372431687E-2</v>
      </c>
      <c r="D73" s="55">
        <f t="shared" si="12"/>
        <v>3.6975264497542557E-2</v>
      </c>
      <c r="E73" s="55">
        <f t="shared" si="12"/>
        <v>8.6415833888343809E-3</v>
      </c>
      <c r="F73" s="55">
        <f t="shared" si="12"/>
        <v>6.0807216335737529E-9</v>
      </c>
      <c r="G73" s="55">
        <f t="shared" si="12"/>
        <v>5.6188896465884873E-17</v>
      </c>
    </row>
    <row r="74" spans="2:7" x14ac:dyDescent="0.3">
      <c r="B74" s="57">
        <f t="shared" si="7"/>
        <v>6.1000000000000047E-2</v>
      </c>
      <c r="C74" s="55">
        <f t="shared" ref="C74:G83" si="13">$B74^(C$4-1)*(1-$B74)^(C$5+C$8-1-1)/C$9</f>
        <v>4.8941910799858483E-2</v>
      </c>
      <c r="D74" s="55">
        <f t="shared" si="13"/>
        <v>3.088583652885564E-2</v>
      </c>
      <c r="E74" s="55">
        <f t="shared" si="13"/>
        <v>6.7219760820104984E-3</v>
      </c>
      <c r="F74" s="55">
        <f t="shared" si="13"/>
        <v>2.6748733800290539E-9</v>
      </c>
      <c r="G74" s="55">
        <f t="shared" si="13"/>
        <v>1.212143939972695E-17</v>
      </c>
    </row>
    <row r="75" spans="2:7" x14ac:dyDescent="0.3">
      <c r="B75" s="57">
        <f t="shared" si="7"/>
        <v>6.2000000000000048E-2</v>
      </c>
      <c r="C75" s="55">
        <f t="shared" si="13"/>
        <v>4.3902870582431586E-2</v>
      </c>
      <c r="D75" s="55">
        <f t="shared" si="13"/>
        <v>2.5783697235208011E-2</v>
      </c>
      <c r="E75" s="55">
        <f t="shared" si="13"/>
        <v>5.2222374540726374E-3</v>
      </c>
      <c r="F75" s="55">
        <f t="shared" si="13"/>
        <v>1.1691049665284674E-9</v>
      </c>
      <c r="G75" s="55">
        <f t="shared" si="13"/>
        <v>2.5813253818106318E-18</v>
      </c>
    </row>
    <row r="76" spans="2:7" x14ac:dyDescent="0.3">
      <c r="B76" s="57">
        <f t="shared" si="7"/>
        <v>6.3000000000000042E-2</v>
      </c>
      <c r="C76" s="55">
        <f t="shared" si="13"/>
        <v>3.9384215181623231E-2</v>
      </c>
      <c r="D76" s="55">
        <f t="shared" si="13"/>
        <v>2.1511660578420629E-2</v>
      </c>
      <c r="E76" s="55">
        <f t="shared" si="13"/>
        <v>4.052143575740224E-3</v>
      </c>
      <c r="F76" s="55">
        <f t="shared" si="13"/>
        <v>5.077821630445562E-10</v>
      </c>
      <c r="G76" s="55">
        <f t="shared" si="13"/>
        <v>5.4282688009518228E-19</v>
      </c>
    </row>
    <row r="77" spans="2:7" x14ac:dyDescent="0.3">
      <c r="B77" s="57">
        <f t="shared" si="7"/>
        <v>6.4000000000000043E-2</v>
      </c>
      <c r="C77" s="55">
        <f t="shared" si="13"/>
        <v>3.533187298364323E-2</v>
      </c>
      <c r="D77" s="55">
        <f t="shared" si="13"/>
        <v>1.7937029402755583E-2</v>
      </c>
      <c r="E77" s="55">
        <f t="shared" si="13"/>
        <v>3.1404618830857141E-3</v>
      </c>
      <c r="F77" s="55">
        <f t="shared" si="13"/>
        <v>2.1920128214814529E-10</v>
      </c>
      <c r="G77" s="55">
        <f t="shared" si="13"/>
        <v>1.1275821130012963E-19</v>
      </c>
    </row>
    <row r="78" spans="2:7" x14ac:dyDescent="0.3">
      <c r="B78" s="57">
        <f t="shared" si="7"/>
        <v>6.5000000000000044E-2</v>
      </c>
      <c r="C78" s="55">
        <f t="shared" si="13"/>
        <v>3.1697448840554088E-2</v>
      </c>
      <c r="D78" s="55">
        <f t="shared" si="13"/>
        <v>1.4947880718660992E-2</v>
      </c>
      <c r="E78" s="55">
        <f t="shared" si="13"/>
        <v>2.4310510829005901E-3</v>
      </c>
      <c r="F78" s="55">
        <f t="shared" si="13"/>
        <v>9.4062232901671592E-11</v>
      </c>
      <c r="G78" s="55">
        <f t="shared" si="13"/>
        <v>2.314381328023806E-20</v>
      </c>
    </row>
    <row r="79" spans="2:7" x14ac:dyDescent="0.3">
      <c r="B79" s="57">
        <f t="shared" si="7"/>
        <v>6.6000000000000045E-2</v>
      </c>
      <c r="C79" s="55">
        <f t="shared" si="13"/>
        <v>2.8437618722859374E-2</v>
      </c>
      <c r="D79" s="55">
        <f t="shared" si="13"/>
        <v>1.2449895438723222E-2</v>
      </c>
      <c r="E79" s="55">
        <f t="shared" si="13"/>
        <v>1.8797380295961042E-3</v>
      </c>
      <c r="F79" s="55">
        <f t="shared" si="13"/>
        <v>4.0128768316379693E-11</v>
      </c>
      <c r="G79" s="55">
        <f t="shared" si="13"/>
        <v>4.695124265719777E-21</v>
      </c>
    </row>
    <row r="80" spans="2:7" x14ac:dyDescent="0.3">
      <c r="B80" s="57">
        <f t="shared" ref="B80:B112" si="14">B79+0.001</f>
        <v>6.7000000000000046E-2</v>
      </c>
      <c r="C80" s="55">
        <f t="shared" si="13"/>
        <v>2.5513590406926558E-2</v>
      </c>
      <c r="D80" s="55">
        <f t="shared" si="13"/>
        <v>1.0363656426419419E-2</v>
      </c>
      <c r="E80" s="55">
        <f t="shared" si="13"/>
        <v>1.4518226972467961E-3</v>
      </c>
      <c r="F80" s="55">
        <f t="shared" si="13"/>
        <v>1.7022513656641467E-11</v>
      </c>
      <c r="G80" s="55">
        <f t="shared" si="13"/>
        <v>9.4168241772797941E-22</v>
      </c>
    </row>
    <row r="81" spans="2:7" x14ac:dyDescent="0.3">
      <c r="B81" s="57">
        <f t="shared" si="14"/>
        <v>6.8000000000000047E-2</v>
      </c>
      <c r="C81" s="55">
        <f t="shared" si="13"/>
        <v>2.2890622764847497E-2</v>
      </c>
      <c r="D81" s="55">
        <f t="shared" si="13"/>
        <v>8.6223486461500728E-3</v>
      </c>
      <c r="E81" s="55">
        <f t="shared" si="13"/>
        <v>1.1200894275750161E-3</v>
      </c>
      <c r="F81" s="55">
        <f t="shared" si="13"/>
        <v>7.1808384423925708E-12</v>
      </c>
      <c r="G81" s="55">
        <f t="shared" si="13"/>
        <v>1.8677612535843326E-22</v>
      </c>
    </row>
    <row r="82" spans="2:7" x14ac:dyDescent="0.3">
      <c r="B82" s="57">
        <f t="shared" si="14"/>
        <v>6.9000000000000047E-2</v>
      </c>
      <c r="C82" s="55">
        <f t="shared" si="13"/>
        <v>2.0537597096196011E-2</v>
      </c>
      <c r="D82" s="55">
        <f t="shared" si="13"/>
        <v>7.169803983246209E-3</v>
      </c>
      <c r="E82" s="55">
        <f t="shared" si="13"/>
        <v>8.6322514493144935E-4</v>
      </c>
      <c r="F82" s="55">
        <f t="shared" si="13"/>
        <v>3.0127562266078695E-12</v>
      </c>
      <c r="G82" s="55">
        <f t="shared" si="13"/>
        <v>3.6644349281125421E-23</v>
      </c>
    </row>
    <row r="83" spans="2:7" x14ac:dyDescent="0.3">
      <c r="B83" s="57">
        <f t="shared" si="14"/>
        <v>7.0000000000000048E-2</v>
      </c>
      <c r="C83" s="55">
        <f t="shared" si="13"/>
        <v>1.842663470525847E-2</v>
      </c>
      <c r="D83" s="55">
        <f t="shared" si="13"/>
        <v>5.9588410360680551E-3</v>
      </c>
      <c r="E83" s="55">
        <f t="shared" si="13"/>
        <v>6.6456386072741866E-4</v>
      </c>
      <c r="F83" s="55">
        <f t="shared" si="13"/>
        <v>1.2573077602017315E-12</v>
      </c>
      <c r="G83" s="55">
        <f t="shared" si="13"/>
        <v>7.1132131727477156E-24</v>
      </c>
    </row>
    <row r="84" spans="2:7" x14ac:dyDescent="0.3">
      <c r="B84" s="57">
        <f t="shared" si="14"/>
        <v>7.1000000000000049E-2</v>
      </c>
      <c r="C84" s="55">
        <f t="shared" ref="C84:G93" si="15">$B84^(C$4-1)*(1-$B84)^(C$5+C$8-1-1)/C$9</f>
        <v>1.6532755597852184E-2</v>
      </c>
      <c r="D84" s="55">
        <f t="shared" si="15"/>
        <v>4.9498569686474902E-3</v>
      </c>
      <c r="E84" s="55">
        <f t="shared" si="15"/>
        <v>5.110921384741745E-4</v>
      </c>
      <c r="F84" s="55">
        <f t="shared" si="15"/>
        <v>5.2198391500697562E-13</v>
      </c>
      <c r="G84" s="55">
        <f t="shared" si="15"/>
        <v>1.3664622973739306E-24</v>
      </c>
    </row>
    <row r="85" spans="2:7" x14ac:dyDescent="0.3">
      <c r="B85" s="57">
        <f t="shared" si="14"/>
        <v>7.200000000000005E-2</v>
      </c>
      <c r="C85" s="55">
        <f t="shared" si="15"/>
        <v>1.4833573760984384E-2</v>
      </c>
      <c r="D85" s="55">
        <f t="shared" si="15"/>
        <v>4.1096344476948049E-3</v>
      </c>
      <c r="E85" s="55">
        <f t="shared" si="15"/>
        <v>3.9266278054963892E-4</v>
      </c>
      <c r="F85" s="55">
        <f t="shared" si="15"/>
        <v>2.1560439285686034E-13</v>
      </c>
      <c r="G85" s="55">
        <f t="shared" si="15"/>
        <v>2.5983525286681405E-25</v>
      </c>
    </row>
    <row r="86" spans="2:7" x14ac:dyDescent="0.3">
      <c r="B86" s="57">
        <f t="shared" si="14"/>
        <v>7.3000000000000051E-2</v>
      </c>
      <c r="C86" s="55">
        <f t="shared" si="15"/>
        <v>1.3309025006810256E-2</v>
      </c>
      <c r="D86" s="55">
        <f t="shared" si="15"/>
        <v>3.4103318631118012E-3</v>
      </c>
      <c r="E86" s="55">
        <f t="shared" si="15"/>
        <v>3.0137428383323906E-4</v>
      </c>
      <c r="F86" s="55">
        <f t="shared" si="15"/>
        <v>8.8611092618734815E-14</v>
      </c>
      <c r="G86" s="55">
        <f t="shared" si="15"/>
        <v>4.8916863253336736E-26</v>
      </c>
    </row>
    <row r="87" spans="2:7" x14ac:dyDescent="0.3">
      <c r="B87" s="57">
        <f t="shared" si="14"/>
        <v>7.4000000000000052E-2</v>
      </c>
      <c r="C87" s="55">
        <f t="shared" si="15"/>
        <v>1.1941123818663477E-2</v>
      </c>
      <c r="D87" s="55">
        <f t="shared" si="15"/>
        <v>2.8286295311869885E-3</v>
      </c>
      <c r="E87" s="55">
        <f t="shared" si="15"/>
        <v>2.3108198403366004E-4</v>
      </c>
      <c r="F87" s="55">
        <f t="shared" si="15"/>
        <v>3.624029557278899E-14</v>
      </c>
      <c r="G87" s="55">
        <f t="shared" si="15"/>
        <v>9.1194137221244219E-27</v>
      </c>
    </row>
    <row r="88" spans="2:7" x14ac:dyDescent="0.3">
      <c r="B88" s="57">
        <f t="shared" si="14"/>
        <v>7.5000000000000053E-2</v>
      </c>
      <c r="C88" s="55">
        <f t="shared" si="15"/>
        <v>1.0713746039159113E-2</v>
      </c>
      <c r="D88" s="55">
        <f t="shared" si="15"/>
        <v>2.3450084824750903E-3</v>
      </c>
      <c r="E88" s="55">
        <f t="shared" si="15"/>
        <v>1.7701360034660235E-4</v>
      </c>
      <c r="F88" s="55">
        <f t="shared" si="15"/>
        <v>1.4750606794057563E-14</v>
      </c>
      <c r="G88" s="55">
        <f t="shared" si="15"/>
        <v>1.6838642755832539E-27</v>
      </c>
    </row>
    <row r="89" spans="2:7" x14ac:dyDescent="0.3">
      <c r="B89" s="57">
        <f t="shared" si="14"/>
        <v>7.6000000000000054E-2</v>
      </c>
      <c r="C89" s="55">
        <f t="shared" si="15"/>
        <v>9.6124345952691703E-3</v>
      </c>
      <c r="D89" s="55">
        <f t="shared" si="15"/>
        <v>1.9431418132141271E-3</v>
      </c>
      <c r="E89" s="55">
        <f t="shared" si="15"/>
        <v>1.354673837774118E-4</v>
      </c>
      <c r="F89" s="55">
        <f t="shared" si="15"/>
        <v>5.9756097291777507E-15</v>
      </c>
      <c r="G89" s="55">
        <f t="shared" si="15"/>
        <v>3.080063795541081E-28</v>
      </c>
    </row>
    <row r="90" spans="2:7" x14ac:dyDescent="0.3">
      <c r="B90" s="57">
        <f t="shared" si="14"/>
        <v>7.7000000000000055E-2</v>
      </c>
      <c r="C90" s="55">
        <f t="shared" si="15"/>
        <v>8.624225768702181E-3</v>
      </c>
      <c r="D90" s="55">
        <f t="shared" si="15"/>
        <v>1.6093814944611914E-3</v>
      </c>
      <c r="E90" s="55">
        <f t="shared" si="15"/>
        <v>1.0357549949938629E-4</v>
      </c>
      <c r="F90" s="55">
        <f t="shared" si="15"/>
        <v>2.4096103089390283E-15</v>
      </c>
      <c r="G90" s="55">
        <f t="shared" si="15"/>
        <v>5.582158532935435E-29</v>
      </c>
    </row>
    <row r="91" spans="2:7" x14ac:dyDescent="0.3">
      <c r="B91" s="57">
        <f t="shared" si="14"/>
        <v>7.8000000000000055E-2</v>
      </c>
      <c r="C91" s="55">
        <f t="shared" si="15"/>
        <v>7.737493796972931E-3</v>
      </c>
      <c r="D91" s="55">
        <f t="shared" si="15"/>
        <v>1.3323260448487159E-3</v>
      </c>
      <c r="E91" s="55">
        <f t="shared" si="15"/>
        <v>7.9118832235941102E-5</v>
      </c>
      <c r="F91" s="55">
        <f t="shared" si="15"/>
        <v>9.6725322584707361E-16</v>
      </c>
      <c r="G91" s="55">
        <f t="shared" si="15"/>
        <v>1.0025561790767656E-29</v>
      </c>
    </row>
    <row r="92" spans="2:7" x14ac:dyDescent="0.3">
      <c r="B92" s="57">
        <f t="shared" si="14"/>
        <v>7.9000000000000056E-2</v>
      </c>
      <c r="C92" s="55">
        <f t="shared" si="15"/>
        <v>6.9418118356520814E-3</v>
      </c>
      <c r="D92" s="55">
        <f t="shared" si="15"/>
        <v>1.1024566327012951E-3</v>
      </c>
      <c r="E92" s="55">
        <f t="shared" si="15"/>
        <v>6.0382256510297465E-5</v>
      </c>
      <c r="F92" s="55">
        <f t="shared" si="15"/>
        <v>3.8654267058086977E-16</v>
      </c>
      <c r="G92" s="55">
        <f t="shared" si="15"/>
        <v>1.7846403435357852E-30</v>
      </c>
    </row>
    <row r="93" spans="2:7" x14ac:dyDescent="0.3">
      <c r="B93" s="57">
        <f t="shared" si="14"/>
        <v>8.0000000000000057E-2</v>
      </c>
      <c r="C93" s="55">
        <f t="shared" si="15"/>
        <v>6.2278275292976379E-3</v>
      </c>
      <c r="D93" s="55">
        <f t="shared" si="15"/>
        <v>9.118310271652349E-4</v>
      </c>
      <c r="E93" s="55">
        <f t="shared" si="15"/>
        <v>4.6041694842223108E-5</v>
      </c>
      <c r="F93" s="55">
        <f t="shared" si="15"/>
        <v>1.5379857158802408E-16</v>
      </c>
      <c r="G93" s="55">
        <f t="shared" si="15"/>
        <v>3.1491742038573148E-31</v>
      </c>
    </row>
    <row r="94" spans="2:7" x14ac:dyDescent="0.3">
      <c r="B94" s="57">
        <f t="shared" si="14"/>
        <v>8.1000000000000058E-2</v>
      </c>
      <c r="C94" s="55">
        <f t="shared" ref="C94:G103" si="16">$B94^(C$4-1)*(1-$B94)^(C$5+C$8-1-1)/C$9</f>
        <v>5.5871516308545867E-3</v>
      </c>
      <c r="D94" s="55">
        <f t="shared" si="16"/>
        <v>7.5382640662638174E-4</v>
      </c>
      <c r="E94" s="55">
        <f t="shared" si="16"/>
        <v>3.5076106707023359E-5</v>
      </c>
      <c r="F94" s="55">
        <f t="shared" si="16"/>
        <v>6.0930842111874119E-17</v>
      </c>
      <c r="G94" s="55">
        <f t="shared" si="16"/>
        <v>5.5095047431555746E-32</v>
      </c>
    </row>
    <row r="95" spans="2:7" x14ac:dyDescent="0.3">
      <c r="B95" s="57">
        <f t="shared" si="14"/>
        <v>8.2000000000000059E-2</v>
      </c>
      <c r="C95" s="55">
        <f t="shared" si="16"/>
        <v>5.0122582798071509E-3</v>
      </c>
      <c r="D95" s="55">
        <f t="shared" si="16"/>
        <v>6.2292339181439999E-4</v>
      </c>
      <c r="E95" s="55">
        <f t="shared" si="16"/>
        <v>2.6698999326269624E-5</v>
      </c>
      <c r="F95" s="55">
        <f t="shared" si="16"/>
        <v>2.4037165484602958E-17</v>
      </c>
      <c r="G95" s="55">
        <f t="shared" si="16"/>
        <v>9.5578832909864243E-33</v>
      </c>
    </row>
    <row r="96" spans="2:7" x14ac:dyDescent="0.3">
      <c r="B96" s="57">
        <f t="shared" si="14"/>
        <v>8.300000000000006E-2</v>
      </c>
      <c r="C96" s="55">
        <f t="shared" si="16"/>
        <v>4.4963957006517521E-3</v>
      </c>
      <c r="D96" s="55">
        <f t="shared" si="16"/>
        <v>5.1452483201142637E-4</v>
      </c>
      <c r="E96" s="55">
        <f t="shared" si="16"/>
        <v>2.0305201434080651E-5</v>
      </c>
      <c r="F96" s="55">
        <f t="shared" si="16"/>
        <v>9.4432288489781006E-18</v>
      </c>
      <c r="G96" s="55">
        <f t="shared" si="16"/>
        <v>1.644391274298114E-33</v>
      </c>
    </row>
    <row r="97" spans="2:7" x14ac:dyDescent="0.3">
      <c r="B97" s="57">
        <f t="shared" si="14"/>
        <v>8.4000000000000061E-2</v>
      </c>
      <c r="C97" s="55">
        <f t="shared" si="16"/>
        <v>4.0335062175798179E-3</v>
      </c>
      <c r="D97" s="55">
        <f t="shared" si="16"/>
        <v>4.2480386315393989E-4</v>
      </c>
      <c r="E97" s="55">
        <f t="shared" si="16"/>
        <v>1.542955253078346E-5</v>
      </c>
      <c r="F97" s="55">
        <f t="shared" si="16"/>
        <v>3.6946885359258368E-18</v>
      </c>
      <c r="G97" s="55">
        <f t="shared" si="16"/>
        <v>2.8060899841665956E-34</v>
      </c>
    </row>
    <row r="98" spans="2:7" x14ac:dyDescent="0.3">
      <c r="B98" s="57">
        <f t="shared" si="14"/>
        <v>8.5000000000000062E-2</v>
      </c>
      <c r="C98" s="55">
        <f t="shared" si="16"/>
        <v>3.6181546005956671E-3</v>
      </c>
      <c r="D98" s="55">
        <f t="shared" si="16"/>
        <v>3.5057660027128489E-4</v>
      </c>
      <c r="E98" s="55">
        <f t="shared" si="16"/>
        <v>1.1714880890016035E-5</v>
      </c>
      <c r="F98" s="55">
        <f t="shared" si="16"/>
        <v>1.4397364700028875E-18</v>
      </c>
      <c r="G98" s="55">
        <f t="shared" si="16"/>
        <v>4.7501524743164124E-35</v>
      </c>
    </row>
    <row r="99" spans="2:7" x14ac:dyDescent="0.3">
      <c r="B99" s="57">
        <f t="shared" si="14"/>
        <v>8.6000000000000063E-2</v>
      </c>
      <c r="C99" s="55">
        <f t="shared" si="16"/>
        <v>3.2454638643778472E-3</v>
      </c>
      <c r="D99" s="55">
        <f t="shared" si="16"/>
        <v>2.8919554444529263E-4</v>
      </c>
      <c r="E99" s="55">
        <f t="shared" si="16"/>
        <v>8.8872124929761057E-6</v>
      </c>
      <c r="F99" s="55">
        <f t="shared" si="16"/>
        <v>5.5880824915681678E-19</v>
      </c>
      <c r="G99" s="55">
        <f t="shared" si="16"/>
        <v>7.9776962664316585E-36</v>
      </c>
    </row>
    <row r="100" spans="2:7" x14ac:dyDescent="0.3">
      <c r="B100" s="57">
        <f t="shared" si="14"/>
        <v>8.7000000000000063E-2</v>
      </c>
      <c r="C100" s="55">
        <f t="shared" si="16"/>
        <v>2.911057735549089E-3</v>
      </c>
      <c r="D100" s="55">
        <f t="shared" si="16"/>
        <v>2.3846039434017362E-4</v>
      </c>
      <c r="E100" s="55">
        <f t="shared" si="16"/>
        <v>6.7366012826123059E-6</v>
      </c>
      <c r="F100" s="55">
        <f t="shared" si="16"/>
        <v>2.1604441387825619E-19</v>
      </c>
      <c r="G100" s="55">
        <f t="shared" si="16"/>
        <v>1.3294252476381563E-36</v>
      </c>
    </row>
    <row r="101" spans="2:7" x14ac:dyDescent="0.3">
      <c r="B101" s="57">
        <f t="shared" si="14"/>
        <v>8.8000000000000064E-2</v>
      </c>
      <c r="C101" s="55">
        <f t="shared" si="16"/>
        <v>2.6110090879896846E-3</v>
      </c>
      <c r="D101" s="55">
        <f t="shared" si="16"/>
        <v>1.965434699408198E-4</v>
      </c>
      <c r="E101" s="55">
        <f t="shared" si="16"/>
        <v>5.1023236339593537E-6</v>
      </c>
      <c r="F101" s="55">
        <f t="shared" si="16"/>
        <v>8.3204837138568092E-20</v>
      </c>
      <c r="G101" s="55">
        <f t="shared" si="16"/>
        <v>2.1984542107136699E-37</v>
      </c>
    </row>
    <row r="102" spans="2:7" x14ac:dyDescent="0.3">
      <c r="B102" s="57">
        <f t="shared" si="14"/>
        <v>8.9000000000000065E-2</v>
      </c>
      <c r="C102" s="55">
        <f t="shared" si="16"/>
        <v>2.3417937205944001E-3</v>
      </c>
      <c r="D102" s="55">
        <f t="shared" si="16"/>
        <v>1.6192739491532112E-4</v>
      </c>
      <c r="E102" s="55">
        <f t="shared" si="16"/>
        <v>3.8614566875810954E-6</v>
      </c>
      <c r="F102" s="55">
        <f t="shared" si="16"/>
        <v>3.1922977376382065E-20</v>
      </c>
      <c r="G102" s="55">
        <f t="shared" si="16"/>
        <v>3.6081684228750426E-38</v>
      </c>
    </row>
    <row r="103" spans="2:7" x14ac:dyDescent="0.3">
      <c r="B103" s="57">
        <f t="shared" si="14"/>
        <v>9.0000000000000066E-2</v>
      </c>
      <c r="C103" s="55">
        <f t="shared" si="16"/>
        <v>2.1002489184740645E-3</v>
      </c>
      <c r="D103" s="55">
        <f t="shared" si="16"/>
        <v>1.3335305557979896E-4</v>
      </c>
      <c r="E103" s="55">
        <f t="shared" si="16"/>
        <v>2.9200771097848663E-6</v>
      </c>
      <c r="F103" s="55">
        <f t="shared" si="16"/>
        <v>1.2201988736489781E-20</v>
      </c>
      <c r="G103" s="55">
        <f t="shared" si="16"/>
        <v>5.877858515862232E-39</v>
      </c>
    </row>
    <row r="104" spans="2:7" x14ac:dyDescent="0.3">
      <c r="B104" s="57">
        <f t="shared" si="14"/>
        <v>9.1000000000000067E-2</v>
      </c>
      <c r="C104" s="55">
        <f t="shared" ref="C104:G112" si="17">$B104^(C$4-1)*(1-$B104)^(C$5+C$8-1-1)/C$9</f>
        <v>1.8835362979585776E-3</v>
      </c>
      <c r="D104" s="55">
        <f t="shared" si="17"/>
        <v>1.0977616875866962E-4</v>
      </c>
      <c r="E104" s="55">
        <f t="shared" si="17"/>
        <v>2.2064865895091561E-6</v>
      </c>
      <c r="F104" s="55">
        <f t="shared" si="17"/>
        <v>4.6467850613403818E-21</v>
      </c>
      <c r="G104" s="55">
        <f t="shared" si="17"/>
        <v>9.5051687894942211E-40</v>
      </c>
    </row>
    <row r="105" spans="2:7" x14ac:dyDescent="0.3">
      <c r="B105" s="57">
        <f t="shared" si="14"/>
        <v>9.2000000000000068E-2</v>
      </c>
      <c r="C105" s="55">
        <f t="shared" si="17"/>
        <v>1.689108488680152E-3</v>
      </c>
      <c r="D105" s="55">
        <f t="shared" si="17"/>
        <v>9.033105645422507E-5</v>
      </c>
      <c r="E105" s="55">
        <f t="shared" si="17"/>
        <v>1.6660030091058548E-6</v>
      </c>
      <c r="F105" s="55">
        <f t="shared" si="17"/>
        <v>1.7631563623530808E-21</v>
      </c>
      <c r="G105" s="55">
        <f t="shared" si="17"/>
        <v>1.5259938068906031E-40</v>
      </c>
    </row>
    <row r="106" spans="2:7" x14ac:dyDescent="0.3">
      <c r="B106" s="57">
        <f t="shared" si="14"/>
        <v>9.3000000000000069E-2</v>
      </c>
      <c r="C106" s="55">
        <f t="shared" si="17"/>
        <v>1.5146792532202157E-3</v>
      </c>
      <c r="D106" s="55">
        <f t="shared" si="17"/>
        <v>7.4300449492336002E-5</v>
      </c>
      <c r="E106" s="55">
        <f t="shared" si="17"/>
        <v>1.2569596958162897E-6</v>
      </c>
      <c r="F106" s="55">
        <f t="shared" si="17"/>
        <v>6.6660129557531348E-22</v>
      </c>
      <c r="G106" s="55">
        <f t="shared" si="17"/>
        <v>2.4324296480640836E-41</v>
      </c>
    </row>
    <row r="107" spans="2:7" x14ac:dyDescent="0.3">
      <c r="B107" s="57">
        <f t="shared" si="14"/>
        <v>9.400000000000007E-2</v>
      </c>
      <c r="C107" s="55">
        <f t="shared" si="17"/>
        <v>1.3581966869255304E-3</v>
      </c>
      <c r="D107" s="55">
        <f t="shared" si="17"/>
        <v>6.1090331461922064E-5</v>
      </c>
      <c r="E107" s="55">
        <f t="shared" si="17"/>
        <v>9.4763576519047322E-7</v>
      </c>
      <c r="F107" s="55">
        <f t="shared" si="17"/>
        <v>2.511300300328989E-22</v>
      </c>
      <c r="G107" s="55">
        <f t="shared" si="17"/>
        <v>3.8500226874155842E-42</v>
      </c>
    </row>
    <row r="108" spans="2:7" x14ac:dyDescent="0.3">
      <c r="B108" s="57">
        <f t="shared" si="14"/>
        <v>9.500000000000007E-2</v>
      </c>
      <c r="C108" s="55">
        <f t="shared" si="17"/>
        <v>1.2178191780997474E-3</v>
      </c>
      <c r="D108" s="55">
        <f t="shared" si="17"/>
        <v>5.0208993664990748E-5</v>
      </c>
      <c r="E108" s="55">
        <f t="shared" si="17"/>
        <v>7.1390327103002018E-7</v>
      </c>
      <c r="F108" s="55">
        <f t="shared" si="17"/>
        <v>9.4277427239536083E-23</v>
      </c>
      <c r="G108" s="55">
        <f t="shared" si="17"/>
        <v>6.0514757068519315E-43</v>
      </c>
    </row>
    <row r="109" spans="2:7" x14ac:dyDescent="0.3">
      <c r="B109" s="57">
        <f t="shared" si="14"/>
        <v>9.6000000000000071E-2</v>
      </c>
      <c r="C109" s="55">
        <f t="shared" si="17"/>
        <v>1.0918938423531152E-3</v>
      </c>
      <c r="D109" s="55">
        <f t="shared" si="17"/>
        <v>4.1249606003861774E-5</v>
      </c>
      <c r="E109" s="55">
        <f t="shared" si="17"/>
        <v>5.3742558718898607E-7</v>
      </c>
      <c r="F109" s="55">
        <f t="shared" si="17"/>
        <v>3.5270541719825192E-23</v>
      </c>
      <c r="G109" s="55">
        <f t="shared" si="17"/>
        <v>9.4465342074161507E-44</v>
      </c>
    </row>
    <row r="110" spans="2:7" x14ac:dyDescent="0.3">
      <c r="B110" s="57">
        <f t="shared" si="14"/>
        <v>9.7000000000000072E-2</v>
      </c>
      <c r="C110" s="55">
        <f t="shared" si="17"/>
        <v>9.7893717488661109E-4</v>
      </c>
      <c r="D110" s="55">
        <f t="shared" si="17"/>
        <v>3.3875721637649265E-5</v>
      </c>
      <c r="E110" s="55">
        <f t="shared" si="17"/>
        <v>4.0427923667578835E-7</v>
      </c>
      <c r="F110" s="55">
        <f t="shared" si="17"/>
        <v>1.31501286058834E-23</v>
      </c>
      <c r="G110" s="55">
        <f t="shared" si="17"/>
        <v>1.4646499381667555E-44</v>
      </c>
    </row>
    <row r="111" spans="2:7" x14ac:dyDescent="0.3">
      <c r="B111" s="57">
        <f t="shared" si="14"/>
        <v>9.8000000000000073E-2</v>
      </c>
      <c r="C111" s="55">
        <f t="shared" si="17"/>
        <v>8.7761769128783256E-4</v>
      </c>
      <c r="D111" s="55">
        <f t="shared" si="17"/>
        <v>2.7809228145061532E-5</v>
      </c>
      <c r="E111" s="55">
        <f t="shared" si="17"/>
        <v>3.039006631500082E-7</v>
      </c>
      <c r="F111" s="55">
        <f t="shared" si="17"/>
        <v>4.8862857488014462E-24</v>
      </c>
      <c r="G111" s="55">
        <f t="shared" si="17"/>
        <v>2.2556982916769301E-45</v>
      </c>
    </row>
    <row r="112" spans="2:7" x14ac:dyDescent="0.3">
      <c r="B112" s="57">
        <f t="shared" si="14"/>
        <v>9.9000000000000074E-2</v>
      </c>
      <c r="C112" s="55">
        <f t="shared" si="17"/>
        <v>7.8674035137227629E-4</v>
      </c>
      <c r="D112" s="55">
        <f t="shared" si="17"/>
        <v>2.2820337641370021E-5</v>
      </c>
      <c r="E112" s="55">
        <f t="shared" si="17"/>
        <v>2.2828209691931623E-7</v>
      </c>
      <c r="F112" s="55">
        <f t="shared" si="17"/>
        <v>1.809571148861928E-24</v>
      </c>
      <c r="G112" s="55">
        <f t="shared" si="17"/>
        <v>3.4510286098189792E-46</v>
      </c>
    </row>
    <row r="113" spans="2:2" x14ac:dyDescent="0.3">
      <c r="B113" s="60"/>
    </row>
    <row r="114" spans="2:2" x14ac:dyDescent="0.3">
      <c r="B114" s="60"/>
    </row>
    <row r="115" spans="2:2" x14ac:dyDescent="0.3">
      <c r="B115" s="60"/>
    </row>
    <row r="116" spans="2:2" x14ac:dyDescent="0.3">
      <c r="B116" s="60"/>
    </row>
    <row r="117" spans="2:2" x14ac:dyDescent="0.3">
      <c r="B117" s="60"/>
    </row>
    <row r="118" spans="2:2" x14ac:dyDescent="0.3">
      <c r="B118" s="60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ColWidth="8.77734375" defaultRowHeight="14.4" x14ac:dyDescent="0.3"/>
  <cols>
    <col min="1" max="5" width="8.77734375" style="10"/>
    <col min="6" max="6" width="17.44140625" style="10" bestFit="1" customWidth="1"/>
    <col min="7" max="7" width="12.6640625" style="10" bestFit="1" customWidth="1"/>
    <col min="8" max="8" width="13.44140625" style="10" bestFit="1" customWidth="1"/>
    <col min="9" max="10" width="8.77734375" style="10"/>
    <col min="11" max="11" width="12.44140625" style="10" bestFit="1" customWidth="1"/>
    <col min="12" max="12" width="8.77734375" style="10"/>
    <col min="13" max="13" width="17.44140625" style="10" bestFit="1" customWidth="1"/>
    <col min="14" max="14" width="11.109375" style="10" bestFit="1" customWidth="1"/>
    <col min="15" max="15" width="13.44140625" style="10" bestFit="1" customWidth="1"/>
    <col min="16" max="17" width="8.77734375" style="10"/>
    <col min="18" max="18" width="12.44140625" style="10" bestFit="1" customWidth="1"/>
    <col min="19" max="19" width="8.77734375" style="10"/>
    <col min="20" max="20" width="17.44140625" style="10" bestFit="1" customWidth="1"/>
    <col min="21" max="21" width="11.109375" style="10" bestFit="1" customWidth="1"/>
    <col min="22" max="22" width="13.44140625" style="10" bestFit="1" customWidth="1"/>
    <col min="23" max="24" width="8.77734375" style="10"/>
    <col min="25" max="25" width="12.44140625" style="10" bestFit="1" customWidth="1"/>
    <col min="26" max="16384" width="8.77734375" style="10"/>
  </cols>
  <sheetData>
    <row r="1" spans="1:25" x14ac:dyDescent="0.3">
      <c r="A1" s="13" t="s">
        <v>2</v>
      </c>
      <c r="B1" s="13" t="s">
        <v>3</v>
      </c>
      <c r="C1" s="13" t="s">
        <v>4</v>
      </c>
      <c r="D1" s="13" t="s">
        <v>5</v>
      </c>
      <c r="E1" s="13"/>
      <c r="F1" s="14" t="s">
        <v>6</v>
      </c>
      <c r="M1" s="14" t="s">
        <v>7</v>
      </c>
      <c r="T1" s="14" t="s">
        <v>8</v>
      </c>
    </row>
    <row r="2" spans="1:25" x14ac:dyDescent="0.3">
      <c r="A2" s="11">
        <v>1</v>
      </c>
      <c r="B2" s="10">
        <f>LN(A2)</f>
        <v>0</v>
      </c>
      <c r="C2" s="10">
        <v>0</v>
      </c>
      <c r="D2" s="10">
        <f>C2^2</f>
        <v>0</v>
      </c>
    </row>
    <row r="3" spans="1:25" x14ac:dyDescent="0.3">
      <c r="A3" s="11">
        <v>0.6309128547712165</v>
      </c>
      <c r="B3" s="10">
        <f t="shared" ref="B3:B6" si="0">LN(A3)</f>
        <v>-0.46058753252174917</v>
      </c>
      <c r="C3" s="10">
        <v>1</v>
      </c>
      <c r="D3" s="10">
        <f t="shared" ref="D3:D6" si="1">C3^2</f>
        <v>1</v>
      </c>
      <c r="F3" s="10" t="s">
        <v>9</v>
      </c>
      <c r="M3" s="10" t="s">
        <v>9</v>
      </c>
      <c r="T3" s="10" t="s">
        <v>9</v>
      </c>
    </row>
    <row r="4" spans="1:25" ht="15" thickBot="1" x14ac:dyDescent="0.35">
      <c r="A4" s="11">
        <v>0.46787582350665929</v>
      </c>
      <c r="B4" s="10">
        <f t="shared" si="0"/>
        <v>-0.75955235265936705</v>
      </c>
      <c r="C4" s="10">
        <v>2</v>
      </c>
      <c r="D4" s="10">
        <f t="shared" si="1"/>
        <v>4</v>
      </c>
    </row>
    <row r="5" spans="1:25" x14ac:dyDescent="0.3">
      <c r="A5" s="11">
        <v>0.38156287431703984</v>
      </c>
      <c r="B5" s="10">
        <f t="shared" si="0"/>
        <v>-0.96347963366651546</v>
      </c>
      <c r="C5" s="10">
        <v>3</v>
      </c>
      <c r="D5" s="10">
        <f t="shared" si="1"/>
        <v>9</v>
      </c>
      <c r="F5" s="15" t="s">
        <v>10</v>
      </c>
      <c r="G5" s="15"/>
      <c r="M5" s="15" t="s">
        <v>10</v>
      </c>
      <c r="N5" s="15"/>
      <c r="T5" s="15" t="s">
        <v>10</v>
      </c>
      <c r="U5" s="15"/>
    </row>
    <row r="6" spans="1:25" x14ac:dyDescent="0.3">
      <c r="A6" s="11">
        <v>0.32635145927384807</v>
      </c>
      <c r="B6" s="10">
        <f t="shared" si="0"/>
        <v>-1.1197803824114498</v>
      </c>
      <c r="C6" s="10">
        <v>4</v>
      </c>
      <c r="D6" s="10">
        <f t="shared" si="1"/>
        <v>16</v>
      </c>
      <c r="F6" s="16" t="s">
        <v>11</v>
      </c>
      <c r="G6" s="25">
        <v>0.93191604877883316</v>
      </c>
      <c r="M6" s="16" t="s">
        <v>11</v>
      </c>
      <c r="N6" s="25">
        <v>0.99460147321090286</v>
      </c>
      <c r="T6" s="16" t="s">
        <v>11</v>
      </c>
      <c r="U6" s="25">
        <v>0.97648043305252097</v>
      </c>
    </row>
    <row r="7" spans="1:25" x14ac:dyDescent="0.3">
      <c r="F7" s="16" t="s">
        <v>12</v>
      </c>
      <c r="G7" s="25">
        <v>0.86846752197155253</v>
      </c>
      <c r="M7" s="16" t="s">
        <v>12</v>
      </c>
      <c r="N7" s="25">
        <v>0.98923209051329841</v>
      </c>
      <c r="T7" s="16" t="s">
        <v>12</v>
      </c>
      <c r="U7" s="25">
        <v>0.95351403613443886</v>
      </c>
    </row>
    <row r="8" spans="1:25" x14ac:dyDescent="0.3">
      <c r="F8" s="16" t="s">
        <v>13</v>
      </c>
      <c r="G8" s="25">
        <v>0.8246233626287367</v>
      </c>
      <c r="M8" s="16" t="s">
        <v>13</v>
      </c>
      <c r="N8" s="25">
        <v>0.97846418102659682</v>
      </c>
      <c r="T8" s="16" t="s">
        <v>13</v>
      </c>
      <c r="U8" s="25">
        <v>0.93801871484591848</v>
      </c>
    </row>
    <row r="9" spans="1:25" x14ac:dyDescent="0.3">
      <c r="F9" s="16" t="s">
        <v>14</v>
      </c>
      <c r="G9" s="25">
        <v>0.11344569210089678</v>
      </c>
      <c r="M9" s="16" t="s">
        <v>14</v>
      </c>
      <c r="N9" s="25">
        <v>3.9754183273949334E-2</v>
      </c>
      <c r="T9" s="16" t="s">
        <v>14</v>
      </c>
      <c r="U9" s="25">
        <v>0.11055437144292417</v>
      </c>
    </row>
    <row r="10" spans="1:25" ht="15" thickBot="1" x14ac:dyDescent="0.35">
      <c r="F10" s="17" t="s">
        <v>15</v>
      </c>
      <c r="G10" s="17">
        <v>5</v>
      </c>
      <c r="M10" s="17" t="s">
        <v>15</v>
      </c>
      <c r="N10" s="17">
        <v>5</v>
      </c>
      <c r="T10" s="17" t="s">
        <v>15</v>
      </c>
      <c r="U10" s="17">
        <v>5</v>
      </c>
    </row>
    <row r="12" spans="1:25" ht="15" thickBot="1" x14ac:dyDescent="0.35">
      <c r="F12" s="10" t="s">
        <v>16</v>
      </c>
      <c r="M12" s="10" t="s">
        <v>16</v>
      </c>
      <c r="T12" s="10" t="s">
        <v>16</v>
      </c>
    </row>
    <row r="13" spans="1:25" x14ac:dyDescent="0.3">
      <c r="F13" s="18"/>
      <c r="G13" s="18" t="s">
        <v>17</v>
      </c>
      <c r="H13" s="18" t="s">
        <v>18</v>
      </c>
      <c r="I13" s="18" t="s">
        <v>19</v>
      </c>
      <c r="J13" s="18" t="s">
        <v>20</v>
      </c>
      <c r="K13" s="18" t="s">
        <v>21</v>
      </c>
      <c r="M13" s="18"/>
      <c r="N13" s="18" t="s">
        <v>17</v>
      </c>
      <c r="O13" s="18" t="s">
        <v>18</v>
      </c>
      <c r="P13" s="18" t="s">
        <v>19</v>
      </c>
      <c r="Q13" s="18" t="s">
        <v>20</v>
      </c>
      <c r="R13" s="18" t="s">
        <v>21</v>
      </c>
      <c r="T13" s="18"/>
      <c r="U13" s="18" t="s">
        <v>17</v>
      </c>
      <c r="V13" s="18" t="s">
        <v>18</v>
      </c>
      <c r="W13" s="18" t="s">
        <v>19</v>
      </c>
      <c r="X13" s="18" t="s">
        <v>20</v>
      </c>
      <c r="Y13" s="18" t="s">
        <v>21</v>
      </c>
    </row>
    <row r="14" spans="1:25" x14ac:dyDescent="0.3">
      <c r="F14" s="16" t="s">
        <v>22</v>
      </c>
      <c r="G14" s="16">
        <v>1</v>
      </c>
      <c r="H14" s="25">
        <v>0.25492818402945966</v>
      </c>
      <c r="I14" s="25">
        <v>0.25492818402945966</v>
      </c>
      <c r="J14" s="25">
        <v>19.808055052009035</v>
      </c>
      <c r="K14" s="25">
        <v>2.1106455265369823E-2</v>
      </c>
      <c r="M14" s="16" t="s">
        <v>22</v>
      </c>
      <c r="N14" s="16">
        <v>2</v>
      </c>
      <c r="O14" s="25">
        <v>0.29037716902265659</v>
      </c>
      <c r="P14" s="25">
        <v>0.14518858451132829</v>
      </c>
      <c r="Q14" s="25">
        <v>91.868536946284109</v>
      </c>
      <c r="R14" s="25">
        <v>1.0767909486701697E-2</v>
      </c>
      <c r="T14" s="16" t="s">
        <v>22</v>
      </c>
      <c r="U14" s="16">
        <v>1</v>
      </c>
      <c r="V14" s="25">
        <v>0.75210477220542638</v>
      </c>
      <c r="W14" s="25">
        <v>0.75210477220542638</v>
      </c>
      <c r="X14" s="25">
        <v>61.535609257798704</v>
      </c>
      <c r="Y14" s="25">
        <v>4.3145918966325291E-3</v>
      </c>
    </row>
    <row r="15" spans="1:25" x14ac:dyDescent="0.3">
      <c r="F15" s="16" t="s">
        <v>23</v>
      </c>
      <c r="G15" s="16">
        <v>3</v>
      </c>
      <c r="H15" s="25">
        <v>3.8609775168754419E-2</v>
      </c>
      <c r="I15" s="25">
        <v>1.2869925056251473E-2</v>
      </c>
      <c r="J15" s="25"/>
      <c r="K15" s="25"/>
      <c r="M15" s="16" t="s">
        <v>23</v>
      </c>
      <c r="N15" s="16">
        <v>2</v>
      </c>
      <c r="O15" s="25">
        <v>3.1607901755575062E-3</v>
      </c>
      <c r="P15" s="25">
        <v>1.5803950877787531E-3</v>
      </c>
      <c r="Q15" s="25"/>
      <c r="R15" s="25"/>
      <c r="T15" s="16" t="s">
        <v>23</v>
      </c>
      <c r="U15" s="16">
        <v>3</v>
      </c>
      <c r="V15" s="25">
        <v>3.6666807135420143E-2</v>
      </c>
      <c r="W15" s="25">
        <v>1.2222269045140047E-2</v>
      </c>
      <c r="X15" s="25"/>
      <c r="Y15" s="25"/>
    </row>
    <row r="16" spans="1:25" ht="15" thickBot="1" x14ac:dyDescent="0.35">
      <c r="F16" s="17" t="s">
        <v>24</v>
      </c>
      <c r="G16" s="17">
        <v>4</v>
      </c>
      <c r="H16" s="26">
        <v>0.29353795919821407</v>
      </c>
      <c r="I16" s="26"/>
      <c r="J16" s="26"/>
      <c r="K16" s="26"/>
      <c r="M16" s="17" t="s">
        <v>24</v>
      </c>
      <c r="N16" s="17">
        <v>4</v>
      </c>
      <c r="O16" s="26">
        <v>0.29353795919821407</v>
      </c>
      <c r="P16" s="26"/>
      <c r="Q16" s="26"/>
      <c r="R16" s="26"/>
      <c r="T16" s="17" t="s">
        <v>24</v>
      </c>
      <c r="U16" s="17">
        <v>4</v>
      </c>
      <c r="V16" s="26">
        <v>0.78877157934084652</v>
      </c>
      <c r="W16" s="26"/>
      <c r="X16" s="26"/>
      <c r="Y16" s="26"/>
    </row>
    <row r="17" spans="6:28" ht="15" thickBot="1" x14ac:dyDescent="0.35"/>
    <row r="18" spans="6:28" x14ac:dyDescent="0.3">
      <c r="F18" s="18"/>
      <c r="G18" s="18" t="s">
        <v>25</v>
      </c>
      <c r="H18" s="18" t="s">
        <v>14</v>
      </c>
      <c r="I18" s="18" t="s">
        <v>26</v>
      </c>
      <c r="J18" s="18" t="s">
        <v>27</v>
      </c>
      <c r="K18" s="19"/>
      <c r="L18" s="19"/>
      <c r="M18" s="18"/>
      <c r="N18" s="18" t="s">
        <v>25</v>
      </c>
      <c r="O18" s="18" t="s">
        <v>14</v>
      </c>
      <c r="P18" s="18" t="s">
        <v>26</v>
      </c>
      <c r="Q18" s="18" t="s">
        <v>27</v>
      </c>
      <c r="R18" s="19"/>
      <c r="S18" s="19"/>
      <c r="T18" s="18"/>
      <c r="U18" s="18" t="s">
        <v>25</v>
      </c>
      <c r="V18" s="18" t="s">
        <v>14</v>
      </c>
      <c r="W18" s="18" t="s">
        <v>26</v>
      </c>
      <c r="X18" s="18" t="s">
        <v>27</v>
      </c>
      <c r="Y18" s="19"/>
      <c r="Z18" s="19"/>
      <c r="AA18" s="19"/>
      <c r="AB18" s="19"/>
    </row>
    <row r="19" spans="6:28" x14ac:dyDescent="0.3">
      <c r="F19" s="16" t="s">
        <v>28</v>
      </c>
      <c r="G19" s="25">
        <v>0.8806700147550488</v>
      </c>
      <c r="H19" s="25">
        <v>8.7874655241149499E-2</v>
      </c>
      <c r="I19" s="25">
        <v>10.02188870429449</v>
      </c>
      <c r="J19" s="25">
        <v>2.1148067154459862E-3</v>
      </c>
      <c r="K19" s="16"/>
      <c r="L19" s="16"/>
      <c r="M19" s="16" t="s">
        <v>28</v>
      </c>
      <c r="N19" s="25">
        <v>0.98130937796163753</v>
      </c>
      <c r="O19" s="25">
        <v>3.741361391683945E-2</v>
      </c>
      <c r="P19" s="25">
        <v>26.228671203557834</v>
      </c>
      <c r="Q19" s="25">
        <v>1.4504465869448176E-3</v>
      </c>
      <c r="R19" s="16"/>
      <c r="S19" s="16"/>
      <c r="T19" s="16" t="s">
        <v>28</v>
      </c>
      <c r="U19" s="25">
        <v>-0.11218940705828306</v>
      </c>
      <c r="V19" s="25">
        <v>8.5635047889774815E-2</v>
      </c>
      <c r="W19" s="25">
        <v>-1.3100875146667483</v>
      </c>
      <c r="X19" s="25">
        <v>0.28145032088451666</v>
      </c>
      <c r="Y19" s="16"/>
      <c r="Z19" s="16"/>
      <c r="AA19" s="16"/>
      <c r="AB19" s="16"/>
    </row>
    <row r="20" spans="6:28" ht="15" thickBot="1" x14ac:dyDescent="0.35">
      <c r="F20" s="17" t="s">
        <v>4</v>
      </c>
      <c r="G20" s="26">
        <v>-0.15966470619064804</v>
      </c>
      <c r="H20" s="26">
        <v>3.5874677777300627E-2</v>
      </c>
      <c r="I20" s="26">
        <v>-4.4506241193802278</v>
      </c>
      <c r="J20" s="26">
        <v>2.110645526536983E-2</v>
      </c>
      <c r="K20" s="16"/>
      <c r="L20" s="16"/>
      <c r="M20" s="16" t="s">
        <v>4</v>
      </c>
      <c r="N20" s="25">
        <v>-0.3609434326038255</v>
      </c>
      <c r="O20" s="25">
        <v>4.4319356080409884E-2</v>
      </c>
      <c r="P20" s="25">
        <v>-8.1441488443323831</v>
      </c>
      <c r="Q20" s="25">
        <v>1.4744163626239364E-2</v>
      </c>
      <c r="R20" s="16"/>
      <c r="S20" s="16"/>
      <c r="T20" s="17" t="s">
        <v>4</v>
      </c>
      <c r="U20" s="26">
        <v>-0.27424528659676661</v>
      </c>
      <c r="V20" s="26">
        <v>3.4960361904791612E-2</v>
      </c>
      <c r="W20" s="26">
        <v>-7.8444636054862746</v>
      </c>
      <c r="X20" s="26">
        <v>4.3145918966325291E-3</v>
      </c>
      <c r="Y20" s="16"/>
      <c r="Z20" s="16"/>
      <c r="AA20" s="16"/>
      <c r="AB20" s="16"/>
    </row>
    <row r="21" spans="6:28" ht="15" thickBot="1" x14ac:dyDescent="0.35">
      <c r="M21" s="17" t="s">
        <v>5</v>
      </c>
      <c r="N21" s="26">
        <v>5.0319681603294357E-2</v>
      </c>
      <c r="O21" s="26">
        <v>1.0624752393009829E-2</v>
      </c>
      <c r="P21" s="26">
        <v>4.7360804037560786</v>
      </c>
      <c r="Q21" s="26">
        <v>4.1806399584395561E-2</v>
      </c>
      <c r="R21" s="16"/>
      <c r="S21" s="16"/>
    </row>
  </sheetData>
  <pageMargins left="0.75" right="0.75" top="1" bottom="1" header="0.5" footer="0.5"/>
  <pageSetup paperSize="9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ColWidth="8.77734375" defaultRowHeight="14.4" x14ac:dyDescent="0.3"/>
  <cols>
    <col min="1" max="3" width="8.77734375" style="10"/>
    <col min="4" max="4" width="9.77734375" style="10" bestFit="1" customWidth="1"/>
    <col min="5" max="16384" width="8.77734375" style="10"/>
  </cols>
  <sheetData>
    <row r="1" spans="1:5" x14ac:dyDescent="0.3">
      <c r="A1" s="13" t="s">
        <v>4</v>
      </c>
      <c r="B1" s="13" t="s">
        <v>29</v>
      </c>
      <c r="C1" s="13" t="s">
        <v>30</v>
      </c>
      <c r="D1" s="13" t="s">
        <v>31</v>
      </c>
      <c r="E1" s="13" t="s">
        <v>32</v>
      </c>
    </row>
    <row r="2" spans="1:5" x14ac:dyDescent="0.3">
      <c r="A2" s="10">
        <f>'Master Dataset'!A2</f>
        <v>0</v>
      </c>
      <c r="B2" s="11">
        <v>1</v>
      </c>
      <c r="C2" s="20">
        <f>'Basic Regressions'!$G$19+'Basic Regressions'!$G$20*'Regression Forecasts'!A2</f>
        <v>0.8806700147550488</v>
      </c>
      <c r="D2" s="20">
        <f>'Basic Regressions'!$N$19+'Basic Regressions'!$N$20*'Regression Forecasts'!A2+'Basic Regressions'!$N$21*'Regression Forecasts'!A2^2</f>
        <v>0.98130937796163753</v>
      </c>
      <c r="E2" s="20">
        <f>EXP('Basic Regressions'!$U$19+'Basic Regressions'!$U$20*'Regression Forecasts'!A2)</f>
        <v>0.89387493524349071</v>
      </c>
    </row>
    <row r="3" spans="1:5" x14ac:dyDescent="0.3">
      <c r="A3" s="10">
        <f>'Master Dataset'!A3</f>
        <v>1</v>
      </c>
      <c r="B3" s="11">
        <v>0.6309128547712165</v>
      </c>
      <c r="C3" s="20">
        <f>'Basic Regressions'!$G$19+'Basic Regressions'!$G$20*'Regression Forecasts'!A3</f>
        <v>0.72100530856440082</v>
      </c>
      <c r="D3" s="20">
        <f>'Basic Regressions'!$N$19+'Basic Regressions'!$N$20*'Regression Forecasts'!A3+'Basic Regressions'!$N$21*'Regression Forecasts'!A3^2</f>
        <v>0.67068562696110645</v>
      </c>
      <c r="E3" s="20">
        <f>EXP('Basic Regressions'!$U$19+'Basic Regressions'!$U$20*'Regression Forecasts'!A3)</f>
        <v>0.6794750979608476</v>
      </c>
    </row>
    <row r="4" spans="1:5" x14ac:dyDescent="0.3">
      <c r="A4" s="10">
        <f>'Master Dataset'!A4</f>
        <v>2</v>
      </c>
      <c r="B4" s="11">
        <v>0.46787582350665929</v>
      </c>
      <c r="C4" s="20">
        <f>'Basic Regressions'!$G$19+'Basic Regressions'!$G$20*'Regression Forecasts'!A4</f>
        <v>0.56134060237375272</v>
      </c>
      <c r="D4" s="20">
        <f>'Basic Regressions'!$N$19+'Basic Regressions'!$N$20*'Regression Forecasts'!A4+'Basic Regressions'!$N$21*'Regression Forecasts'!A4^2</f>
        <v>0.46070123916716399</v>
      </c>
      <c r="E4" s="20">
        <f>EXP('Basic Regressions'!$U$19+'Basic Regressions'!$U$20*'Regression Forecasts'!A4)</f>
        <v>0.51650000525312911</v>
      </c>
    </row>
    <row r="5" spans="1:5" x14ac:dyDescent="0.3">
      <c r="A5" s="10">
        <f>'Master Dataset'!A5</f>
        <v>3</v>
      </c>
      <c r="B5" s="11">
        <v>0.38156287431703984</v>
      </c>
      <c r="C5" s="20">
        <f>'Basic Regressions'!$G$19+'Basic Regressions'!$G$20*'Regression Forecasts'!A5</f>
        <v>0.40167589618310467</v>
      </c>
      <c r="D5" s="20">
        <f>'Basic Regressions'!$N$19+'Basic Regressions'!$N$20*'Regression Forecasts'!A5+'Basic Regressions'!$N$21*'Regression Forecasts'!A5^2</f>
        <v>0.3513562145798102</v>
      </c>
      <c r="E5" s="20">
        <f>EXP('Basic Regressions'!$U$19+'Basic Regressions'!$U$20*'Regression Forecasts'!A5)</f>
        <v>0.39261520580678333</v>
      </c>
    </row>
    <row r="6" spans="1:5" x14ac:dyDescent="0.3">
      <c r="A6" s="21">
        <f>'Master Dataset'!A6</f>
        <v>4</v>
      </c>
      <c r="B6" s="22">
        <v>0.32635145927384807</v>
      </c>
      <c r="C6" s="23">
        <f>'Basic Regressions'!$G$19+'Basic Regressions'!$G$20*'Regression Forecasts'!A6</f>
        <v>0.24201118999245663</v>
      </c>
      <c r="D6" s="23">
        <f>'Basic Regressions'!$N$19+'Basic Regressions'!$N$20*'Regression Forecasts'!A6+'Basic Regressions'!$N$21*'Regression Forecasts'!A6^2</f>
        <v>0.34265055319904525</v>
      </c>
      <c r="E6" s="23">
        <f>EXP('Basic Regressions'!$U$19+'Basic Regressions'!$U$20*'Regression Forecasts'!A6)</f>
        <v>0.2984447207414021</v>
      </c>
    </row>
    <row r="7" spans="1:5" x14ac:dyDescent="0.3">
      <c r="A7" s="10">
        <f>'Master Dataset'!A7</f>
        <v>5</v>
      </c>
      <c r="B7" s="11">
        <v>0.28913375977923705</v>
      </c>
      <c r="C7" s="20">
        <f>'Basic Regressions'!$G$19+'Basic Regressions'!$G$20*'Regression Forecasts'!A7</f>
        <v>8.2346483801808645E-2</v>
      </c>
      <c r="D7" s="20">
        <f>'Basic Regressions'!$N$19+'Basic Regressions'!$N$20*'Regression Forecasts'!A7+'Basic Regressions'!$N$21*'Regression Forecasts'!A7^2</f>
        <v>0.43458425502486908</v>
      </c>
      <c r="E7" s="20">
        <f>EXP('Basic Regressions'!$U$19+'Basic Regressions'!$U$20*'Regression Forecasts'!A7)</f>
        <v>0.22686144097599434</v>
      </c>
    </row>
    <row r="8" spans="1:5" x14ac:dyDescent="0.3">
      <c r="A8" s="10">
        <f>'Master Dataset'!A8</f>
        <v>6</v>
      </c>
      <c r="B8" s="11">
        <v>0.26206098212533835</v>
      </c>
      <c r="C8" s="20">
        <f>'Basic Regressions'!$G$19+'Basic Regressions'!$G$20*'Regression Forecasts'!A8</f>
        <v>-7.7318222388839453E-2</v>
      </c>
      <c r="D8" s="20">
        <f>'Basic Regressions'!$N$19+'Basic Regressions'!$N$20*'Regression Forecasts'!A8+'Basic Regressions'!$N$21*'Regression Forecasts'!A8^2</f>
        <v>0.62715732005728131</v>
      </c>
      <c r="E8" s="20">
        <f>EXP('Basic Regressions'!$U$19+'Basic Regressions'!$U$20*'Regression Forecasts'!A8)</f>
        <v>0.17244772591001606</v>
      </c>
    </row>
    <row r="9" spans="1:5" x14ac:dyDescent="0.3">
      <c r="A9" s="10">
        <f>'Master Dataset'!A9</f>
        <v>7</v>
      </c>
      <c r="B9" s="11">
        <v>0.24068386502567354</v>
      </c>
      <c r="C9" s="20">
        <f>'Basic Regressions'!$G$19+'Basic Regressions'!$G$20*'Regression Forecasts'!A9</f>
        <v>-0.23698292857948755</v>
      </c>
      <c r="D9" s="20">
        <f>'Basic Regressions'!$N$19+'Basic Regressions'!$N$20*'Regression Forecasts'!A9+'Basic Regressions'!$N$21*'Regression Forecasts'!A9^2</f>
        <v>0.92036974829628226</v>
      </c>
      <c r="E9" s="20">
        <f>EXP('Basic Regressions'!$U$19+'Basic Regressions'!$U$20*'Regression Forecasts'!A9)</f>
        <v>0.13108537988473237</v>
      </c>
    </row>
    <row r="10" spans="1:5" x14ac:dyDescent="0.3">
      <c r="A10" s="10">
        <f>'Master Dataset'!A10</f>
        <v>8</v>
      </c>
      <c r="B10" s="11">
        <v>0.22299232541357691</v>
      </c>
      <c r="C10" s="20">
        <f>'Basic Regressions'!$G$19+'Basic Regressions'!$G$20*'Regression Forecasts'!A10</f>
        <v>-0.39664763477013554</v>
      </c>
      <c r="D10" s="20">
        <f>'Basic Regressions'!$N$19+'Basic Regressions'!$N$20*'Regression Forecasts'!A10+'Basic Regressions'!$N$21*'Regression Forecasts'!A10^2</f>
        <v>1.3142215397418724</v>
      </c>
      <c r="E10" s="20">
        <f>EXP('Basic Regressions'!$U$19+'Basic Regressions'!$U$20*'Regression Forecasts'!A10)</f>
        <v>9.9643974594892382E-2</v>
      </c>
    </row>
    <row r="11" spans="1:5" x14ac:dyDescent="0.3">
      <c r="A11" s="10">
        <f>'Master Dataset'!A11</f>
        <v>9</v>
      </c>
      <c r="B11" s="11">
        <v>0.20717668594194627</v>
      </c>
      <c r="C11" s="20">
        <f>'Basic Regressions'!$G$19+'Basic Regressions'!$G$20*'Regression Forecasts'!A11</f>
        <v>-0.55631234096078352</v>
      </c>
      <c r="D11" s="20">
        <f>'Basic Regressions'!$N$19+'Basic Regressions'!$N$20*'Regression Forecasts'!A11+'Basic Regressions'!$N$21*'Regression Forecasts'!A11^2</f>
        <v>1.808712694394051</v>
      </c>
      <c r="E11" s="20">
        <f>EXP('Basic Regressions'!$U$19+'Basic Regressions'!$U$20*'Regression Forecasts'!A11)</f>
        <v>7.574392874169783E-2</v>
      </c>
    </row>
    <row r="12" spans="1:5" x14ac:dyDescent="0.3">
      <c r="A12" s="10">
        <f>'Master Dataset'!A12</f>
        <v>10</v>
      </c>
      <c r="B12" s="11">
        <v>0.19444174278836751</v>
      </c>
      <c r="C12" s="20">
        <f>'Basic Regressions'!$G$19+'Basic Regressions'!$G$20*'Regression Forecasts'!A12</f>
        <v>-0.71597704715143151</v>
      </c>
      <c r="D12" s="20">
        <f>'Basic Regressions'!$N$19+'Basic Regressions'!$N$20*'Regression Forecasts'!A12+'Basic Regressions'!$N$21*'Regression Forecasts'!A12^2</f>
        <v>2.4038432122528186</v>
      </c>
      <c r="E12" s="20">
        <f>EXP('Basic Regressions'!$U$19+'Basic Regressions'!$U$20*'Regression Forecasts'!A12)</f>
        <v>5.7576414073726385E-2</v>
      </c>
    </row>
    <row r="13" spans="1:5" x14ac:dyDescent="0.3">
      <c r="A13" s="10">
        <f>'Master Dataset'!A13</f>
        <v>11</v>
      </c>
      <c r="B13" s="11">
        <v>0.18340917203556145</v>
      </c>
      <c r="C13" s="20">
        <f>'Basic Regressions'!$G$19+'Basic Regressions'!$G$20*'Regression Forecasts'!A13</f>
        <v>-0.87564175334207972</v>
      </c>
      <c r="D13" s="20">
        <f>'Basic Regressions'!$N$19+'Basic Regressions'!$N$20*'Regression Forecasts'!A13+'Basic Regressions'!$N$21*'Regression Forecasts'!A13^2</f>
        <v>3.0996130933181747</v>
      </c>
      <c r="E13" s="20">
        <f>EXP('Basic Regressions'!$U$19+'Basic Regressions'!$U$20*'Regression Forecasts'!A13)</f>
        <v>4.3766457756557214E-2</v>
      </c>
    </row>
    <row r="14" spans="1:5" x14ac:dyDescent="0.3">
      <c r="A14" s="10">
        <f>'Master Dataset'!A14</f>
        <v>12</v>
      </c>
      <c r="B14" s="11">
        <v>0.17330436011977035</v>
      </c>
      <c r="C14" s="20">
        <f>'Basic Regressions'!$G$19+'Basic Regressions'!$G$20*'Regression Forecasts'!A14</f>
        <v>-1.0353064595327277</v>
      </c>
      <c r="D14" s="20">
        <f>'Basic Regressions'!$N$19+'Basic Regressions'!$N$20*'Regression Forecasts'!A14+'Basic Regressions'!$N$21*'Regression Forecasts'!A14^2</f>
        <v>3.8960223375901188</v>
      </c>
      <c r="E14" s="20">
        <f>EXP('Basic Regressions'!$U$19+'Basic Regressions'!$U$20*'Regression Forecasts'!A14)</f>
        <v>3.3268880241546714E-2</v>
      </c>
    </row>
    <row r="16" spans="1:5" x14ac:dyDescent="0.3">
      <c r="B16" s="13" t="s">
        <v>40</v>
      </c>
      <c r="C16" s="27">
        <f>CORREL($B$7:$B$14,C7:C14)^2</f>
        <v>0.97224547772023862</v>
      </c>
      <c r="D16" s="27">
        <f t="shared" ref="D16:E16" si="0">CORREL($B$7:$B$14,D7:D14)^2</f>
        <v>0.87134827467659437</v>
      </c>
      <c r="E16" s="27">
        <f t="shared" si="0"/>
        <v>0.99092775672858724</v>
      </c>
    </row>
  </sheetData>
  <pageMargins left="0.75" right="0.75" top="1" bottom="1" header="0.5" footer="0.5"/>
  <pageSetup paperSize="9"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77734375" defaultRowHeight="14.4" x14ac:dyDescent="0.3"/>
  <cols>
    <col min="1" max="16384" width="8.77734375" style="1"/>
  </cols>
  <sheetData>
    <row r="1" spans="1:6" x14ac:dyDescent="0.3">
      <c r="A1" s="1" t="s">
        <v>39</v>
      </c>
      <c r="B1" s="1">
        <v>0.2</v>
      </c>
    </row>
    <row r="2" spans="1:6" x14ac:dyDescent="0.3">
      <c r="A2" s="1" t="s">
        <v>35</v>
      </c>
      <c r="B2" s="2">
        <f>SUM(F6:F10)</f>
        <v>-1487.9815502053607</v>
      </c>
    </row>
    <row r="4" spans="1:6" x14ac:dyDescent="0.3">
      <c r="A4" s="3" t="s">
        <v>4</v>
      </c>
      <c r="B4" s="3" t="s">
        <v>0</v>
      </c>
      <c r="C4" s="3" t="s">
        <v>36</v>
      </c>
      <c r="D4" s="3" t="s">
        <v>41</v>
      </c>
      <c r="E4" s="3" t="s">
        <v>42</v>
      </c>
    </row>
    <row r="5" spans="1:6" x14ac:dyDescent="0.3">
      <c r="A5" s="1">
        <v>0</v>
      </c>
      <c r="B5" s="1">
        <v>1000</v>
      </c>
      <c r="C5" s="4"/>
      <c r="D5" s="5"/>
      <c r="E5" s="5">
        <v>1</v>
      </c>
    </row>
    <row r="6" spans="1:6" x14ac:dyDescent="0.3">
      <c r="A6" s="1">
        <v>1</v>
      </c>
      <c r="B6" s="1">
        <v>631</v>
      </c>
      <c r="C6" s="6">
        <v>369</v>
      </c>
      <c r="D6" s="5">
        <f>B1</f>
        <v>0.2</v>
      </c>
      <c r="E6" s="5">
        <f>E5-D6</f>
        <v>0.8</v>
      </c>
      <c r="F6" s="7">
        <f>C6*LN(D6)</f>
        <v>-593.88258968818297</v>
      </c>
    </row>
    <row r="7" spans="1:6" x14ac:dyDescent="0.3">
      <c r="A7" s="1">
        <v>2</v>
      </c>
      <c r="B7" s="1">
        <v>468</v>
      </c>
      <c r="C7" s="6">
        <v>163</v>
      </c>
      <c r="D7" s="5">
        <f>D6*(1-$B$1)</f>
        <v>0.16000000000000003</v>
      </c>
      <c r="E7" s="5">
        <f t="shared" ref="E7:E9" si="0">E6-D7</f>
        <v>0.64</v>
      </c>
      <c r="F7" s="7">
        <f>C7*LN(D7)</f>
        <v>-298.71077859097454</v>
      </c>
    </row>
    <row r="8" spans="1:6" x14ac:dyDescent="0.3">
      <c r="A8" s="1">
        <v>3</v>
      </c>
      <c r="B8" s="1">
        <v>382</v>
      </c>
      <c r="C8" s="6">
        <v>86</v>
      </c>
      <c r="D8" s="5">
        <f t="shared" ref="D8:D9" si="1">D7*(1-$B$1)</f>
        <v>0.12800000000000003</v>
      </c>
      <c r="E8" s="5">
        <f t="shared" si="0"/>
        <v>0.51200000000000001</v>
      </c>
      <c r="F8" s="7">
        <f>C8*LN(D8)</f>
        <v>-176.79235129537668</v>
      </c>
    </row>
    <row r="9" spans="1:6" x14ac:dyDescent="0.3">
      <c r="A9" s="1">
        <v>4</v>
      </c>
      <c r="B9" s="1">
        <v>326</v>
      </c>
      <c r="C9" s="6">
        <v>56</v>
      </c>
      <c r="D9" s="5">
        <f t="shared" si="1"/>
        <v>0.10240000000000003</v>
      </c>
      <c r="E9" s="5">
        <f t="shared" si="0"/>
        <v>0.40959999999999996</v>
      </c>
      <c r="F9" s="7">
        <f>C9*LN(D9)</f>
        <v>-127.61663971709683</v>
      </c>
    </row>
    <row r="10" spans="1:6" x14ac:dyDescent="0.3">
      <c r="F10" s="7">
        <f>B9*LN(E9)</f>
        <v>-290.97919091372955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ColWidth="8.77734375" defaultRowHeight="14.4" x14ac:dyDescent="0.3"/>
  <cols>
    <col min="1" max="16384" width="8.77734375" style="1"/>
  </cols>
  <sheetData>
    <row r="1" spans="1:9" x14ac:dyDescent="0.3">
      <c r="A1" s="1" t="s">
        <v>39</v>
      </c>
      <c r="B1" s="8">
        <v>0.27166465135374501</v>
      </c>
    </row>
    <row r="2" spans="1:9" x14ac:dyDescent="0.3">
      <c r="A2" s="1" t="s">
        <v>35</v>
      </c>
      <c r="B2" s="2">
        <f>SUM(F6:F10)</f>
        <v>-1451.1555556843064</v>
      </c>
    </row>
    <row r="4" spans="1:9" x14ac:dyDescent="0.3">
      <c r="A4" s="3" t="s">
        <v>4</v>
      </c>
      <c r="B4" s="3" t="s">
        <v>0</v>
      </c>
      <c r="C4" s="3" t="s">
        <v>36</v>
      </c>
      <c r="D4" s="3" t="s">
        <v>41</v>
      </c>
      <c r="E4" s="3" t="s">
        <v>42</v>
      </c>
      <c r="H4" s="3" t="s">
        <v>29</v>
      </c>
      <c r="I4" s="3" t="s">
        <v>43</v>
      </c>
    </row>
    <row r="5" spans="1:9" x14ac:dyDescent="0.3">
      <c r="A5" s="1">
        <v>0</v>
      </c>
      <c r="B5" s="1">
        <v>1000</v>
      </c>
      <c r="C5" s="4"/>
      <c r="D5" s="5"/>
      <c r="E5" s="5">
        <v>1</v>
      </c>
      <c r="H5" s="8">
        <f>'Master Dataset'!B2/1000</f>
        <v>1</v>
      </c>
      <c r="I5" s="8">
        <f>E5</f>
        <v>1</v>
      </c>
    </row>
    <row r="6" spans="1:9" x14ac:dyDescent="0.3">
      <c r="A6" s="1">
        <v>1</v>
      </c>
      <c r="B6" s="1">
        <v>631</v>
      </c>
      <c r="C6" s="6">
        <v>369</v>
      </c>
      <c r="D6" s="5">
        <f>B1</f>
        <v>0.27166465135374501</v>
      </c>
      <c r="E6" s="5">
        <f>E5-D6</f>
        <v>0.72833534864625493</v>
      </c>
      <c r="F6" s="7">
        <f>C6*LN(D6)</f>
        <v>-480.87595605090229</v>
      </c>
      <c r="H6" s="8">
        <f>'Master Dataset'!B3/1000</f>
        <v>0.63100000000000001</v>
      </c>
      <c r="I6" s="8">
        <f t="shared" ref="I6:I17" si="0">E6</f>
        <v>0.72833534864625493</v>
      </c>
    </row>
    <row r="7" spans="1:9" x14ac:dyDescent="0.3">
      <c r="A7" s="1">
        <v>2</v>
      </c>
      <c r="B7" s="1">
        <v>468</v>
      </c>
      <c r="C7" s="6">
        <v>163</v>
      </c>
      <c r="D7" s="5">
        <f>D6*(1-$B$1)</f>
        <v>0.19786296855859317</v>
      </c>
      <c r="E7" s="5">
        <f t="shared" ref="E7:E17" si="1">E6-D7</f>
        <v>0.53047238008766173</v>
      </c>
      <c r="F7" s="7">
        <f>C7*LN(D7)</f>
        <v>-264.08943223697753</v>
      </c>
      <c r="H7" s="8">
        <f>'Master Dataset'!B4/1000</f>
        <v>0.46800000000000003</v>
      </c>
      <c r="I7" s="8">
        <f t="shared" si="0"/>
        <v>0.53047238008766173</v>
      </c>
    </row>
    <row r="8" spans="1:9" x14ac:dyDescent="0.3">
      <c r="A8" s="1">
        <v>3</v>
      </c>
      <c r="B8" s="1">
        <v>382</v>
      </c>
      <c r="C8" s="6">
        <v>86</v>
      </c>
      <c r="D8" s="5">
        <f t="shared" ref="D8:D17" si="2">D7*(1-$B$1)</f>
        <v>0.14411059418930594</v>
      </c>
      <c r="E8" s="5">
        <f t="shared" si="1"/>
        <v>0.38636178589835579</v>
      </c>
      <c r="F8" s="7">
        <f>C8*LN(D8)</f>
        <v>-166.59698627188288</v>
      </c>
      <c r="H8" s="8">
        <f>'Master Dataset'!B5/1000</f>
        <v>0.38200000000000001</v>
      </c>
      <c r="I8" s="8">
        <f t="shared" si="0"/>
        <v>0.38636178589835579</v>
      </c>
    </row>
    <row r="9" spans="1:9" x14ac:dyDescent="0.3">
      <c r="A9" s="1">
        <v>4</v>
      </c>
      <c r="B9" s="1">
        <v>326</v>
      </c>
      <c r="C9" s="6">
        <v>56</v>
      </c>
      <c r="D9" s="5">
        <f t="shared" si="2"/>
        <v>0.1049608398624871</v>
      </c>
      <c r="E9" s="5">
        <f t="shared" si="1"/>
        <v>0.28140094603586868</v>
      </c>
      <c r="F9" s="7">
        <f>C9*LN(D9)</f>
        <v>-126.23340531646528</v>
      </c>
      <c r="H9" s="8">
        <f>'Master Dataset'!B6/1000</f>
        <v>0.32600000000000001</v>
      </c>
      <c r="I9" s="8">
        <f t="shared" si="0"/>
        <v>0.28140094603586868</v>
      </c>
    </row>
    <row r="10" spans="1:9" x14ac:dyDescent="0.3">
      <c r="A10" s="1">
        <v>5</v>
      </c>
      <c r="D10" s="5">
        <f t="shared" si="2"/>
        <v>7.6446689895448269E-2</v>
      </c>
      <c r="E10" s="5">
        <f t="shared" si="1"/>
        <v>0.2049542561404204</v>
      </c>
      <c r="F10" s="7">
        <f>B9*LN(E9)</f>
        <v>-413.35977580807855</v>
      </c>
      <c r="H10" s="8">
        <f>'Master Dataset'!B7/1000</f>
        <v>0.28899999999999998</v>
      </c>
      <c r="I10" s="8">
        <f t="shared" si="0"/>
        <v>0.2049542561404204</v>
      </c>
    </row>
    <row r="11" spans="1:9" x14ac:dyDescent="0.3">
      <c r="A11" s="1">
        <v>6</v>
      </c>
      <c r="D11" s="5">
        <f t="shared" si="2"/>
        <v>5.567882653785345E-2</v>
      </c>
      <c r="E11" s="5">
        <f t="shared" si="1"/>
        <v>0.14927542960256696</v>
      </c>
      <c r="H11" s="8">
        <f>'Master Dataset'!B8/1000</f>
        <v>0.26200000000000001</v>
      </c>
      <c r="I11" s="8">
        <f t="shared" si="0"/>
        <v>0.14927542960256696</v>
      </c>
    </row>
    <row r="12" spans="1:9" x14ac:dyDescent="0.3">
      <c r="A12" s="1">
        <v>7</v>
      </c>
      <c r="D12" s="5">
        <f t="shared" si="2"/>
        <v>4.0552857538661842E-2</v>
      </c>
      <c r="E12" s="5">
        <f t="shared" si="1"/>
        <v>0.10872257206390512</v>
      </c>
      <c r="H12" s="8">
        <f>'Master Dataset'!B9/1000</f>
        <v>0.24099999999999999</v>
      </c>
      <c r="I12" s="8">
        <f t="shared" si="0"/>
        <v>0.10872257206390512</v>
      </c>
    </row>
    <row r="13" spans="1:9" x14ac:dyDescent="0.3">
      <c r="A13" s="1">
        <v>8</v>
      </c>
      <c r="D13" s="5">
        <f t="shared" si="2"/>
        <v>2.9536079634023181E-2</v>
      </c>
      <c r="E13" s="5">
        <f t="shared" si="1"/>
        <v>7.9186492429881933E-2</v>
      </c>
      <c r="H13" s="8">
        <f>'Master Dataset'!B10/1000</f>
        <v>0.223</v>
      </c>
      <c r="I13" s="8">
        <f t="shared" si="0"/>
        <v>7.9186492429881933E-2</v>
      </c>
    </row>
    <row r="14" spans="1:9" x14ac:dyDescent="0.3">
      <c r="A14" s="1">
        <v>9</v>
      </c>
      <c r="D14" s="5">
        <f t="shared" si="2"/>
        <v>2.1512170857889822E-2</v>
      </c>
      <c r="E14" s="5">
        <f t="shared" si="1"/>
        <v>5.7674321571992107E-2</v>
      </c>
      <c r="H14" s="8">
        <f>'Master Dataset'!B11/1000</f>
        <v>0.20699999999999999</v>
      </c>
      <c r="I14" s="8">
        <f t="shared" si="0"/>
        <v>5.7674321571992107E-2</v>
      </c>
    </row>
    <row r="15" spans="1:9" x14ac:dyDescent="0.3">
      <c r="A15" s="1">
        <v>10</v>
      </c>
      <c r="D15" s="5">
        <f t="shared" si="2"/>
        <v>1.566807446191899E-2</v>
      </c>
      <c r="E15" s="5">
        <f t="shared" si="1"/>
        <v>4.2006247110073114E-2</v>
      </c>
      <c r="H15" s="8">
        <f>'Master Dataset'!B12/1000</f>
        <v>0.19400000000000001</v>
      </c>
      <c r="I15" s="8">
        <f t="shared" si="0"/>
        <v>4.2006247110073114E-2</v>
      </c>
    </row>
    <row r="16" spans="1:9" x14ac:dyDescent="0.3">
      <c r="A16" s="1">
        <v>11</v>
      </c>
      <c r="D16" s="5">
        <f t="shared" si="2"/>
        <v>1.1411612475837251E-2</v>
      </c>
      <c r="E16" s="5">
        <f t="shared" si="1"/>
        <v>3.0594634634235861E-2</v>
      </c>
      <c r="H16" s="8">
        <f>'Master Dataset'!B13/1000</f>
        <v>0.183</v>
      </c>
      <c r="I16" s="8">
        <f t="shared" si="0"/>
        <v>3.0594634634235861E-2</v>
      </c>
    </row>
    <row r="17" spans="1:9" x14ac:dyDescent="0.3">
      <c r="A17" s="1">
        <v>12</v>
      </c>
      <c r="D17" s="5">
        <f t="shared" si="2"/>
        <v>8.3114807512048774E-3</v>
      </c>
      <c r="E17" s="5">
        <f t="shared" si="1"/>
        <v>2.2283153883030982E-2</v>
      </c>
      <c r="H17" s="8">
        <f>'Master Dataset'!B14/1000</f>
        <v>0.17299999999999999</v>
      </c>
      <c r="I17" s="8">
        <f t="shared" si="0"/>
        <v>2.2283153883030982E-2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8.77734375" defaultRowHeight="14.4" x14ac:dyDescent="0.3"/>
  <cols>
    <col min="1" max="16384" width="8.77734375" style="1"/>
  </cols>
  <sheetData>
    <row r="1" spans="1:6" x14ac:dyDescent="0.3">
      <c r="A1" s="28" t="s">
        <v>33</v>
      </c>
      <c r="B1" s="8">
        <v>0.76366517592612915</v>
      </c>
    </row>
    <row r="2" spans="1:6" x14ac:dyDescent="0.3">
      <c r="A2" s="1" t="s">
        <v>34</v>
      </c>
      <c r="B2" s="8">
        <v>1.2958288448978315</v>
      </c>
    </row>
    <row r="3" spans="1:6" x14ac:dyDescent="0.3">
      <c r="A3" s="1" t="s">
        <v>35</v>
      </c>
      <c r="B3" s="2">
        <f>SUM(F7:F11)</f>
        <v>-1401.5594235776809</v>
      </c>
    </row>
    <row r="5" spans="1:6" x14ac:dyDescent="0.3">
      <c r="A5" s="3" t="s">
        <v>4</v>
      </c>
      <c r="B5" s="3" t="s">
        <v>0</v>
      </c>
      <c r="C5" s="3" t="s">
        <v>36</v>
      </c>
      <c r="D5" s="3" t="s">
        <v>41</v>
      </c>
      <c r="E5" s="3" t="s">
        <v>42</v>
      </c>
    </row>
    <row r="6" spans="1:6" x14ac:dyDescent="0.3">
      <c r="A6" s="1">
        <v>0</v>
      </c>
      <c r="B6" s="1">
        <v>1000</v>
      </c>
      <c r="C6" s="4"/>
      <c r="D6" s="5"/>
      <c r="E6" s="5">
        <v>1</v>
      </c>
    </row>
    <row r="7" spans="1:6" x14ac:dyDescent="0.3">
      <c r="A7" s="1">
        <v>1</v>
      </c>
      <c r="B7" s="1">
        <v>631</v>
      </c>
      <c r="C7" s="6">
        <v>369</v>
      </c>
      <c r="D7" s="5">
        <f>B1/(B1+B2)</f>
        <v>0.37080232727289131</v>
      </c>
      <c r="E7" s="5">
        <f>E6-D7</f>
        <v>0.62919767272710869</v>
      </c>
      <c r="F7" s="7">
        <f>C7*LN(D7)</f>
        <v>-366.07979634398907</v>
      </c>
    </row>
    <row r="8" spans="1:6" x14ac:dyDescent="0.3">
      <c r="A8" s="1">
        <v>2</v>
      </c>
      <c r="B8" s="1">
        <v>468</v>
      </c>
      <c r="C8" s="6">
        <v>163</v>
      </c>
      <c r="D8" s="5">
        <f>D7*($B$2+A8-2)/($B$1+$B$2+A8-1)</f>
        <v>0.15705092023878336</v>
      </c>
      <c r="E8" s="5">
        <f t="shared" ref="E8:E10" si="0">E7-D8</f>
        <v>0.47214675248832533</v>
      </c>
      <c r="F8" s="7">
        <f>C8*LN(D8)</f>
        <v>-301.74318653841613</v>
      </c>
    </row>
    <row r="9" spans="1:6" x14ac:dyDescent="0.3">
      <c r="A9" s="1">
        <v>3</v>
      </c>
      <c r="B9" s="1">
        <v>382</v>
      </c>
      <c r="C9" s="6">
        <v>86</v>
      </c>
      <c r="D9" s="5">
        <f t="shared" ref="D9:D10" si="1">D8*($B$2+A9-2)/($B$1+$B$2+A9-1)</f>
        <v>8.8819451624358808E-2</v>
      </c>
      <c r="E9" s="5">
        <f t="shared" si="0"/>
        <v>0.38332730086396649</v>
      </c>
      <c r="F9" s="7">
        <f>C9*LN(D9)</f>
        <v>-208.21886587073334</v>
      </c>
    </row>
    <row r="10" spans="1:6" x14ac:dyDescent="0.3">
      <c r="A10" s="1">
        <v>4</v>
      </c>
      <c r="B10" s="1">
        <v>326</v>
      </c>
      <c r="C10" s="6">
        <v>56</v>
      </c>
      <c r="D10" s="5">
        <f t="shared" si="1"/>
        <v>5.785829757812351E-2</v>
      </c>
      <c r="E10" s="5">
        <f t="shared" si="0"/>
        <v>0.32546900328584299</v>
      </c>
      <c r="F10" s="7">
        <f>C10*LN(D10)</f>
        <v>-159.58647056742132</v>
      </c>
    </row>
    <row r="11" spans="1:6" x14ac:dyDescent="0.3">
      <c r="F11" s="7">
        <f>B10*LN(E10)</f>
        <v>-365.93110425712098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/>
  </sheetViews>
  <sheetFormatPr defaultColWidth="8.77734375" defaultRowHeight="14.4" x14ac:dyDescent="0.3"/>
  <cols>
    <col min="1" max="2" width="8.77734375" style="29"/>
    <col min="3" max="3" width="12" style="29" bestFit="1" customWidth="1"/>
    <col min="4" max="4" width="12.6640625" style="29" bestFit="1" customWidth="1"/>
    <col min="5" max="16384" width="8.77734375" style="29"/>
  </cols>
  <sheetData>
    <row r="1" spans="1:5" x14ac:dyDescent="0.3">
      <c r="A1" s="29" t="s">
        <v>33</v>
      </c>
      <c r="B1" s="8">
        <v>0.76366517592612915</v>
      </c>
      <c r="D1" s="30" t="s">
        <v>44</v>
      </c>
      <c r="E1" s="31">
        <f>EXP(GAMMALN(B1)+GAMMALN(B2)-GAMMALN(B1+B2))</f>
        <v>1.0564748744377599</v>
      </c>
    </row>
    <row r="2" spans="1:5" x14ac:dyDescent="0.3">
      <c r="A2" s="29" t="s">
        <v>34</v>
      </c>
      <c r="B2" s="8">
        <v>1.2958288448978315</v>
      </c>
    </row>
    <row r="4" spans="1:5" ht="15" thickBot="1" x14ac:dyDescent="0.35">
      <c r="A4" s="32" t="s">
        <v>39</v>
      </c>
      <c r="B4" s="32" t="s">
        <v>45</v>
      </c>
    </row>
    <row r="5" spans="1:5" x14ac:dyDescent="0.3">
      <c r="A5" s="33">
        <v>0</v>
      </c>
      <c r="B5" s="34" t="s">
        <v>46</v>
      </c>
    </row>
    <row r="6" spans="1:5" x14ac:dyDescent="0.3">
      <c r="A6" s="35">
        <v>0.01</v>
      </c>
      <c r="B6" s="31">
        <f>A6^($B$1-1)*(1-A6)^($B$2-1)/$E$1</f>
        <v>2.8023297662422002</v>
      </c>
    </row>
    <row r="7" spans="1:5" x14ac:dyDescent="0.3">
      <c r="A7" s="35">
        <f>A6+0.01</f>
        <v>0.02</v>
      </c>
      <c r="B7" s="31">
        <f t="shared" ref="B7:B70" si="0">A7^($B$1-1)*(1-A7)^($B$2-1)/$E$1</f>
        <v>2.3717615504385621</v>
      </c>
    </row>
    <row r="8" spans="1:5" x14ac:dyDescent="0.3">
      <c r="A8" s="35">
        <f t="shared" ref="A8:A71" si="1">A7+0.01</f>
        <v>0.03</v>
      </c>
      <c r="B8" s="31">
        <f t="shared" si="0"/>
        <v>2.148507157659878</v>
      </c>
    </row>
    <row r="9" spans="1:5" x14ac:dyDescent="0.3">
      <c r="A9" s="35">
        <f t="shared" si="1"/>
        <v>0.04</v>
      </c>
      <c r="B9" s="31">
        <f t="shared" si="0"/>
        <v>2.0011426699695494</v>
      </c>
    </row>
    <row r="10" spans="1:5" x14ac:dyDescent="0.3">
      <c r="A10" s="35">
        <f t="shared" si="1"/>
        <v>0.05</v>
      </c>
      <c r="B10" s="31">
        <f t="shared" si="0"/>
        <v>1.8924722591400185</v>
      </c>
    </row>
    <row r="11" spans="1:5" x14ac:dyDescent="0.3">
      <c r="A11" s="35">
        <f t="shared" si="1"/>
        <v>6.0000000000000005E-2</v>
      </c>
      <c r="B11" s="31">
        <f t="shared" si="0"/>
        <v>1.8069938744031562</v>
      </c>
    </row>
    <row r="12" spans="1:5" x14ac:dyDescent="0.3">
      <c r="A12" s="35">
        <f t="shared" si="1"/>
        <v>7.0000000000000007E-2</v>
      </c>
      <c r="B12" s="31">
        <f t="shared" si="0"/>
        <v>1.7368436520170873</v>
      </c>
    </row>
    <row r="13" spans="1:5" x14ac:dyDescent="0.3">
      <c r="A13" s="35">
        <f t="shared" si="1"/>
        <v>0.08</v>
      </c>
      <c r="B13" s="31">
        <f t="shared" si="0"/>
        <v>1.6775143996942641</v>
      </c>
    </row>
    <row r="14" spans="1:5" x14ac:dyDescent="0.3">
      <c r="A14" s="35">
        <f t="shared" si="1"/>
        <v>0.09</v>
      </c>
      <c r="B14" s="31">
        <f t="shared" si="0"/>
        <v>1.6261964251831098</v>
      </c>
    </row>
    <row r="15" spans="1:5" x14ac:dyDescent="0.3">
      <c r="A15" s="35">
        <f t="shared" si="1"/>
        <v>9.9999999999999992E-2</v>
      </c>
      <c r="B15" s="31">
        <f t="shared" si="0"/>
        <v>1.5810269232207705</v>
      </c>
    </row>
    <row r="16" spans="1:5" x14ac:dyDescent="0.3">
      <c r="A16" s="35">
        <f t="shared" si="1"/>
        <v>0.10999999999999999</v>
      </c>
      <c r="B16" s="31">
        <f t="shared" si="0"/>
        <v>1.5407111385705894</v>
      </c>
    </row>
    <row r="17" spans="1:2" x14ac:dyDescent="0.3">
      <c r="A17" s="35">
        <f t="shared" si="1"/>
        <v>0.11999999999999998</v>
      </c>
      <c r="B17" s="31">
        <f t="shared" si="0"/>
        <v>1.5043148348145512</v>
      </c>
    </row>
    <row r="18" spans="1:2" x14ac:dyDescent="0.3">
      <c r="A18" s="35">
        <f t="shared" si="1"/>
        <v>0.12999999999999998</v>
      </c>
      <c r="B18" s="31">
        <f t="shared" si="0"/>
        <v>1.4711431007497111</v>
      </c>
    </row>
    <row r="19" spans="1:2" x14ac:dyDescent="0.3">
      <c r="A19" s="35">
        <f t="shared" si="1"/>
        <v>0.13999999999999999</v>
      </c>
      <c r="B19" s="31">
        <f t="shared" si="0"/>
        <v>1.4406658446856704</v>
      </c>
    </row>
    <row r="20" spans="1:2" x14ac:dyDescent="0.3">
      <c r="A20" s="35">
        <f t="shared" si="1"/>
        <v>0.15</v>
      </c>
      <c r="B20" s="31">
        <f t="shared" si="0"/>
        <v>1.4124700139938084</v>
      </c>
    </row>
    <row r="21" spans="1:2" x14ac:dyDescent="0.3">
      <c r="A21" s="35">
        <f t="shared" si="1"/>
        <v>0.16</v>
      </c>
      <c r="B21" s="31">
        <f t="shared" si="0"/>
        <v>1.3862278494615121</v>
      </c>
    </row>
    <row r="22" spans="1:2" x14ac:dyDescent="0.3">
      <c r="A22" s="35">
        <f t="shared" si="1"/>
        <v>0.17</v>
      </c>
      <c r="B22" s="31">
        <f t="shared" si="0"/>
        <v>1.361675148607933</v>
      </c>
    </row>
    <row r="23" spans="1:2" x14ac:dyDescent="0.3">
      <c r="A23" s="35">
        <f t="shared" si="1"/>
        <v>0.18000000000000002</v>
      </c>
      <c r="B23" s="31">
        <f t="shared" si="0"/>
        <v>1.3385959912521319</v>
      </c>
    </row>
    <row r="24" spans="1:2" x14ac:dyDescent="0.3">
      <c r="A24" s="35">
        <f t="shared" si="1"/>
        <v>0.19000000000000003</v>
      </c>
      <c r="B24" s="31">
        <f t="shared" si="0"/>
        <v>1.3168117610020014</v>
      </c>
    </row>
    <row r="25" spans="1:2" x14ac:dyDescent="0.3">
      <c r="A25" s="35">
        <f t="shared" si="1"/>
        <v>0.20000000000000004</v>
      </c>
      <c r="B25" s="31">
        <f t="shared" si="0"/>
        <v>1.2961730962797935</v>
      </c>
    </row>
    <row r="26" spans="1:2" x14ac:dyDescent="0.3">
      <c r="A26" s="35">
        <f t="shared" si="1"/>
        <v>0.21000000000000005</v>
      </c>
      <c r="B26" s="31">
        <f t="shared" si="0"/>
        <v>1.2765538844749131</v>
      </c>
    </row>
    <row r="27" spans="1:2" x14ac:dyDescent="0.3">
      <c r="A27" s="35">
        <f t="shared" si="1"/>
        <v>0.22000000000000006</v>
      </c>
      <c r="B27" s="31">
        <f t="shared" si="0"/>
        <v>1.2578467097239214</v>
      </c>
    </row>
    <row r="28" spans="1:2" x14ac:dyDescent="0.3">
      <c r="A28" s="35">
        <f t="shared" si="1"/>
        <v>0.23000000000000007</v>
      </c>
      <c r="B28" s="31">
        <f t="shared" si="0"/>
        <v>1.2399593535110514</v>
      </c>
    </row>
    <row r="29" spans="1:2" x14ac:dyDescent="0.3">
      <c r="A29" s="35">
        <f t="shared" si="1"/>
        <v>0.24000000000000007</v>
      </c>
      <c r="B29" s="31">
        <f t="shared" si="0"/>
        <v>1.222812070124895</v>
      </c>
    </row>
    <row r="30" spans="1:2" x14ac:dyDescent="0.3">
      <c r="A30" s="35">
        <f t="shared" si="1"/>
        <v>0.25000000000000006</v>
      </c>
      <c r="B30" s="31">
        <f t="shared" si="0"/>
        <v>1.2063354407267239</v>
      </c>
    </row>
    <row r="31" spans="1:2" x14ac:dyDescent="0.3">
      <c r="A31" s="35">
        <f t="shared" si="1"/>
        <v>0.26000000000000006</v>
      </c>
      <c r="B31" s="31">
        <f t="shared" si="0"/>
        <v>1.190468665220634</v>
      </c>
    </row>
    <row r="32" spans="1:2" x14ac:dyDescent="0.3">
      <c r="A32" s="35">
        <f t="shared" si="1"/>
        <v>0.27000000000000007</v>
      </c>
      <c r="B32" s="31">
        <f t="shared" si="0"/>
        <v>1.175158189391847</v>
      </c>
    </row>
    <row r="33" spans="1:2" x14ac:dyDescent="0.3">
      <c r="A33" s="35">
        <f t="shared" si="1"/>
        <v>0.28000000000000008</v>
      </c>
      <c r="B33" s="31">
        <f t="shared" si="0"/>
        <v>1.1603565916382574</v>
      </c>
    </row>
    <row r="34" spans="1:2" x14ac:dyDescent="0.3">
      <c r="A34" s="35">
        <f t="shared" si="1"/>
        <v>0.29000000000000009</v>
      </c>
      <c r="B34" s="31">
        <f t="shared" si="0"/>
        <v>1.1460216727481092</v>
      </c>
    </row>
    <row r="35" spans="1:2" x14ac:dyDescent="0.3">
      <c r="A35" s="35">
        <f t="shared" si="1"/>
        <v>0.3000000000000001</v>
      </c>
      <c r="B35" s="31">
        <f t="shared" si="0"/>
        <v>1.1321157059850344</v>
      </c>
    </row>
    <row r="36" spans="1:2" x14ac:dyDescent="0.3">
      <c r="A36" s="35">
        <f t="shared" si="1"/>
        <v>0.31000000000000011</v>
      </c>
      <c r="B36" s="31">
        <f t="shared" si="0"/>
        <v>1.1186048148356789</v>
      </c>
    </row>
    <row r="37" spans="1:2" x14ac:dyDescent="0.3">
      <c r="A37" s="35">
        <f t="shared" si="1"/>
        <v>0.32000000000000012</v>
      </c>
      <c r="B37" s="31">
        <f t="shared" si="0"/>
        <v>1.1054584532398268</v>
      </c>
    </row>
    <row r="38" spans="1:2" x14ac:dyDescent="0.3">
      <c r="A38" s="35">
        <f t="shared" si="1"/>
        <v>0.33000000000000013</v>
      </c>
      <c r="B38" s="31">
        <f t="shared" si="0"/>
        <v>1.092648968702961</v>
      </c>
    </row>
    <row r="39" spans="1:2" x14ac:dyDescent="0.3">
      <c r="A39" s="35">
        <f t="shared" si="1"/>
        <v>0.34000000000000014</v>
      </c>
      <c r="B39" s="31">
        <f t="shared" si="0"/>
        <v>1.080151232904228</v>
      </c>
    </row>
    <row r="40" spans="1:2" x14ac:dyDescent="0.3">
      <c r="A40" s="35">
        <f t="shared" si="1"/>
        <v>0.35000000000000014</v>
      </c>
      <c r="B40" s="31">
        <f t="shared" si="0"/>
        <v>1.0679423276235169</v>
      </c>
    </row>
    <row r="41" spans="1:2" x14ac:dyDescent="0.3">
      <c r="A41" s="35">
        <f t="shared" si="1"/>
        <v>0.36000000000000015</v>
      </c>
      <c r="B41" s="31">
        <f t="shared" si="0"/>
        <v>1.0560012762796294</v>
      </c>
    </row>
    <row r="42" spans="1:2" x14ac:dyDescent="0.3">
      <c r="A42" s="35">
        <f t="shared" si="1"/>
        <v>0.37000000000000016</v>
      </c>
      <c r="B42" s="31">
        <f t="shared" si="0"/>
        <v>1.0443088132844716</v>
      </c>
    </row>
    <row r="43" spans="1:2" x14ac:dyDescent="0.3">
      <c r="A43" s="35">
        <f t="shared" si="1"/>
        <v>0.38000000000000017</v>
      </c>
      <c r="B43" s="31">
        <f t="shared" si="0"/>
        <v>1.0328471849121474</v>
      </c>
    </row>
    <row r="44" spans="1:2" x14ac:dyDescent="0.3">
      <c r="A44" s="35">
        <f t="shared" si="1"/>
        <v>0.39000000000000018</v>
      </c>
      <c r="B44" s="31">
        <f t="shared" si="0"/>
        <v>1.0215999765568458</v>
      </c>
    </row>
    <row r="45" spans="1:2" x14ac:dyDescent="0.3">
      <c r="A45" s="35">
        <f t="shared" si="1"/>
        <v>0.40000000000000019</v>
      </c>
      <c r="B45" s="31">
        <f t="shared" si="0"/>
        <v>1.0105519621837731</v>
      </c>
    </row>
    <row r="46" spans="1:2" x14ac:dyDescent="0.3">
      <c r="A46" s="35">
        <f t="shared" si="1"/>
        <v>0.4100000000000002</v>
      </c>
      <c r="B46" s="31">
        <f t="shared" si="0"/>
        <v>0.99968897251861955</v>
      </c>
    </row>
    <row r="47" spans="1:2" x14ac:dyDescent="0.3">
      <c r="A47" s="35">
        <f t="shared" si="1"/>
        <v>0.42000000000000021</v>
      </c>
      <c r="B47" s="31">
        <f t="shared" si="0"/>
        <v>0.98899777911502473</v>
      </c>
    </row>
    <row r="48" spans="1:2" x14ac:dyDescent="0.3">
      <c r="A48" s="35">
        <f t="shared" si="1"/>
        <v>0.43000000000000022</v>
      </c>
      <c r="B48" s="31">
        <f t="shared" si="0"/>
        <v>0.97846599191800265</v>
      </c>
    </row>
    <row r="49" spans="1:2" x14ac:dyDescent="0.3">
      <c r="A49" s="35">
        <f t="shared" si="1"/>
        <v>0.44000000000000022</v>
      </c>
      <c r="B49" s="31">
        <f t="shared" si="0"/>
        <v>0.96808196832865967</v>
      </c>
    </row>
    <row r="50" spans="1:2" x14ac:dyDescent="0.3">
      <c r="A50" s="35">
        <f t="shared" si="1"/>
        <v>0.45000000000000023</v>
      </c>
      <c r="B50" s="31">
        <f t="shared" si="0"/>
        <v>0.95783473209046588</v>
      </c>
    </row>
    <row r="51" spans="1:2" x14ac:dyDescent="0.3">
      <c r="A51" s="35">
        <f t="shared" si="1"/>
        <v>0.46000000000000024</v>
      </c>
      <c r="B51" s="31">
        <f t="shared" si="0"/>
        <v>0.9477139005743751</v>
      </c>
    </row>
    <row r="52" spans="1:2" x14ac:dyDescent="0.3">
      <c r="A52" s="35">
        <f t="shared" si="1"/>
        <v>0.47000000000000025</v>
      </c>
      <c r="B52" s="31">
        <f t="shared" si="0"/>
        <v>0.9377096192504587</v>
      </c>
    </row>
    <row r="53" spans="1:2" x14ac:dyDescent="0.3">
      <c r="A53" s="35">
        <f t="shared" si="1"/>
        <v>0.48000000000000026</v>
      </c>
      <c r="B53" s="31">
        <f t="shared" si="0"/>
        <v>0.92781250230632439</v>
      </c>
    </row>
    <row r="54" spans="1:2" x14ac:dyDescent="0.3">
      <c r="A54" s="35">
        <f t="shared" si="1"/>
        <v>0.49000000000000027</v>
      </c>
      <c r="B54" s="31">
        <f t="shared" si="0"/>
        <v>0.91801357851431153</v>
      </c>
    </row>
    <row r="55" spans="1:2" x14ac:dyDescent="0.3">
      <c r="A55" s="35">
        <f t="shared" si="1"/>
        <v>0.50000000000000022</v>
      </c>
      <c r="B55" s="31">
        <f t="shared" si="0"/>
        <v>0.90830424156579415</v>
      </c>
    </row>
    <row r="56" spans="1:2" x14ac:dyDescent="0.3">
      <c r="A56" s="35">
        <f t="shared" si="1"/>
        <v>0.51000000000000023</v>
      </c>
      <c r="B56" s="31">
        <f t="shared" si="0"/>
        <v>0.89867620418615213</v>
      </c>
    </row>
    <row r="57" spans="1:2" x14ac:dyDescent="0.3">
      <c r="A57" s="35">
        <f t="shared" si="1"/>
        <v>0.52000000000000024</v>
      </c>
      <c r="B57" s="31">
        <f t="shared" si="0"/>
        <v>0.88912145542150645</v>
      </c>
    </row>
    <row r="58" spans="1:2" x14ac:dyDescent="0.3">
      <c r="A58" s="35">
        <f t="shared" si="1"/>
        <v>0.53000000000000025</v>
      </c>
      <c r="B58" s="31">
        <f t="shared" si="0"/>
        <v>0.87963222055078916</v>
      </c>
    </row>
    <row r="59" spans="1:2" x14ac:dyDescent="0.3">
      <c r="A59" s="35">
        <f t="shared" si="1"/>
        <v>0.54000000000000026</v>
      </c>
      <c r="B59" s="31">
        <f t="shared" si="0"/>
        <v>0.87020092312619335</v>
      </c>
    </row>
    <row r="60" spans="1:2" x14ac:dyDescent="0.3">
      <c r="A60" s="35">
        <f t="shared" si="1"/>
        <v>0.55000000000000027</v>
      </c>
      <c r="B60" s="31">
        <f t="shared" si="0"/>
        <v>0.86082014868308032</v>
      </c>
    </row>
    <row r="61" spans="1:2" x14ac:dyDescent="0.3">
      <c r="A61" s="35">
        <f t="shared" si="1"/>
        <v>0.56000000000000028</v>
      </c>
      <c r="B61" s="31">
        <f t="shared" si="0"/>
        <v>0.85148260968815426</v>
      </c>
    </row>
    <row r="62" spans="1:2" x14ac:dyDescent="0.3">
      <c r="A62" s="35">
        <f t="shared" si="1"/>
        <v>0.57000000000000028</v>
      </c>
      <c r="B62" s="31">
        <f t="shared" si="0"/>
        <v>0.8421811113128812</v>
      </c>
    </row>
    <row r="63" spans="1:2" x14ac:dyDescent="0.3">
      <c r="A63" s="35">
        <f t="shared" si="1"/>
        <v>0.58000000000000029</v>
      </c>
      <c r="B63" s="31">
        <f t="shared" si="0"/>
        <v>0.83290851762820595</v>
      </c>
    </row>
    <row r="64" spans="1:2" x14ac:dyDescent="0.3">
      <c r="A64" s="35">
        <f t="shared" si="1"/>
        <v>0.5900000000000003</v>
      </c>
      <c r="B64" s="31">
        <f t="shared" si="0"/>
        <v>0.82365771781663744</v>
      </c>
    </row>
    <row r="65" spans="1:2" x14ac:dyDescent="0.3">
      <c r="A65" s="35">
        <f t="shared" si="1"/>
        <v>0.60000000000000031</v>
      </c>
      <c r="B65" s="31">
        <f t="shared" si="0"/>
        <v>0.81442159198856257</v>
      </c>
    </row>
    <row r="66" spans="1:2" x14ac:dyDescent="0.3">
      <c r="A66" s="35">
        <f t="shared" si="1"/>
        <v>0.61000000000000032</v>
      </c>
      <c r="B66" s="31">
        <f t="shared" si="0"/>
        <v>0.80519297617056029</v>
      </c>
    </row>
    <row r="67" spans="1:2" x14ac:dyDescent="0.3">
      <c r="A67" s="35">
        <f t="shared" si="1"/>
        <v>0.62000000000000033</v>
      </c>
      <c r="B67" s="31">
        <f t="shared" si="0"/>
        <v>0.79596462600359663</v>
      </c>
    </row>
    <row r="68" spans="1:2" x14ac:dyDescent="0.3">
      <c r="A68" s="35">
        <f t="shared" si="1"/>
        <v>0.63000000000000034</v>
      </c>
      <c r="B68" s="31">
        <f t="shared" si="0"/>
        <v>0.78672917864679426</v>
      </c>
    </row>
    <row r="69" spans="1:2" x14ac:dyDescent="0.3">
      <c r="A69" s="35">
        <f t="shared" si="1"/>
        <v>0.64000000000000035</v>
      </c>
      <c r="B69" s="31">
        <f t="shared" si="0"/>
        <v>0.77747911232601041</v>
      </c>
    </row>
    <row r="70" spans="1:2" x14ac:dyDescent="0.3">
      <c r="A70" s="35">
        <f t="shared" si="1"/>
        <v>0.65000000000000036</v>
      </c>
      <c r="B70" s="31">
        <f t="shared" si="0"/>
        <v>0.76820670289301307</v>
      </c>
    </row>
    <row r="71" spans="1:2" x14ac:dyDescent="0.3">
      <c r="A71" s="35">
        <f t="shared" si="1"/>
        <v>0.66000000000000036</v>
      </c>
      <c r="B71" s="31">
        <f t="shared" ref="B71:B104" si="2">A71^($B$1-1)*(1-A71)^($B$2-1)/$E$1</f>
        <v>0.75890397666703424</v>
      </c>
    </row>
    <row r="72" spans="1:2" x14ac:dyDescent="0.3">
      <c r="A72" s="35">
        <f t="shared" ref="A72:A104" si="3">A71+0.01</f>
        <v>0.67000000000000037</v>
      </c>
      <c r="B72" s="31">
        <f t="shared" si="2"/>
        <v>0.74956265871114458</v>
      </c>
    </row>
    <row r="73" spans="1:2" x14ac:dyDescent="0.3">
      <c r="A73" s="35">
        <f t="shared" si="3"/>
        <v>0.68000000000000038</v>
      </c>
      <c r="B73" s="31">
        <f t="shared" si="2"/>
        <v>0.7401741155450392</v>
      </c>
    </row>
    <row r="74" spans="1:2" x14ac:dyDescent="0.3">
      <c r="A74" s="35">
        <f t="shared" si="3"/>
        <v>0.69000000000000039</v>
      </c>
      <c r="B74" s="31">
        <f t="shared" si="2"/>
        <v>0.7307292911051585</v>
      </c>
    </row>
    <row r="75" spans="1:2" x14ac:dyDescent="0.3">
      <c r="A75" s="35">
        <f t="shared" si="3"/>
        <v>0.7000000000000004</v>
      </c>
      <c r="B75" s="31">
        <f t="shared" si="2"/>
        <v>0.72121863452171553</v>
      </c>
    </row>
    <row r="76" spans="1:2" x14ac:dyDescent="0.3">
      <c r="A76" s="35">
        <f t="shared" si="3"/>
        <v>0.71000000000000041</v>
      </c>
      <c r="B76" s="31">
        <f t="shared" si="2"/>
        <v>0.7116320179755643</v>
      </c>
    </row>
    <row r="77" spans="1:2" x14ac:dyDescent="0.3">
      <c r="A77" s="35">
        <f t="shared" si="3"/>
        <v>0.72000000000000042</v>
      </c>
      <c r="B77" s="31">
        <f t="shared" si="2"/>
        <v>0.70195864250636464</v>
      </c>
    </row>
    <row r="78" spans="1:2" x14ac:dyDescent="0.3">
      <c r="A78" s="35">
        <f t="shared" si="3"/>
        <v>0.73000000000000043</v>
      </c>
      <c r="B78" s="31">
        <f t="shared" si="2"/>
        <v>0.69218692914068047</v>
      </c>
    </row>
    <row r="79" spans="1:2" x14ac:dyDescent="0.3">
      <c r="A79" s="35">
        <f t="shared" si="3"/>
        <v>0.74000000000000044</v>
      </c>
      <c r="B79" s="31">
        <f t="shared" si="2"/>
        <v>0.68230439205827387</v>
      </c>
    </row>
    <row r="80" spans="1:2" x14ac:dyDescent="0.3">
      <c r="A80" s="35">
        <f t="shared" si="3"/>
        <v>0.75000000000000044</v>
      </c>
      <c r="B80" s="31">
        <f t="shared" si="2"/>
        <v>0.67229748966693281</v>
      </c>
    </row>
    <row r="81" spans="1:2" x14ac:dyDescent="0.3">
      <c r="A81" s="35">
        <f t="shared" si="3"/>
        <v>0.76000000000000045</v>
      </c>
      <c r="B81" s="31">
        <f t="shared" si="2"/>
        <v>0.66215144834092965</v>
      </c>
    </row>
    <row r="82" spans="1:2" x14ac:dyDescent="0.3">
      <c r="A82" s="35">
        <f t="shared" si="3"/>
        <v>0.77000000000000046</v>
      </c>
      <c r="B82" s="31">
        <f t="shared" si="2"/>
        <v>0.65185005209718594</v>
      </c>
    </row>
    <row r="83" spans="1:2" x14ac:dyDescent="0.3">
      <c r="A83" s="35">
        <f t="shared" si="3"/>
        <v>0.78000000000000047</v>
      </c>
      <c r="B83" s="31">
        <f t="shared" si="2"/>
        <v>0.64137538949551576</v>
      </c>
    </row>
    <row r="84" spans="1:2" x14ac:dyDescent="0.3">
      <c r="A84" s="35">
        <f t="shared" si="3"/>
        <v>0.79000000000000048</v>
      </c>
      <c r="B84" s="31">
        <f t="shared" si="2"/>
        <v>0.63070754635077497</v>
      </c>
    </row>
    <row r="85" spans="1:2" x14ac:dyDescent="0.3">
      <c r="A85" s="35">
        <f t="shared" si="3"/>
        <v>0.80000000000000049</v>
      </c>
      <c r="B85" s="31">
        <f t="shared" si="2"/>
        <v>0.61982422913481439</v>
      </c>
    </row>
    <row r="86" spans="1:2" x14ac:dyDescent="0.3">
      <c r="A86" s="35">
        <f t="shared" si="3"/>
        <v>0.8100000000000005</v>
      </c>
      <c r="B86" s="31">
        <f t="shared" si="2"/>
        <v>0.60870029877535137</v>
      </c>
    </row>
    <row r="87" spans="1:2" x14ac:dyDescent="0.3">
      <c r="A87" s="35">
        <f t="shared" si="3"/>
        <v>0.82000000000000051</v>
      </c>
      <c r="B87" s="31">
        <f t="shared" si="2"/>
        <v>0.59730718724300425</v>
      </c>
    </row>
    <row r="88" spans="1:2" x14ac:dyDescent="0.3">
      <c r="A88" s="35">
        <f t="shared" si="3"/>
        <v>0.83000000000000052</v>
      </c>
      <c r="B88" s="31">
        <f t="shared" si="2"/>
        <v>0.58561215879478012</v>
      </c>
    </row>
    <row r="89" spans="1:2" x14ac:dyDescent="0.3">
      <c r="A89" s="35">
        <f t="shared" si="3"/>
        <v>0.84000000000000052</v>
      </c>
      <c r="B89" s="31">
        <f t="shared" si="2"/>
        <v>0.57357736232864143</v>
      </c>
    </row>
    <row r="90" spans="1:2" x14ac:dyDescent="0.3">
      <c r="A90" s="35">
        <f t="shared" si="3"/>
        <v>0.85000000000000053</v>
      </c>
      <c r="B90" s="31">
        <f t="shared" si="2"/>
        <v>0.561158598266848</v>
      </c>
    </row>
    <row r="91" spans="1:2" x14ac:dyDescent="0.3">
      <c r="A91" s="35">
        <f t="shared" si="3"/>
        <v>0.86000000000000054</v>
      </c>
      <c r="B91" s="31">
        <f t="shared" si="2"/>
        <v>0.5483036881736475</v>
      </c>
    </row>
    <row r="92" spans="1:2" x14ac:dyDescent="0.3">
      <c r="A92" s="35">
        <f t="shared" si="3"/>
        <v>0.87000000000000055</v>
      </c>
      <c r="B92" s="31">
        <f t="shared" si="2"/>
        <v>0.53495028011912915</v>
      </c>
    </row>
    <row r="93" spans="1:2" x14ac:dyDescent="0.3">
      <c r="A93" s="35">
        <f t="shared" si="3"/>
        <v>0.88000000000000056</v>
      </c>
      <c r="B93" s="31">
        <f t="shared" si="2"/>
        <v>0.52102283379257441</v>
      </c>
    </row>
    <row r="94" spans="1:2" x14ac:dyDescent="0.3">
      <c r="A94" s="35">
        <f t="shared" si="3"/>
        <v>0.89000000000000057</v>
      </c>
      <c r="B94" s="31">
        <f t="shared" si="2"/>
        <v>0.50642838110685973</v>
      </c>
    </row>
    <row r="95" spans="1:2" x14ac:dyDescent="0.3">
      <c r="A95" s="35">
        <f t="shared" si="3"/>
        <v>0.90000000000000058</v>
      </c>
      <c r="B95" s="31">
        <f t="shared" si="2"/>
        <v>0.49105040171137515</v>
      </c>
    </row>
    <row r="96" spans="1:2" x14ac:dyDescent="0.3">
      <c r="A96" s="35">
        <f t="shared" si="3"/>
        <v>0.91000000000000059</v>
      </c>
      <c r="B96" s="31">
        <f t="shared" si="2"/>
        <v>0.47473969008065736</v>
      </c>
    </row>
    <row r="97" spans="1:2" x14ac:dyDescent="0.3">
      <c r="A97" s="35">
        <f t="shared" si="3"/>
        <v>0.9200000000000006</v>
      </c>
      <c r="B97" s="31">
        <f t="shared" si="2"/>
        <v>0.45730021169390117</v>
      </c>
    </row>
    <row r="98" spans="1:2" x14ac:dyDescent="0.3">
      <c r="A98" s="35">
        <f t="shared" si="3"/>
        <v>0.9300000000000006</v>
      </c>
      <c r="B98" s="31">
        <f t="shared" si="2"/>
        <v>0.43846617023181417</v>
      </c>
    </row>
    <row r="99" spans="1:2" x14ac:dyDescent="0.3">
      <c r="A99" s="35">
        <f t="shared" si="3"/>
        <v>0.94000000000000061</v>
      </c>
      <c r="B99" s="31">
        <f t="shared" si="2"/>
        <v>0.41786264296134989</v>
      </c>
    </row>
    <row r="100" spans="1:2" x14ac:dyDescent="0.3">
      <c r="A100" s="35">
        <f t="shared" si="3"/>
        <v>0.95000000000000062</v>
      </c>
      <c r="B100" s="31">
        <f t="shared" si="2"/>
        <v>0.39493289984992264</v>
      </c>
    </row>
    <row r="101" spans="1:2" x14ac:dyDescent="0.3">
      <c r="A101" s="35">
        <f t="shared" si="3"/>
        <v>0.96000000000000063</v>
      </c>
      <c r="B101" s="31">
        <f t="shared" si="2"/>
        <v>0.36879054156197216</v>
      </c>
    </row>
    <row r="102" spans="1:2" x14ac:dyDescent="0.3">
      <c r="A102" s="35">
        <f t="shared" si="3"/>
        <v>0.97000000000000064</v>
      </c>
      <c r="B102" s="31">
        <f t="shared" si="2"/>
        <v>0.33787469509863777</v>
      </c>
    </row>
    <row r="103" spans="1:2" x14ac:dyDescent="0.3">
      <c r="A103" s="35">
        <f t="shared" si="3"/>
        <v>0.98000000000000065</v>
      </c>
      <c r="B103" s="31">
        <f t="shared" si="2"/>
        <v>0.29895792949079952</v>
      </c>
    </row>
    <row r="104" spans="1:2" x14ac:dyDescent="0.3">
      <c r="A104" s="35">
        <f t="shared" si="3"/>
        <v>0.99000000000000066</v>
      </c>
      <c r="B104" s="31">
        <f t="shared" si="2"/>
        <v>0.24294876336377857</v>
      </c>
    </row>
    <row r="105" spans="1:2" x14ac:dyDescent="0.3">
      <c r="A105" s="35">
        <v>1</v>
      </c>
      <c r="B105" s="34" t="s">
        <v>47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defaultColWidth="8.77734375" defaultRowHeight="14.4" x14ac:dyDescent="0.3"/>
  <cols>
    <col min="1" max="16384" width="8.77734375" style="1"/>
  </cols>
  <sheetData>
    <row r="1" spans="1:9" x14ac:dyDescent="0.3">
      <c r="A1" s="28" t="s">
        <v>33</v>
      </c>
      <c r="B1" s="8">
        <v>0.76366517592612915</v>
      </c>
    </row>
    <row r="2" spans="1:9" x14ac:dyDescent="0.3">
      <c r="A2" s="1" t="s">
        <v>34</v>
      </c>
      <c r="B2" s="8">
        <v>1.2958288448978315</v>
      </c>
    </row>
    <row r="3" spans="1:9" x14ac:dyDescent="0.3">
      <c r="A3" s="1" t="s">
        <v>35</v>
      </c>
      <c r="B3" s="2">
        <f>SUM(F7:F11)</f>
        <v>-1401.5594235776809</v>
      </c>
    </row>
    <row r="4" spans="1:9" x14ac:dyDescent="0.3">
      <c r="H4" s="24" t="s">
        <v>37</v>
      </c>
      <c r="I4" s="24"/>
    </row>
    <row r="5" spans="1:9" x14ac:dyDescent="0.3">
      <c r="A5" s="3" t="s">
        <v>4</v>
      </c>
      <c r="B5" s="3" t="s">
        <v>0</v>
      </c>
      <c r="C5" s="3" t="s">
        <v>36</v>
      </c>
      <c r="D5" s="3" t="s">
        <v>41</v>
      </c>
      <c r="E5" s="3" t="s">
        <v>42</v>
      </c>
      <c r="H5" s="3" t="s">
        <v>29</v>
      </c>
      <c r="I5" s="3" t="s">
        <v>43</v>
      </c>
    </row>
    <row r="6" spans="1:9" x14ac:dyDescent="0.3">
      <c r="A6" s="1">
        <v>0</v>
      </c>
      <c r="B6" s="1">
        <v>1000</v>
      </c>
      <c r="C6" s="4"/>
      <c r="D6" s="5"/>
      <c r="E6" s="5">
        <v>1</v>
      </c>
      <c r="H6" s="8">
        <f>'Master Dataset'!B2/1000</f>
        <v>1</v>
      </c>
      <c r="I6" s="8">
        <f>E6</f>
        <v>1</v>
      </c>
    </row>
    <row r="7" spans="1:9" x14ac:dyDescent="0.3">
      <c r="A7" s="1">
        <v>1</v>
      </c>
      <c r="B7" s="1">
        <v>631</v>
      </c>
      <c r="C7" s="6">
        <v>369</v>
      </c>
      <c r="D7" s="5">
        <f>B1/(B1+B2)</f>
        <v>0.37080232727289131</v>
      </c>
      <c r="E7" s="5">
        <f>E6-D7</f>
        <v>0.62919767272710869</v>
      </c>
      <c r="F7" s="7">
        <f>C7*LN(D7)</f>
        <v>-366.07979634398907</v>
      </c>
      <c r="H7" s="8">
        <f>'Master Dataset'!B3/1000</f>
        <v>0.63100000000000001</v>
      </c>
      <c r="I7" s="8">
        <f t="shared" ref="I7:I18" si="0">E7</f>
        <v>0.62919767272710869</v>
      </c>
    </row>
    <row r="8" spans="1:9" x14ac:dyDescent="0.3">
      <c r="A8" s="1">
        <v>2</v>
      </c>
      <c r="B8" s="1">
        <v>468</v>
      </c>
      <c r="C8" s="6">
        <v>163</v>
      </c>
      <c r="D8" s="5">
        <f>D7*($B$2+A8-2)/($B$1+$B$2+A8-1)</f>
        <v>0.15705092023878336</v>
      </c>
      <c r="E8" s="5">
        <f t="shared" ref="E8:E18" si="1">E7-D8</f>
        <v>0.47214675248832533</v>
      </c>
      <c r="F8" s="7">
        <f>C8*LN(D8)</f>
        <v>-301.74318653841613</v>
      </c>
      <c r="H8" s="8">
        <f>'Master Dataset'!B4/1000</f>
        <v>0.46800000000000003</v>
      </c>
      <c r="I8" s="8">
        <f t="shared" si="0"/>
        <v>0.47214675248832533</v>
      </c>
    </row>
    <row r="9" spans="1:9" x14ac:dyDescent="0.3">
      <c r="A9" s="1">
        <v>3</v>
      </c>
      <c r="B9" s="1">
        <v>382</v>
      </c>
      <c r="C9" s="6">
        <v>86</v>
      </c>
      <c r="D9" s="5">
        <f t="shared" ref="D9:D18" si="2">D8*($B$2+A9-2)/($B$1+$B$2+A9-1)</f>
        <v>8.8819451624358808E-2</v>
      </c>
      <c r="E9" s="5">
        <f t="shared" si="1"/>
        <v>0.38332730086396649</v>
      </c>
      <c r="F9" s="7">
        <f>C9*LN(D9)</f>
        <v>-208.21886587073334</v>
      </c>
      <c r="H9" s="8">
        <f>'Master Dataset'!B5/1000</f>
        <v>0.38200000000000001</v>
      </c>
      <c r="I9" s="8">
        <f t="shared" si="0"/>
        <v>0.38332730086396649</v>
      </c>
    </row>
    <row r="10" spans="1:9" x14ac:dyDescent="0.3">
      <c r="A10" s="1">
        <v>4</v>
      </c>
      <c r="B10" s="1">
        <v>326</v>
      </c>
      <c r="C10" s="6">
        <v>56</v>
      </c>
      <c r="D10" s="5">
        <f t="shared" si="2"/>
        <v>5.785829757812351E-2</v>
      </c>
      <c r="E10" s="5">
        <f t="shared" si="1"/>
        <v>0.32546900328584299</v>
      </c>
      <c r="F10" s="7">
        <f>C10*LN(D10)</f>
        <v>-159.58647056742132</v>
      </c>
      <c r="H10" s="8">
        <f>'Master Dataset'!B6/1000</f>
        <v>0.32600000000000001</v>
      </c>
      <c r="I10" s="8">
        <f t="shared" si="0"/>
        <v>0.32546900328584299</v>
      </c>
    </row>
    <row r="11" spans="1:9" x14ac:dyDescent="0.3">
      <c r="A11" s="1">
        <v>5</v>
      </c>
      <c r="D11" s="5">
        <f t="shared" si="2"/>
        <v>4.1018167985416708E-2</v>
      </c>
      <c r="E11" s="5">
        <f t="shared" si="1"/>
        <v>0.28445083530042631</v>
      </c>
      <c r="F11" s="7">
        <f>B10*LN(E10)</f>
        <v>-365.93110425712098</v>
      </c>
      <c r="H11" s="8">
        <f>'Master Dataset'!B7/1000</f>
        <v>0.28899999999999998</v>
      </c>
      <c r="I11" s="8">
        <f t="shared" si="0"/>
        <v>0.28445083530042631</v>
      </c>
    </row>
    <row r="12" spans="1:9" x14ac:dyDescent="0.3">
      <c r="A12" s="1">
        <v>6</v>
      </c>
      <c r="D12" s="5">
        <f t="shared" si="2"/>
        <v>3.0770646811409976E-2</v>
      </c>
      <c r="E12" s="5">
        <f t="shared" si="1"/>
        <v>0.25368018848901636</v>
      </c>
      <c r="H12" s="8">
        <f>'Master Dataset'!B8/1000</f>
        <v>0.26200000000000001</v>
      </c>
      <c r="I12" s="8">
        <f t="shared" si="0"/>
        <v>0.25368018848901636</v>
      </c>
    </row>
    <row r="13" spans="1:9" x14ac:dyDescent="0.3">
      <c r="A13" s="1">
        <v>7</v>
      </c>
      <c r="D13" s="5">
        <f t="shared" si="2"/>
        <v>2.4037082882733232E-2</v>
      </c>
      <c r="E13" s="5">
        <f t="shared" si="1"/>
        <v>0.22964310560628312</v>
      </c>
      <c r="H13" s="8">
        <f>'Master Dataset'!B9/1000</f>
        <v>0.24099999999999999</v>
      </c>
      <c r="I13" s="8">
        <f t="shared" si="0"/>
        <v>0.22964310560628312</v>
      </c>
    </row>
    <row r="14" spans="1:9" x14ac:dyDescent="0.3">
      <c r="A14" s="1">
        <v>8</v>
      </c>
      <c r="D14" s="5">
        <f t="shared" si="2"/>
        <v>1.9357642075809343E-2</v>
      </c>
      <c r="E14" s="5">
        <f t="shared" si="1"/>
        <v>0.21028546353047378</v>
      </c>
      <c r="H14" s="8">
        <f>'Master Dataset'!B10/1000</f>
        <v>0.223</v>
      </c>
      <c r="I14" s="8">
        <f t="shared" si="0"/>
        <v>0.21028546353047378</v>
      </c>
    </row>
    <row r="15" spans="1:9" x14ac:dyDescent="0.3">
      <c r="A15" s="1">
        <v>9</v>
      </c>
      <c r="D15" s="5">
        <f t="shared" si="2"/>
        <v>1.5963793523737644E-2</v>
      </c>
      <c r="E15" s="5">
        <f t="shared" si="1"/>
        <v>0.19432167000673614</v>
      </c>
      <c r="H15" s="8">
        <f>'Master Dataset'!B11/1000</f>
        <v>0.20699999999999999</v>
      </c>
      <c r="I15" s="8">
        <f t="shared" si="0"/>
        <v>0.19432167000673614</v>
      </c>
    </row>
    <row r="16" spans="1:9" x14ac:dyDescent="0.3">
      <c r="A16" s="1">
        <v>10</v>
      </c>
      <c r="D16" s="5">
        <f t="shared" si="2"/>
        <v>1.341803630731541E-2</v>
      </c>
      <c r="E16" s="5">
        <f t="shared" si="1"/>
        <v>0.18090363369942072</v>
      </c>
      <c r="H16" s="8">
        <f>'Master Dataset'!B12/1000</f>
        <v>0.19400000000000001</v>
      </c>
      <c r="I16" s="8">
        <f t="shared" si="0"/>
        <v>0.18090363369942072</v>
      </c>
    </row>
    <row r="17" spans="1:9" x14ac:dyDescent="0.3">
      <c r="A17" s="1">
        <v>11</v>
      </c>
      <c r="D17" s="5">
        <f t="shared" si="2"/>
        <v>1.1455688357752953E-2</v>
      </c>
      <c r="E17" s="5">
        <f t="shared" si="1"/>
        <v>0.16944794534166777</v>
      </c>
      <c r="H17" s="8">
        <f>'Master Dataset'!B13/1000</f>
        <v>0.183</v>
      </c>
      <c r="I17" s="8">
        <f t="shared" si="0"/>
        <v>0.16944794534166777</v>
      </c>
    </row>
    <row r="18" spans="1:9" x14ac:dyDescent="0.3">
      <c r="A18" s="1">
        <v>12</v>
      </c>
      <c r="D18" s="5">
        <f t="shared" si="2"/>
        <v>9.9086147429088348E-3</v>
      </c>
      <c r="E18" s="5">
        <f t="shared" si="1"/>
        <v>0.15953933059875894</v>
      </c>
      <c r="H18" s="8">
        <f>'Master Dataset'!B14/1000</f>
        <v>0.17299999999999999</v>
      </c>
      <c r="I18" s="8">
        <f t="shared" si="0"/>
        <v>0.15953933059875894</v>
      </c>
    </row>
    <row r="23" spans="1:9" x14ac:dyDescent="0.3">
      <c r="H23" s="24" t="s">
        <v>38</v>
      </c>
      <c r="I23" s="24"/>
    </row>
    <row r="24" spans="1:9" x14ac:dyDescent="0.3">
      <c r="H24" s="3" t="s">
        <v>29</v>
      </c>
      <c r="I24" s="3" t="s">
        <v>43</v>
      </c>
    </row>
    <row r="25" spans="1:9" x14ac:dyDescent="0.3">
      <c r="H25" s="8">
        <f>H7/H6</f>
        <v>0.63100000000000001</v>
      </c>
      <c r="I25" s="8">
        <f t="shared" ref="I25:I36" si="3">I7/I6</f>
        <v>0.62919767272710869</v>
      </c>
    </row>
    <row r="26" spans="1:9" x14ac:dyDescent="0.3">
      <c r="H26" s="8">
        <f t="shared" ref="H26:H36" si="4">H8/H7</f>
        <v>0.7416798732171157</v>
      </c>
      <c r="I26" s="8">
        <f t="shared" si="3"/>
        <v>0.75039494415469898</v>
      </c>
    </row>
    <row r="27" spans="1:9" x14ac:dyDescent="0.3">
      <c r="H27" s="8">
        <f t="shared" si="4"/>
        <v>0.81623931623931623</v>
      </c>
      <c r="I27" s="8">
        <f t="shared" si="3"/>
        <v>0.8118816847595387</v>
      </c>
    </row>
    <row r="28" spans="1:9" x14ac:dyDescent="0.3">
      <c r="H28" s="8">
        <f t="shared" si="4"/>
        <v>0.85340314136125661</v>
      </c>
      <c r="I28" s="8">
        <f t="shared" si="3"/>
        <v>0.8490629353878032</v>
      </c>
    </row>
    <row r="29" spans="1:9" x14ac:dyDescent="0.3">
      <c r="H29" s="8">
        <f t="shared" si="4"/>
        <v>0.88650306748466245</v>
      </c>
      <c r="I29" s="8">
        <f t="shared" si="3"/>
        <v>0.87397212154979775</v>
      </c>
    </row>
    <row r="30" spans="1:9" x14ac:dyDescent="0.3">
      <c r="H30" s="8">
        <f t="shared" si="4"/>
        <v>0.90657439446366794</v>
      </c>
      <c r="I30" s="8">
        <f t="shared" si="3"/>
        <v>0.89182437527767799</v>
      </c>
    </row>
    <row r="31" spans="1:9" x14ac:dyDescent="0.3">
      <c r="H31" s="8">
        <f t="shared" si="4"/>
        <v>0.91984732824427473</v>
      </c>
      <c r="I31" s="8">
        <f t="shared" si="3"/>
        <v>0.90524651126323974</v>
      </c>
    </row>
    <row r="32" spans="1:9" x14ac:dyDescent="0.3">
      <c r="H32" s="8">
        <f t="shared" si="4"/>
        <v>0.92531120331950212</v>
      </c>
      <c r="I32" s="8">
        <f t="shared" si="3"/>
        <v>0.91570553784010611</v>
      </c>
    </row>
    <row r="33" spans="8:9" x14ac:dyDescent="0.3">
      <c r="H33" s="8">
        <f t="shared" si="4"/>
        <v>0.92825112107623309</v>
      </c>
      <c r="I33" s="8">
        <f t="shared" si="3"/>
        <v>0.92408513049013385</v>
      </c>
    </row>
    <row r="34" spans="8:9" x14ac:dyDescent="0.3">
      <c r="H34" s="8">
        <f t="shared" si="4"/>
        <v>0.9371980676328503</v>
      </c>
      <c r="I34" s="8">
        <f t="shared" si="3"/>
        <v>0.93094935677091351</v>
      </c>
    </row>
    <row r="35" spans="8:9" x14ac:dyDescent="0.3">
      <c r="H35" s="8">
        <f t="shared" si="4"/>
        <v>0.94329896907216493</v>
      </c>
      <c r="I35" s="8">
        <f t="shared" si="3"/>
        <v>0.93667518930666105</v>
      </c>
    </row>
    <row r="36" spans="8:9" x14ac:dyDescent="0.3">
      <c r="H36" s="8">
        <f t="shared" si="4"/>
        <v>0.94535519125683054</v>
      </c>
      <c r="I36" s="8">
        <f t="shared" si="3"/>
        <v>0.94152413755782338</v>
      </c>
    </row>
    <row r="37" spans="8:9" x14ac:dyDescent="0.3">
      <c r="H37" s="8"/>
      <c r="I37" s="8"/>
    </row>
    <row r="38" spans="8:9" x14ac:dyDescent="0.3">
      <c r="H38" s="8"/>
      <c r="I38" s="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</vt:vector>
  </HeadingPairs>
  <TitlesOfParts>
    <vt:vector size="21" baseType="lpstr">
      <vt:lpstr>PROBLEM 1</vt:lpstr>
      <vt:lpstr>Master Dataset</vt:lpstr>
      <vt:lpstr>Basic Regressions</vt:lpstr>
      <vt:lpstr>Regression Forecasts</vt:lpstr>
      <vt:lpstr>Geometric Estimation</vt:lpstr>
      <vt:lpstr>Geometric Projection</vt:lpstr>
      <vt:lpstr>BG Estimation</vt:lpstr>
      <vt:lpstr>Beta Plot</vt:lpstr>
      <vt:lpstr>BG Projection</vt:lpstr>
      <vt:lpstr>PROBLEM 2</vt:lpstr>
      <vt:lpstr>Champagne Data</vt:lpstr>
      <vt:lpstr>Fitting NBD</vt:lpstr>
      <vt:lpstr>Calculating Concentration</vt:lpstr>
      <vt:lpstr>PROBLEM 3</vt:lpstr>
      <vt:lpstr>Test Data</vt:lpstr>
      <vt:lpstr>Roll Data</vt:lpstr>
      <vt:lpstr>Standard</vt:lpstr>
      <vt:lpstr>Model</vt:lpstr>
      <vt:lpstr>Profit</vt:lpstr>
      <vt:lpstr>Effect of Sample Size</vt:lpstr>
      <vt:lpstr>Lorenz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2012-09-19T08:35:53Z</dcterms:created>
  <dcterms:modified xsi:type="dcterms:W3CDTF">2016-06-12T16:18:50Z</dcterms:modified>
</cp:coreProperties>
</file>