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lah Mahmood\Downloads\"/>
    </mc:Choice>
  </mc:AlternateContent>
  <xr:revisionPtr revIDLastSave="0" documentId="8_{F7C42CB7-B9D8-4EDF-80A9-3CB47BD21B0C}" xr6:coauthVersionLast="47" xr6:coauthVersionMax="47" xr10:uidLastSave="{00000000-0000-0000-0000-000000000000}"/>
  <bookViews>
    <workbookView xWindow="-110" yWindow="-110" windowWidth="25820" windowHeight="15620" firstSheet="3" activeTab="3" xr2:uid="{F2403F16-24B0-4F21-ABC9-A539B3134C9D}"/>
  </bookViews>
  <sheets>
    <sheet name="Master Dataset" sheetId="1" r:id="rId1"/>
    <sheet name="Regression Forecasting" sheetId="2" r:id="rId2"/>
    <sheet name="Geometric Forecasting" sheetId="3" r:id="rId3"/>
    <sheet name="BG Forecasting" sheetId="5" r:id="rId4"/>
  </sheets>
  <definedNames>
    <definedName name="solver_adj" localSheetId="3" hidden="1">'BG Forecasting'!$D$2:$D$3</definedName>
    <definedName name="solver_adj" localSheetId="2" hidden="1">'Geometric Forecasting'!$D$2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'BG Forecasting'!$D$2:$D$3</definedName>
    <definedName name="solver_lhs1" localSheetId="2" hidden="1">'Geometric Forecasting'!$D$2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1</definedName>
    <definedName name="solver_num" localSheetId="2" hidden="1">1</definedName>
    <definedName name="solver_nwt" localSheetId="3" hidden="1">1</definedName>
    <definedName name="solver_nwt" localSheetId="2" hidden="1">1</definedName>
    <definedName name="solver_opt" localSheetId="3" hidden="1">'BG Forecasting'!$D$4</definedName>
    <definedName name="solver_opt" localSheetId="2" hidden="1">'Geometric Forecasting'!$D$3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el1" localSheetId="3" hidden="1">3</definedName>
    <definedName name="solver_rel1" localSheetId="2" hidden="1">3</definedName>
    <definedName name="solver_rhs1" localSheetId="3" hidden="1">0.0000001</definedName>
    <definedName name="solver_rhs1" localSheetId="2" hidden="1">0.0000001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1</definedName>
    <definedName name="solver_typ" localSheetId="2" hidden="1">1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" i="5" l="1"/>
  <c r="S10" i="5"/>
  <c r="S11" i="5"/>
  <c r="S12" i="5"/>
  <c r="S13" i="5"/>
  <c r="S14" i="5"/>
  <c r="S15" i="5"/>
  <c r="S16" i="5"/>
  <c r="S17" i="5"/>
  <c r="S18" i="5"/>
  <c r="S19" i="5"/>
  <c r="S8" i="5"/>
  <c r="R9" i="5"/>
  <c r="R10" i="5"/>
  <c r="R11" i="5"/>
  <c r="R12" i="5"/>
  <c r="R13" i="5"/>
  <c r="R14" i="5"/>
  <c r="R15" i="5"/>
  <c r="R16" i="5"/>
  <c r="R17" i="5"/>
  <c r="R18" i="5"/>
  <c r="R19" i="5"/>
  <c r="R8" i="5"/>
  <c r="C24" i="5"/>
  <c r="H2" i="5"/>
  <c r="B25" i="5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C49" i="5" s="1"/>
  <c r="B24" i="5"/>
  <c r="F8" i="5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G7" i="5"/>
  <c r="D7" i="5"/>
  <c r="D7" i="3"/>
  <c r="D8" i="3"/>
  <c r="D9" i="3"/>
  <c r="D10" i="3"/>
  <c r="D11" i="3"/>
  <c r="D12" i="3"/>
  <c r="D13" i="3"/>
  <c r="D14" i="3"/>
  <c r="D15" i="3"/>
  <c r="D16" i="3"/>
  <c r="D17" i="3"/>
  <c r="D18" i="3"/>
  <c r="D6" i="3"/>
  <c r="G6" i="3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E8" i="3"/>
  <c r="E9" i="3"/>
  <c r="E10" i="3"/>
  <c r="E11" i="3"/>
  <c r="E12" i="3"/>
  <c r="E13" i="3"/>
  <c r="E14" i="3"/>
  <c r="E15" i="3"/>
  <c r="E16" i="3"/>
  <c r="E17" i="3"/>
  <c r="E18" i="3"/>
  <c r="E7" i="3"/>
  <c r="J4" i="2"/>
  <c r="J5" i="2"/>
  <c r="J6" i="2"/>
  <c r="J7" i="2"/>
  <c r="J8" i="2"/>
  <c r="J9" i="2"/>
  <c r="J10" i="2"/>
  <c r="J11" i="2"/>
  <c r="J12" i="2"/>
  <c r="J13" i="2"/>
  <c r="J14" i="2"/>
  <c r="J15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3" i="2"/>
  <c r="C10" i="2"/>
  <c r="C11" i="2"/>
  <c r="C12" i="2"/>
  <c r="C13" i="2"/>
  <c r="C14" i="2"/>
  <c r="C15" i="2"/>
  <c r="C9" i="2"/>
  <c r="C8" i="2"/>
  <c r="H15" i="2"/>
  <c r="H4" i="2"/>
  <c r="H5" i="2"/>
  <c r="H6" i="2"/>
  <c r="H7" i="2"/>
  <c r="H8" i="2"/>
  <c r="H9" i="2"/>
  <c r="H10" i="2"/>
  <c r="H11" i="2"/>
  <c r="H12" i="2"/>
  <c r="H13" i="2"/>
  <c r="H14" i="2"/>
  <c r="H3" i="2"/>
  <c r="C36" i="5" l="1"/>
  <c r="B50" i="5"/>
  <c r="C47" i="5"/>
  <c r="C43" i="5"/>
  <c r="C39" i="5"/>
  <c r="C35" i="5"/>
  <c r="C31" i="5"/>
  <c r="C27" i="5"/>
  <c r="C44" i="5"/>
  <c r="C28" i="5"/>
  <c r="C46" i="5"/>
  <c r="C42" i="5"/>
  <c r="C38" i="5"/>
  <c r="C34" i="5"/>
  <c r="C30" i="5"/>
  <c r="C26" i="5"/>
  <c r="C48" i="5"/>
  <c r="C40" i="5"/>
  <c r="C32" i="5"/>
  <c r="C45" i="5"/>
  <c r="C41" i="5"/>
  <c r="C37" i="5"/>
  <c r="C33" i="5"/>
  <c r="C29" i="5"/>
  <c r="C25" i="5"/>
  <c r="H10" i="5"/>
  <c r="H9" i="5"/>
  <c r="G8" i="5"/>
  <c r="G9" i="5" s="1"/>
  <c r="H8" i="5"/>
  <c r="H7" i="3"/>
  <c r="G7" i="3"/>
  <c r="G8" i="3" s="1"/>
  <c r="G9" i="3" s="1"/>
  <c r="G10" i="3" s="1"/>
  <c r="H10" i="3"/>
  <c r="H9" i="3"/>
  <c r="H8" i="3"/>
  <c r="B51" i="5" l="1"/>
  <c r="C50" i="5"/>
  <c r="G10" i="5"/>
  <c r="G11" i="3"/>
  <c r="G12" i="3" s="1"/>
  <c r="G13" i="3" s="1"/>
  <c r="G14" i="3" s="1"/>
  <c r="G15" i="3" s="1"/>
  <c r="G16" i="3" s="1"/>
  <c r="G17" i="3" s="1"/>
  <c r="G18" i="3" s="1"/>
  <c r="H11" i="3"/>
  <c r="D3" i="3" s="1"/>
  <c r="B52" i="5" l="1"/>
  <c r="C51" i="5"/>
  <c r="G11" i="5"/>
  <c r="G12" i="5" s="1"/>
  <c r="G13" i="5" s="1"/>
  <c r="G14" i="5" s="1"/>
  <c r="G15" i="5" s="1"/>
  <c r="G16" i="5" s="1"/>
  <c r="G17" i="5" s="1"/>
  <c r="G18" i="5" s="1"/>
  <c r="G19" i="5" s="1"/>
  <c r="H11" i="5"/>
  <c r="B53" i="5" l="1"/>
  <c r="C52" i="5"/>
  <c r="H12" i="5"/>
  <c r="D4" i="5" s="1"/>
  <c r="B54" i="5" l="1"/>
  <c r="C53" i="5"/>
  <c r="C4" i="2"/>
  <c r="C5" i="2"/>
  <c r="C6" i="2"/>
  <c r="C7" i="2"/>
  <c r="C3" i="2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E7" i="2"/>
  <c r="F7" i="2" s="1"/>
  <c r="E6" i="2"/>
  <c r="F6" i="2" s="1"/>
  <c r="E5" i="2"/>
  <c r="F5" i="2" s="1"/>
  <c r="E4" i="2"/>
  <c r="F4" i="2" s="1"/>
  <c r="E3" i="2"/>
  <c r="F3" i="2" s="1"/>
  <c r="B55" i="5" l="1"/>
  <c r="C54" i="5"/>
  <c r="F8" i="2"/>
  <c r="H17" i="2"/>
  <c r="I17" i="2"/>
  <c r="J17" i="2"/>
  <c r="B56" i="5" l="1"/>
  <c r="C55" i="5"/>
  <c r="B57" i="5" l="1"/>
  <c r="C56" i="5"/>
  <c r="B58" i="5" l="1"/>
  <c r="C57" i="5"/>
  <c r="B59" i="5" l="1"/>
  <c r="C58" i="5"/>
  <c r="B60" i="5" l="1"/>
  <c r="C59" i="5"/>
  <c r="B61" i="5" l="1"/>
  <c r="C60" i="5"/>
  <c r="B62" i="5" l="1"/>
  <c r="C61" i="5"/>
  <c r="B63" i="5" l="1"/>
  <c r="C62" i="5"/>
  <c r="B64" i="5" l="1"/>
  <c r="C63" i="5"/>
  <c r="B65" i="5" l="1"/>
  <c r="C64" i="5"/>
  <c r="B66" i="5" l="1"/>
  <c r="C65" i="5"/>
  <c r="B67" i="5" l="1"/>
  <c r="C66" i="5"/>
  <c r="B68" i="5" l="1"/>
  <c r="C67" i="5"/>
  <c r="B69" i="5" l="1"/>
  <c r="C68" i="5"/>
  <c r="B70" i="5" l="1"/>
  <c r="C69" i="5"/>
  <c r="B71" i="5" l="1"/>
  <c r="C70" i="5"/>
  <c r="B72" i="5" l="1"/>
  <c r="C71" i="5"/>
  <c r="B73" i="5" l="1"/>
  <c r="C72" i="5"/>
  <c r="B74" i="5" l="1"/>
  <c r="C73" i="5"/>
  <c r="B75" i="5" l="1"/>
  <c r="C74" i="5"/>
  <c r="B76" i="5" l="1"/>
  <c r="C75" i="5"/>
  <c r="B77" i="5" l="1"/>
  <c r="C76" i="5"/>
  <c r="B78" i="5" l="1"/>
  <c r="C77" i="5"/>
  <c r="B79" i="5" l="1"/>
  <c r="C78" i="5"/>
  <c r="B80" i="5" l="1"/>
  <c r="C79" i="5"/>
  <c r="B81" i="5" l="1"/>
  <c r="C80" i="5"/>
  <c r="B82" i="5" l="1"/>
  <c r="C81" i="5"/>
  <c r="B83" i="5" l="1"/>
  <c r="C82" i="5"/>
  <c r="B84" i="5" l="1"/>
  <c r="C83" i="5"/>
  <c r="B85" i="5" l="1"/>
  <c r="C84" i="5"/>
  <c r="B86" i="5" l="1"/>
  <c r="C85" i="5"/>
  <c r="B87" i="5" l="1"/>
  <c r="C86" i="5"/>
  <c r="B88" i="5" l="1"/>
  <c r="C87" i="5"/>
  <c r="B89" i="5" l="1"/>
  <c r="C88" i="5"/>
  <c r="B90" i="5" l="1"/>
  <c r="C89" i="5"/>
  <c r="B91" i="5" l="1"/>
  <c r="C90" i="5"/>
  <c r="B92" i="5" l="1"/>
  <c r="C91" i="5"/>
  <c r="B93" i="5" l="1"/>
  <c r="C92" i="5"/>
  <c r="B94" i="5" l="1"/>
  <c r="C93" i="5"/>
  <c r="B95" i="5" l="1"/>
  <c r="C94" i="5"/>
  <c r="B96" i="5" l="1"/>
  <c r="C95" i="5"/>
  <c r="B97" i="5" l="1"/>
  <c r="C96" i="5"/>
  <c r="B98" i="5" l="1"/>
  <c r="C97" i="5"/>
  <c r="B99" i="5" l="1"/>
  <c r="C98" i="5"/>
  <c r="B100" i="5" l="1"/>
  <c r="C99" i="5"/>
  <c r="B101" i="5" l="1"/>
  <c r="C100" i="5"/>
  <c r="B102" i="5" l="1"/>
  <c r="C101" i="5"/>
  <c r="B103" i="5" l="1"/>
  <c r="C102" i="5"/>
  <c r="B104" i="5" l="1"/>
  <c r="C103" i="5"/>
  <c r="B105" i="5" l="1"/>
  <c r="C104" i="5"/>
  <c r="B106" i="5" l="1"/>
  <c r="C105" i="5"/>
  <c r="B107" i="5" l="1"/>
  <c r="C106" i="5"/>
  <c r="B108" i="5" l="1"/>
  <c r="C107" i="5"/>
  <c r="B109" i="5" l="1"/>
  <c r="C108" i="5"/>
  <c r="B110" i="5" l="1"/>
  <c r="C109" i="5"/>
  <c r="B111" i="5" l="1"/>
  <c r="C110" i="5"/>
  <c r="B112" i="5" l="1"/>
  <c r="C111" i="5"/>
  <c r="B113" i="5" l="1"/>
  <c r="C112" i="5"/>
  <c r="B114" i="5" l="1"/>
  <c r="C113" i="5"/>
  <c r="B115" i="5" l="1"/>
  <c r="C114" i="5"/>
  <c r="B116" i="5" l="1"/>
  <c r="C115" i="5"/>
  <c r="B117" i="5" l="1"/>
  <c r="C116" i="5"/>
  <c r="B118" i="5" l="1"/>
  <c r="C117" i="5"/>
  <c r="B119" i="5" l="1"/>
  <c r="C118" i="5"/>
  <c r="B120" i="5" l="1"/>
  <c r="C119" i="5"/>
  <c r="B121" i="5" l="1"/>
  <c r="C120" i="5"/>
  <c r="B122" i="5" l="1"/>
  <c r="C121" i="5"/>
  <c r="B123" i="5" l="1"/>
  <c r="C122" i="5"/>
</calcChain>
</file>

<file path=xl/sharedStrings.xml><?xml version="1.0" encoding="utf-8"?>
<sst xmlns="http://schemas.openxmlformats.org/spreadsheetml/2006/main" count="117" uniqueCount="54">
  <si>
    <t>t</t>
  </si>
  <si>
    <t># Cust.</t>
  </si>
  <si>
    <t>% Alive</t>
  </si>
  <si>
    <t>1 -</t>
  </si>
  <si>
    <r>
      <rPr>
        <i/>
        <sz val="11"/>
        <color theme="1"/>
        <rFont val="Calibri"/>
        <family val="2"/>
        <scheme val="minor"/>
      </rPr>
      <t xml:space="preserve">Survivor function </t>
    </r>
    <r>
      <rPr>
        <b/>
        <sz val="11"/>
        <color theme="1"/>
        <rFont val="Calibri"/>
        <family val="2"/>
        <scheme val="minor"/>
      </rPr>
      <t>S(t)</t>
    </r>
    <r>
      <rPr>
        <sz val="11"/>
        <color theme="1"/>
        <rFont val="Calibri"/>
        <family val="2"/>
        <scheme val="minor"/>
      </rPr>
      <t xml:space="preserve"> is the proportion of the</t>
    </r>
  </si>
  <si>
    <t>cohort that continue as a customer beyond t.</t>
  </si>
  <si>
    <t>2 -</t>
  </si>
  <si>
    <r>
      <t xml:space="preserve">The </t>
    </r>
    <r>
      <rPr>
        <i/>
        <sz val="11"/>
        <color theme="1"/>
        <rFont val="Calibri"/>
        <family val="2"/>
        <scheme val="minor"/>
      </rPr>
      <t>retention rate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r(t)</t>
    </r>
    <r>
      <rPr>
        <sz val="11"/>
        <color theme="1"/>
        <rFont val="Calibri"/>
        <family val="2"/>
        <scheme val="minor"/>
      </rPr>
      <t xml:space="preserve"> is the ratio of customers retained</t>
    </r>
  </si>
  <si>
    <t>to the number at risk.</t>
  </si>
  <si>
    <t>t^2</t>
  </si>
  <si>
    <t>ln(y)</t>
  </si>
  <si>
    <t>E(% Alive) - Linear</t>
  </si>
  <si>
    <t>E(% Alive) - Quad</t>
  </si>
  <si>
    <t>E(% Alive) - Exp</t>
  </si>
  <si>
    <t>Training Set</t>
  </si>
  <si>
    <t>Test Set</t>
  </si>
  <si>
    <t>Holdout R^2</t>
  </si>
  <si>
    <t>Linear Regression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</si>
  <si>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</si>
  <si>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</si>
  <si>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</si>
  <si>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</si>
  <si>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</si>
  <si>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</si>
  <si>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</si>
  <si>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</si>
  <si>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</si>
  <si>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</si>
  <si>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</si>
  <si>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</si>
  <si>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</si>
  <si>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</si>
  <si>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</si>
  <si>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</si>
  <si>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</si>
  <si>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</si>
  <si>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Intercept</t>
  </si>
  <si>
    <t>Quadratic Regression</t>
  </si>
  <si>
    <t>Exponential  Regression</t>
  </si>
  <si>
    <t>theta</t>
  </si>
  <si>
    <t>Log-likelihood</t>
  </si>
  <si>
    <t>% Alive (Actual)</t>
  </si>
  <si>
    <t># Lost</t>
  </si>
  <si>
    <t>P(die)</t>
  </si>
  <si>
    <t>S(t)</t>
  </si>
  <si>
    <t>LL</t>
  </si>
  <si>
    <t>gamma</t>
  </si>
  <si>
    <t>B(gamma, delta)</t>
  </si>
  <si>
    <t>delta</t>
  </si>
  <si>
    <t>Actual</t>
  </si>
  <si>
    <t>Predicted</t>
  </si>
  <si>
    <t>g(theta)</t>
  </si>
  <si>
    <t>cannot be computed if gamma &lt; 1</t>
  </si>
  <si>
    <t>cannot be computed if delta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</si>
</sst>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"/>
    <numFmt numFmtId="166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Continuous"/>
    </xf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6" fontId="3" fillId="0" borderId="5" xfId="0" applyNumberFormat="1" applyFont="1" applyBorder="1" applyAlignment="1">
      <alignment horizontal="center"/>
    </xf>
    <xf numFmtId="2" fontId="0" fillId="0" borderId="0" xfId="0" applyNumberFormat="1"/>
    <xf numFmtId="0" fontId="2" fillId="0" borderId="2" xfId="0" applyFont="1" applyBorder="1"/>
    <xf numFmtId="1" fontId="0" fillId="0" borderId="1" xfId="0" applyNumberFormat="1" applyBorder="1"/>
    <xf numFmtId="1" fontId="0" fillId="0" borderId="0" xfId="0" applyNumberFormat="1"/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right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3" xfId="1" applyNumberFormat="1" applyFont="1" applyBorder="1" applyAlignment="1">
      <alignment horizontal="center"/>
    </xf>
    <xf numFmtId="166" fontId="2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quotePrefix="1"/>
    <xf numFmtId="166" fontId="0" fillId="0" borderId="0" xfId="0" quotePrefix="1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Vs.</a:t>
            </a:r>
            <a:r>
              <a:rPr lang="en-GB" baseline="0"/>
              <a:t> Regression Prediction</a:t>
            </a:r>
            <a:endParaRPr lang="en-GB"/>
          </a:p>
        </c:rich>
      </c:tx>
      <c:layout>
        <c:manualLayout>
          <c:xMode val="edge"/>
          <c:yMode val="edge"/>
          <c:x val="0.17345237098439811"/>
          <c:y val="2.4390243902439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73993942229036E-2"/>
          <c:y val="0.11412307692307692"/>
          <c:w val="0.71131099751084637"/>
          <c:h val="0.81549194427619609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'Regression Forecasting'!$B$3:$B$15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'Regression Forecasting'!$E$3:$E$15</c:f>
              <c:numCache>
                <c:formatCode>0.0%</c:formatCode>
                <c:ptCount val="13"/>
                <c:pt idx="0">
                  <c:v>1</c:v>
                </c:pt>
                <c:pt idx="1">
                  <c:v>0.63100000000000001</c:v>
                </c:pt>
                <c:pt idx="2">
                  <c:v>0.46800000000000003</c:v>
                </c:pt>
                <c:pt idx="3">
                  <c:v>0.38200000000000001</c:v>
                </c:pt>
                <c:pt idx="4">
                  <c:v>0.32600000000000001</c:v>
                </c:pt>
                <c:pt idx="5">
                  <c:v>0.28899999999999998</c:v>
                </c:pt>
                <c:pt idx="6">
                  <c:v>0.26200000000000001</c:v>
                </c:pt>
                <c:pt idx="7">
                  <c:v>0.24099999999999999</c:v>
                </c:pt>
                <c:pt idx="8">
                  <c:v>0.223</c:v>
                </c:pt>
                <c:pt idx="9">
                  <c:v>0.20699999999999999</c:v>
                </c:pt>
                <c:pt idx="10">
                  <c:v>0.19400000000000001</c:v>
                </c:pt>
                <c:pt idx="11">
                  <c:v>0.183</c:v>
                </c:pt>
                <c:pt idx="12">
                  <c:v>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4-4C16-974C-A717392696AD}"/>
            </c:ext>
          </c:extLst>
        </c:ser>
        <c:ser>
          <c:idx val="1"/>
          <c:order val="1"/>
          <c:tx>
            <c:v>Pred-Linear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'Regression Forecasting'!$B$3:$B$15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'Regression Forecasting'!$H$3:$H$15</c:f>
              <c:numCache>
                <c:formatCode>0.0%</c:formatCode>
                <c:ptCount val="13"/>
                <c:pt idx="0">
                  <c:v>0.88080000000000003</c:v>
                </c:pt>
                <c:pt idx="1">
                  <c:v>0.72110000000000007</c:v>
                </c:pt>
                <c:pt idx="2">
                  <c:v>0.56140000000000012</c:v>
                </c:pt>
                <c:pt idx="3">
                  <c:v>0.40170000000000006</c:v>
                </c:pt>
                <c:pt idx="4">
                  <c:v>0.2420000000000001</c:v>
                </c:pt>
                <c:pt idx="5">
                  <c:v>8.2300000000000151E-2</c:v>
                </c:pt>
                <c:pt idx="6">
                  <c:v>-7.7399999999999913E-2</c:v>
                </c:pt>
                <c:pt idx="7">
                  <c:v>-0.23709999999999987</c:v>
                </c:pt>
                <c:pt idx="8">
                  <c:v>-0.39679999999999982</c:v>
                </c:pt>
                <c:pt idx="9">
                  <c:v>-0.55649999999999977</c:v>
                </c:pt>
                <c:pt idx="10">
                  <c:v>-0.71619999999999973</c:v>
                </c:pt>
                <c:pt idx="11">
                  <c:v>-0.87589999999999968</c:v>
                </c:pt>
                <c:pt idx="12">
                  <c:v>-1.0355999999999999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4-4C16-974C-A717392696AD}"/>
            </c:ext>
          </c:extLst>
        </c:ser>
        <c:ser>
          <c:idx val="2"/>
          <c:order val="2"/>
          <c:tx>
            <c:v>Pred-Quad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'Regression Forecasting'!$B$3:$B$15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'Regression Forecasting'!$I$3:$I$15</c:f>
              <c:numCache>
                <c:formatCode>0.0%</c:formatCode>
                <c:ptCount val="13"/>
                <c:pt idx="0">
                  <c:v>0.98122857142857156</c:v>
                </c:pt>
                <c:pt idx="1">
                  <c:v>0.67088571428571453</c:v>
                </c:pt>
                <c:pt idx="2">
                  <c:v>0.4609714285714287</c:v>
                </c:pt>
                <c:pt idx="3">
                  <c:v>0.3514857142857144</c:v>
                </c:pt>
                <c:pt idx="4">
                  <c:v>0.34242857142857164</c:v>
                </c:pt>
                <c:pt idx="5">
                  <c:v>0.43380000000000041</c:v>
                </c:pt>
                <c:pt idx="6">
                  <c:v>0.62560000000000016</c:v>
                </c:pt>
                <c:pt idx="7">
                  <c:v>0.91782857142857188</c:v>
                </c:pt>
                <c:pt idx="8">
                  <c:v>1.3104857142857147</c:v>
                </c:pt>
                <c:pt idx="9">
                  <c:v>1.8035714285714288</c:v>
                </c:pt>
                <c:pt idx="10">
                  <c:v>2.3970857142857156</c:v>
                </c:pt>
                <c:pt idx="11">
                  <c:v>3.0910285714285726</c:v>
                </c:pt>
                <c:pt idx="12">
                  <c:v>3.8854000000000006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4-4C16-974C-A717392696AD}"/>
            </c:ext>
          </c:extLst>
        </c:ser>
        <c:ser>
          <c:idx val="3"/>
          <c:order val="3"/>
          <c:tx>
            <c:v>Pred-Exp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'Regression Forecasting'!$B$3:$B$15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'Regression Forecasting'!$J$3:$J$15</c:f>
              <c:numCache>
                <c:formatCode>0.0%</c:formatCode>
                <c:ptCount val="13"/>
                <c:pt idx="0">
                  <c:v>0.89416443972876791</c:v>
                </c:pt>
                <c:pt idx="1">
                  <c:v>0.67961712654466555</c:v>
                </c:pt>
                <c:pt idx="2">
                  <c:v>0.51654865500235336</c:v>
                </c:pt>
                <c:pt idx="3">
                  <c:v>0.39260710562332224</c:v>
                </c:pt>
                <c:pt idx="4">
                  <c:v>0.29840429917530276</c:v>
                </c:pt>
                <c:pt idx="5">
                  <c:v>0.22680467187401313</c:v>
                </c:pt>
                <c:pt idx="6">
                  <c:v>0.1723847790599666</c:v>
                </c:pt>
                <c:pt idx="7">
                  <c:v>0.13102248646827094</c:v>
                </c:pt>
                <c:pt idx="8">
                  <c:v>9.9584731633159299E-2</c:v>
                </c:pt>
                <c:pt idx="9">
                  <c:v>7.5690204344045456E-2</c:v>
                </c:pt>
                <c:pt idx="10">
                  <c:v>5.752896995040694E-2</c:v>
                </c:pt>
                <c:pt idx="11">
                  <c:v>4.3725372552983324E-2</c:v>
                </c:pt>
                <c:pt idx="12">
                  <c:v>3.3233833432883539E-2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4-4C16-974C-A71739269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603344"/>
        <c:axId val="280594608"/>
      </c:lineChart>
      <c:catAx>
        <c:axId val="28060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Tenure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94608"/>
        <c:crosses val="autoZero"/>
        <c:auto val="1"/>
        <c:lblAlgn val="ctr"/>
        <c:lblOffset val="100"/>
        <c:noMultiLvlLbl val="0"/>
      </c:catAx>
      <c:valAx>
        <c:axId val="28059460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% Survived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754171780023809"/>
          <c:y val="0.43730732889158092"/>
          <c:w val="0.1907129268593114"/>
          <c:h val="0.21192344033918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vs Geometric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8483481379774"/>
          <c:y val="0.16091106290672452"/>
          <c:w val="0.84909843920755457"/>
          <c:h val="0.7207443592327530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'Geometric Forecasting'!$B$6:$B$18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'Geometric Forecasting'!$D$6:$D$18</c:f>
              <c:numCache>
                <c:formatCode>0.00</c:formatCode>
                <c:ptCount val="13"/>
                <c:pt idx="0">
                  <c:v>1</c:v>
                </c:pt>
                <c:pt idx="1">
                  <c:v>0.63100000000000001</c:v>
                </c:pt>
                <c:pt idx="2">
                  <c:v>0.46800000000000003</c:v>
                </c:pt>
                <c:pt idx="3">
                  <c:v>0.38200000000000001</c:v>
                </c:pt>
                <c:pt idx="4">
                  <c:v>0.32600000000000001</c:v>
                </c:pt>
                <c:pt idx="5">
                  <c:v>0.28899999999999998</c:v>
                </c:pt>
                <c:pt idx="6">
                  <c:v>0.26200000000000001</c:v>
                </c:pt>
                <c:pt idx="7">
                  <c:v>0.24099999999999999</c:v>
                </c:pt>
                <c:pt idx="8">
                  <c:v>0.223</c:v>
                </c:pt>
                <c:pt idx="9">
                  <c:v>0.20699999999999999</c:v>
                </c:pt>
                <c:pt idx="10">
                  <c:v>0.19400000000000001</c:v>
                </c:pt>
                <c:pt idx="11">
                  <c:v>0.183</c:v>
                </c:pt>
                <c:pt idx="12">
                  <c:v>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5-4B94-84C4-8DC2A603772E}"/>
            </c:ext>
          </c:extLst>
        </c:ser>
        <c:ser>
          <c:idx val="1"/>
          <c:order val="1"/>
          <c:tx>
            <c:v>Predicted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'Geometric Forecasting'!$B$6:$B$18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'Geometric Forecasting'!$G$6:$G$18</c:f>
              <c:numCache>
                <c:formatCode>0.00</c:formatCode>
                <c:ptCount val="13"/>
                <c:pt idx="0">
                  <c:v>1</c:v>
                </c:pt>
                <c:pt idx="1">
                  <c:v>0.72833534887224616</c:v>
                </c:pt>
                <c:pt idx="2">
                  <c:v>0.53047238041685651</c:v>
                </c:pt>
                <c:pt idx="3">
                  <c:v>0.3863617862580021</c:v>
                </c:pt>
                <c:pt idx="4">
                  <c:v>0.28140094638512619</c:v>
                </c:pt>
                <c:pt idx="5">
                  <c:v>0.20495425645839116</c:v>
                </c:pt>
                <c:pt idx="6">
                  <c:v>0.14927542988047415</c:v>
                </c:pt>
                <c:pt idx="7">
                  <c:v>0.10872257230004968</c:v>
                </c:pt>
                <c:pt idx="8">
                  <c:v>7.9186492626444713E-2</c:v>
                </c:pt>
                <c:pt idx="9">
                  <c:v>5.7674321733051176E-2</c:v>
                </c:pt>
                <c:pt idx="10">
                  <c:v>4.200624724041202E-2</c:v>
                </c:pt>
                <c:pt idx="11">
                  <c:v>3.0594634738659338E-2</c:v>
                </c:pt>
                <c:pt idx="12">
                  <c:v>2.2283153966000412E-2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5-4B94-84C4-8DC2A603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79408"/>
        <c:axId val="1826074000"/>
      </c:lineChart>
      <c:catAx>
        <c:axId val="18260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Tenure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74000"/>
        <c:crosses val="autoZero"/>
        <c:auto val="1"/>
        <c:lblAlgn val="ctr"/>
        <c:lblOffset val="100"/>
        <c:noMultiLvlLbl val="0"/>
      </c:catAx>
      <c:valAx>
        <c:axId val="1826074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% Survived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794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469565948384562"/>
          <c:y val="0.16756998650656738"/>
          <c:w val="0.24334867038417352"/>
          <c:h val="0.12093326728952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Actual vs Beta-Geometric Distribution Forecasting</a:t>
            </a:r>
          </a:p>
        </c:rich>
      </c:tx>
      <c:layout>
        <c:manualLayout>
          <c:xMode val="edge"/>
          <c:yMode val="edge"/>
          <c:x val="0.1465979208115"/>
          <c:y val="3.9045553145336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8483481379774"/>
          <c:y val="0.16091106290672452"/>
          <c:w val="0.84909843920755457"/>
          <c:h val="0.7207443592327530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'BG Forecasting'!$B$7:$B$19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'BG Forecasting'!$D$7:$D$19</c:f>
              <c:numCache>
                <c:formatCode>0.00</c:formatCode>
                <c:ptCount val="13"/>
                <c:pt idx="0">
                  <c:v>1</c:v>
                </c:pt>
                <c:pt idx="1">
                  <c:v>0.63100000000000001</c:v>
                </c:pt>
                <c:pt idx="2">
                  <c:v>0.46800000000000003</c:v>
                </c:pt>
                <c:pt idx="3">
                  <c:v>0.38200000000000001</c:v>
                </c:pt>
                <c:pt idx="4">
                  <c:v>0.32600000000000001</c:v>
                </c:pt>
                <c:pt idx="5">
                  <c:v>0.28899999999999998</c:v>
                </c:pt>
                <c:pt idx="6">
                  <c:v>0.26200000000000001</c:v>
                </c:pt>
                <c:pt idx="7">
                  <c:v>0.24099999999999999</c:v>
                </c:pt>
                <c:pt idx="8">
                  <c:v>0.223</c:v>
                </c:pt>
                <c:pt idx="9">
                  <c:v>0.20699999999999999</c:v>
                </c:pt>
                <c:pt idx="10">
                  <c:v>0.19400000000000001</c:v>
                </c:pt>
                <c:pt idx="11">
                  <c:v>0.183</c:v>
                </c:pt>
                <c:pt idx="12">
                  <c:v>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3B6-A1DC-F26428AD8CC0}"/>
            </c:ext>
          </c:extLst>
        </c:ser>
        <c:ser>
          <c:idx val="1"/>
          <c:order val="1"/>
          <c:tx>
            <c:v>Predicted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'BG Forecasting'!$B$7:$B$19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'BG Forecasting'!$G$7:$G$19</c:f>
              <c:numCache>
                <c:formatCode>0.00</c:formatCode>
                <c:ptCount val="13"/>
                <c:pt idx="0">
                  <c:v>1</c:v>
                </c:pt>
                <c:pt idx="1">
                  <c:v>0.62919767272710869</c:v>
                </c:pt>
                <c:pt idx="2">
                  <c:v>0.47214675248832533</c:v>
                </c:pt>
                <c:pt idx="3">
                  <c:v>0.38332730086396649</c:v>
                </c:pt>
                <c:pt idx="4">
                  <c:v>0.32546900328584299</c:v>
                </c:pt>
                <c:pt idx="5">
                  <c:v>0.28445083530042631</c:v>
                </c:pt>
                <c:pt idx="6">
                  <c:v>0.25368018848901636</c:v>
                </c:pt>
                <c:pt idx="7">
                  <c:v>0.22964310560628312</c:v>
                </c:pt>
                <c:pt idx="8">
                  <c:v>0.21028546353047378</c:v>
                </c:pt>
                <c:pt idx="9">
                  <c:v>0.19432167000673614</c:v>
                </c:pt>
                <c:pt idx="10">
                  <c:v>0.18090363369942072</c:v>
                </c:pt>
                <c:pt idx="11">
                  <c:v>0.16944794534166777</c:v>
                </c:pt>
                <c:pt idx="12">
                  <c:v>0.15953933059875894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3B6-A1DC-F26428AD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79408"/>
        <c:axId val="1826074000"/>
      </c:lineChart>
      <c:catAx>
        <c:axId val="18260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Tenure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74000"/>
        <c:crosses val="autoZero"/>
        <c:auto val="1"/>
        <c:lblAlgn val="ctr"/>
        <c:lblOffset val="100"/>
        <c:noMultiLvlLbl val="0"/>
      </c:catAx>
      <c:valAx>
        <c:axId val="1826074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% Survived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794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469565948384562"/>
          <c:y val="0.16756998650656738"/>
          <c:w val="0.24334867038417352"/>
          <c:h val="0.12093326728952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Estimated Distribution of Churn Probabilities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'BG Forecasting'!$B$24:$B$122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cat>
          <c:val>
            <c:numRef>
              <c:f>'BG Forecasting'!$C$24:$C$122</c:f>
              <c:numCache>
                <c:formatCode>0.000</c:formatCode>
                <c:ptCount val="99"/>
                <c:pt idx="0">
                  <c:v>2.8023297662422002</c:v>
                </c:pt>
                <c:pt idx="1">
                  <c:v>2.3717615504385621</c:v>
                </c:pt>
                <c:pt idx="2">
                  <c:v>2.148507157659878</c:v>
                </c:pt>
                <c:pt idx="3">
                  <c:v>2.0011426699695494</c:v>
                </c:pt>
                <c:pt idx="4">
                  <c:v>1.8924722591400185</c:v>
                </c:pt>
                <c:pt idx="5">
                  <c:v>1.8069938744031562</c:v>
                </c:pt>
                <c:pt idx="6">
                  <c:v>1.7368436520170873</c:v>
                </c:pt>
                <c:pt idx="7">
                  <c:v>1.6775143996942641</c:v>
                </c:pt>
                <c:pt idx="8">
                  <c:v>1.6261964251831098</c:v>
                </c:pt>
                <c:pt idx="9">
                  <c:v>1.5810269232207705</c:v>
                </c:pt>
                <c:pt idx="10">
                  <c:v>1.5407111385705894</c:v>
                </c:pt>
                <c:pt idx="11">
                  <c:v>1.5043148348145512</c:v>
                </c:pt>
                <c:pt idx="12">
                  <c:v>1.4711431007497111</c:v>
                </c:pt>
                <c:pt idx="13">
                  <c:v>1.4406658446856704</c:v>
                </c:pt>
                <c:pt idx="14">
                  <c:v>1.4124700139938084</c:v>
                </c:pt>
                <c:pt idx="15">
                  <c:v>1.3862278494615121</c:v>
                </c:pt>
                <c:pt idx="16">
                  <c:v>1.361675148607933</c:v>
                </c:pt>
                <c:pt idx="17">
                  <c:v>1.3385959912521319</c:v>
                </c:pt>
                <c:pt idx="18">
                  <c:v>1.3168117610020014</c:v>
                </c:pt>
                <c:pt idx="19">
                  <c:v>1.2961730962797935</c:v>
                </c:pt>
                <c:pt idx="20">
                  <c:v>1.2765538844749131</c:v>
                </c:pt>
                <c:pt idx="21">
                  <c:v>1.2578467097239214</c:v>
                </c:pt>
                <c:pt idx="22">
                  <c:v>1.2399593535110514</c:v>
                </c:pt>
                <c:pt idx="23">
                  <c:v>1.222812070124895</c:v>
                </c:pt>
                <c:pt idx="24">
                  <c:v>1.2063354407267239</c:v>
                </c:pt>
                <c:pt idx="25">
                  <c:v>1.190468665220634</c:v>
                </c:pt>
                <c:pt idx="26">
                  <c:v>1.175158189391847</c:v>
                </c:pt>
                <c:pt idx="27">
                  <c:v>1.1603565916382574</c:v>
                </c:pt>
                <c:pt idx="28">
                  <c:v>1.1460216727481092</c:v>
                </c:pt>
                <c:pt idx="29">
                  <c:v>1.1321157059850344</c:v>
                </c:pt>
                <c:pt idx="30">
                  <c:v>1.1186048148356789</c:v>
                </c:pt>
                <c:pt idx="31">
                  <c:v>1.1054584532398268</c:v>
                </c:pt>
                <c:pt idx="32">
                  <c:v>1.092648968702961</c:v>
                </c:pt>
                <c:pt idx="33">
                  <c:v>1.080151232904228</c:v>
                </c:pt>
                <c:pt idx="34">
                  <c:v>1.0679423276235169</c:v>
                </c:pt>
                <c:pt idx="35">
                  <c:v>1.0560012762796294</c:v>
                </c:pt>
                <c:pt idx="36">
                  <c:v>1.0443088132844716</c:v>
                </c:pt>
                <c:pt idx="37">
                  <c:v>1.0328471849121474</c:v>
                </c:pt>
                <c:pt idx="38">
                  <c:v>1.0215999765568458</c:v>
                </c:pt>
                <c:pt idx="39">
                  <c:v>1.0105519621837731</c:v>
                </c:pt>
                <c:pt idx="40">
                  <c:v>0.99968897251861955</c:v>
                </c:pt>
                <c:pt idx="41">
                  <c:v>0.98899777911502473</c:v>
                </c:pt>
                <c:pt idx="42">
                  <c:v>0.97846599191800265</c:v>
                </c:pt>
                <c:pt idx="43">
                  <c:v>0.96808196832865967</c:v>
                </c:pt>
                <c:pt idx="44">
                  <c:v>0.95783473209046588</c:v>
                </c:pt>
                <c:pt idx="45">
                  <c:v>0.9477139005743751</c:v>
                </c:pt>
                <c:pt idx="46">
                  <c:v>0.9377096192504587</c:v>
                </c:pt>
                <c:pt idx="47">
                  <c:v>0.92781250230632439</c:v>
                </c:pt>
                <c:pt idx="48">
                  <c:v>0.91801357851431153</c:v>
                </c:pt>
                <c:pt idx="49">
                  <c:v>0.90830424156579415</c:v>
                </c:pt>
                <c:pt idx="50">
                  <c:v>0.89867620418615213</c:v>
                </c:pt>
                <c:pt idx="51">
                  <c:v>0.88912145542150645</c:v>
                </c:pt>
                <c:pt idx="52">
                  <c:v>0.87963222055078916</c:v>
                </c:pt>
                <c:pt idx="53">
                  <c:v>0.87020092312619335</c:v>
                </c:pt>
                <c:pt idx="54">
                  <c:v>0.86082014868308032</c:v>
                </c:pt>
                <c:pt idx="55">
                  <c:v>0.85148260968815426</c:v>
                </c:pt>
                <c:pt idx="56">
                  <c:v>0.8421811113128812</c:v>
                </c:pt>
                <c:pt idx="57">
                  <c:v>0.83290851762820595</c:v>
                </c:pt>
                <c:pt idx="58">
                  <c:v>0.82365771781663744</c:v>
                </c:pt>
                <c:pt idx="59">
                  <c:v>0.81442159198856257</c:v>
                </c:pt>
                <c:pt idx="60">
                  <c:v>0.80519297617056029</c:v>
                </c:pt>
                <c:pt idx="61">
                  <c:v>0.79596462600359663</c:v>
                </c:pt>
                <c:pt idx="62">
                  <c:v>0.78672917864679426</c:v>
                </c:pt>
                <c:pt idx="63">
                  <c:v>0.77747911232601041</c:v>
                </c:pt>
                <c:pt idx="64">
                  <c:v>0.76820670289301307</c:v>
                </c:pt>
                <c:pt idx="65">
                  <c:v>0.75890397666703424</c:v>
                </c:pt>
                <c:pt idx="66">
                  <c:v>0.74956265871114458</c:v>
                </c:pt>
                <c:pt idx="67">
                  <c:v>0.7401741155450392</c:v>
                </c:pt>
                <c:pt idx="68">
                  <c:v>0.7307292911051585</c:v>
                </c:pt>
                <c:pt idx="69">
                  <c:v>0.72121863452171553</c:v>
                </c:pt>
                <c:pt idx="70">
                  <c:v>0.7116320179755643</c:v>
                </c:pt>
                <c:pt idx="71">
                  <c:v>0.70195864250636464</c:v>
                </c:pt>
                <c:pt idx="72">
                  <c:v>0.69218692914068047</c:v>
                </c:pt>
                <c:pt idx="73">
                  <c:v>0.68230439205827387</c:v>
                </c:pt>
                <c:pt idx="74">
                  <c:v>0.67229748966693281</c:v>
                </c:pt>
                <c:pt idx="75">
                  <c:v>0.66215144834092965</c:v>
                </c:pt>
                <c:pt idx="76">
                  <c:v>0.65185005209718594</c:v>
                </c:pt>
                <c:pt idx="77">
                  <c:v>0.64137538949551576</c:v>
                </c:pt>
                <c:pt idx="78">
                  <c:v>0.63070754635077497</c:v>
                </c:pt>
                <c:pt idx="79">
                  <c:v>0.61982422913481439</c:v>
                </c:pt>
                <c:pt idx="80">
                  <c:v>0.60870029877535137</c:v>
                </c:pt>
                <c:pt idx="81">
                  <c:v>0.59730718724300425</c:v>
                </c:pt>
                <c:pt idx="82">
                  <c:v>0.58561215879478012</c:v>
                </c:pt>
                <c:pt idx="83">
                  <c:v>0.57357736232864143</c:v>
                </c:pt>
                <c:pt idx="84">
                  <c:v>0.561158598266848</c:v>
                </c:pt>
                <c:pt idx="85">
                  <c:v>0.5483036881736475</c:v>
                </c:pt>
                <c:pt idx="86">
                  <c:v>0.53495028011912915</c:v>
                </c:pt>
                <c:pt idx="87">
                  <c:v>0.52102283379257441</c:v>
                </c:pt>
                <c:pt idx="88">
                  <c:v>0.50642838110685973</c:v>
                </c:pt>
                <c:pt idx="89">
                  <c:v>0.49105040171137515</c:v>
                </c:pt>
                <c:pt idx="90">
                  <c:v>0.47473969008065736</c:v>
                </c:pt>
                <c:pt idx="91">
                  <c:v>0.45730021169390117</c:v>
                </c:pt>
                <c:pt idx="92">
                  <c:v>0.43846617023181417</c:v>
                </c:pt>
                <c:pt idx="93">
                  <c:v>0.41786264296134989</c:v>
                </c:pt>
                <c:pt idx="94">
                  <c:v>0.39493289984992264</c:v>
                </c:pt>
                <c:pt idx="95">
                  <c:v>0.36879054156197216</c:v>
                </c:pt>
                <c:pt idx="96">
                  <c:v>0.33787469509863777</c:v>
                </c:pt>
                <c:pt idx="97">
                  <c:v>0.29895792949079952</c:v>
                </c:pt>
                <c:pt idx="98">
                  <c:v>0.24294876336377857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D-494E-AA39-D4C17E46F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81488"/>
        <c:axId val="1826068592"/>
      </c:lineChart>
      <c:catAx>
        <c:axId val="182608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theta</a:t>
                </a:r>
              </a:p>
            </c:rich>
          </c:tx>
          <c:layout>
            <c:manualLayout>
              <c:xMode val="edge"/>
              <c:yMode val="edge"/>
              <c:x val="0.4819085739282589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68592"/>
        <c:crosses val="autoZero"/>
        <c:auto val="1"/>
        <c:lblAlgn val="ctr"/>
        <c:lblOffset val="100"/>
        <c:noMultiLvlLbl val="0"/>
      </c:catAx>
      <c:valAx>
        <c:axId val="18260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g(theta)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8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Actual vs Beta-Geometric Distribution Forecasting</a:t>
            </a:r>
          </a:p>
        </c:rich>
      </c:tx>
      <c:layout>
        <c:manualLayout>
          <c:xMode val="edge"/>
          <c:yMode val="edge"/>
          <c:x val="0.1465979208115"/>
          <c:y val="3.9045553145336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8483481379774"/>
          <c:y val="0.16091106290672452"/>
          <c:w val="0.84909843920755457"/>
          <c:h val="0.7207443592327530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'BG Forecasting'!$B$8:$B$19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'BG Forecasting'!$R$8:$R$19</c:f>
              <c:numCache>
                <c:formatCode>0.00</c:formatCode>
                <c:ptCount val="12"/>
                <c:pt idx="0">
                  <c:v>0.63100000000000001</c:v>
                </c:pt>
                <c:pt idx="1">
                  <c:v>0.7416798732171157</c:v>
                </c:pt>
                <c:pt idx="2">
                  <c:v>0.81623931623931623</c:v>
                </c:pt>
                <c:pt idx="3">
                  <c:v>0.85340314136125661</c:v>
                </c:pt>
                <c:pt idx="4">
                  <c:v>0.88650306748466245</c:v>
                </c:pt>
                <c:pt idx="5">
                  <c:v>0.90657439446366794</c:v>
                </c:pt>
                <c:pt idx="6">
                  <c:v>0.91984732824427473</c:v>
                </c:pt>
                <c:pt idx="7">
                  <c:v>0.92531120331950212</c:v>
                </c:pt>
                <c:pt idx="8">
                  <c:v>0.92825112107623309</c:v>
                </c:pt>
                <c:pt idx="9">
                  <c:v>0.9371980676328503</c:v>
                </c:pt>
                <c:pt idx="10">
                  <c:v>0.94329896907216493</c:v>
                </c:pt>
                <c:pt idx="11">
                  <c:v>0.94535519125683054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3B6-A1DC-F26428AD8CC0}"/>
            </c:ext>
          </c:extLst>
        </c:ser>
        <c:ser>
          <c:idx val="1"/>
          <c:order val="1"/>
          <c:tx>
            <c:v>Predicted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'BG Forecasting'!$B$8:$B$19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'BG Forecasting'!$S$8:$S$19</c:f>
              <c:numCache>
                <c:formatCode>0.00</c:formatCode>
                <c:ptCount val="12"/>
                <c:pt idx="0">
                  <c:v>0.62919767272710869</c:v>
                </c:pt>
                <c:pt idx="1">
                  <c:v>0.75039494415469898</c:v>
                </c:pt>
                <c:pt idx="2">
                  <c:v>0.8118816847595387</c:v>
                </c:pt>
                <c:pt idx="3">
                  <c:v>0.8490629353878032</c:v>
                </c:pt>
                <c:pt idx="4">
                  <c:v>0.87397212154979775</c:v>
                </c:pt>
                <c:pt idx="5">
                  <c:v>0.89182437527767799</c:v>
                </c:pt>
                <c:pt idx="6">
                  <c:v>0.90524651126323974</c:v>
                </c:pt>
                <c:pt idx="7">
                  <c:v>0.91570553784010611</c:v>
                </c:pt>
                <c:pt idx="8">
                  <c:v>0.92408513049013385</c:v>
                </c:pt>
                <c:pt idx="9">
                  <c:v>0.93094935677091351</c:v>
                </c:pt>
                <c:pt idx="10">
                  <c:v>0.93667518930666105</c:v>
                </c:pt>
                <c:pt idx="11">
                  <c:v>0.94152413755782338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3B6-A1DC-F26428AD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79408"/>
        <c:axId val="1826074000"/>
      </c:lineChart>
      <c:catAx>
        <c:axId val="18260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74000"/>
        <c:crosses val="autoZero"/>
        <c:auto val="1"/>
        <c:lblAlgn val="ctr"/>
        <c:lblOffset val="100"/>
        <c:noMultiLvlLbl val="0"/>
      </c:catAx>
      <c:valAx>
        <c:axId val="182607400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Retention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794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8593605514613"/>
          <c:y val="0.54501033357815087"/>
          <c:w val="0.24334867038417352"/>
          <c:h val="0.12093326728952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396874</xdr:colOff>
      <xdr:row>0</xdr:row>
      <xdr:rowOff>95250</xdr:rowOff>
    </xdr:from>
    <xdr:to>
      <xdr:col>19</xdr:col>
      <xdr:colOff>69850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2E1F3-8DF8-48E5-A10B-E145A2DCA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2</xdr:row>
      <xdr:rowOff>139700</xdr:rowOff>
    </xdr:from>
    <xdr:to>
      <xdr:col>13</xdr:col>
      <xdr:colOff>361950</xdr:colOff>
      <xdr:row>20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8CA2CD5-B900-4EE9-8DCD-C84E66D97D73}"/>
            </a:ext>
          </a:extLst>
        </xdr:cNvPr>
        <xdr:cNvCxnSpPr/>
      </xdr:nvCxnSpPr>
      <xdr:spPr>
        <a:xfrm>
          <a:off x="10744200" y="508000"/>
          <a:ext cx="0" cy="299720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2</xdr:row>
      <xdr:rowOff>120650</xdr:rowOff>
    </xdr:from>
    <xdr:to>
      <xdr:col>16</xdr:col>
      <xdr:colOff>50800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3681D-0A4B-4F7F-B5F8-47DD0728C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5</xdr:row>
      <xdr:rowOff>44450</xdr:rowOff>
    </xdr:from>
    <xdr:to>
      <xdr:col>11</xdr:col>
      <xdr:colOff>482600</xdr:colOff>
      <xdr:row>16</xdr:row>
      <xdr:rowOff>158750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035B212-0089-4F1E-9B6B-7DB43B7E68C9}"/>
            </a:ext>
          </a:extLst>
        </xdr:cNvPr>
        <xdr:cNvCxnSpPr/>
      </xdr:nvCxnSpPr>
      <xdr:spPr>
        <a:xfrm>
          <a:off x="7308850" y="965200"/>
          <a:ext cx="6350" cy="213995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120650</xdr:rowOff>
    </xdr:from>
    <xdr:to>
      <xdr:col>16</xdr:col>
      <xdr:colOff>50800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9F463-152B-4AD6-A917-F4F0B248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6</xdr:row>
      <xdr:rowOff>44450</xdr:rowOff>
    </xdr:from>
    <xdr:to>
      <xdr:col>11</xdr:col>
      <xdr:colOff>482600</xdr:colOff>
      <xdr:row>17</xdr:row>
      <xdr:rowOff>158750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338B95-4903-45B4-A622-377F73056BF3}"/>
            </a:ext>
          </a:extLst>
        </xdr:cNvPr>
        <xdr:cNvCxnSpPr/>
      </xdr:nvCxnSpPr>
      <xdr:spPr>
        <a:xfrm>
          <a:off x="7308850" y="965200"/>
          <a:ext cx="6350" cy="213995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298450</xdr:colOff>
      <xdr:row>20</xdr:row>
      <xdr:rowOff>6350</xdr:rowOff>
    </xdr:from>
    <xdr:to>
      <xdr:col>15</xdr:col>
      <xdr:colOff>603250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AD79F4-8E90-414D-9DAF-51C67E0FA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</xdr:colOff>
      <xdr:row>3</xdr:row>
      <xdr:rowOff>95250</xdr:rowOff>
    </xdr:from>
    <xdr:to>
      <xdr:col>23</xdr:col>
      <xdr:colOff>196850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8B7DB-628C-41C6-B9EF-CF259D39A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6</xdr:row>
      <xdr:rowOff>25400</xdr:rowOff>
    </xdr:from>
    <xdr:to>
      <xdr:col>18</xdr:col>
      <xdr:colOff>419100</xdr:colOff>
      <xdr:row>17</xdr:row>
      <xdr:rowOff>139700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ECBFA6D-274E-475A-9AC0-365C0B8EF272}"/>
            </a:ext>
          </a:extLst>
        </xdr:cNvPr>
        <xdr:cNvCxnSpPr/>
      </xdr:nvCxnSpPr>
      <xdr:spPr>
        <a:xfrm>
          <a:off x="11512550" y="1130300"/>
          <a:ext cx="6350" cy="213995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4D58-7C75-4139-B834-58162DFE316B}">
  <dimension ref="B2:E20"/>
  <sheetViews>
    <sheetView showGridLines="0" workbookViewId="0">
      <selection activeCell="C8" sqref="C8:C15"/>
    </sheetView>
  </sheetViews>
  <sheetFormatPr defaultRowHeight="14.45"/>
  <cols>
    <col min="1" max="1" width="7.7109375" customWidth="1"/>
  </cols>
  <sheetData>
    <row r="2" spans="2:5">
      <c r="B2" s="2" t="s">
        <v>0</v>
      </c>
      <c r="C2" s="2" t="s">
        <v>1</v>
      </c>
      <c r="D2" s="2" t="s">
        <v>2</v>
      </c>
    </row>
    <row r="3" spans="2:5">
      <c r="B3" s="1">
        <v>0</v>
      </c>
      <c r="C3" s="1">
        <v>1000</v>
      </c>
      <c r="D3" s="3">
        <v>1</v>
      </c>
    </row>
    <row r="4" spans="2:5">
      <c r="B4" s="1">
        <v>1</v>
      </c>
      <c r="C4" s="1">
        <v>631</v>
      </c>
      <c r="D4" s="3">
        <v>0.6309128547712165</v>
      </c>
      <c r="E4" s="11"/>
    </row>
    <row r="5" spans="2:5">
      <c r="B5" s="1">
        <v>2</v>
      </c>
      <c r="C5" s="1">
        <v>468</v>
      </c>
      <c r="D5" s="3">
        <v>0.46787582350665929</v>
      </c>
    </row>
    <row r="6" spans="2:5">
      <c r="B6" s="1">
        <v>3</v>
      </c>
      <c r="C6" s="1">
        <v>382</v>
      </c>
      <c r="D6" s="3">
        <v>0.38156287431703984</v>
      </c>
    </row>
    <row r="7" spans="2:5">
      <c r="B7" s="1">
        <v>4</v>
      </c>
      <c r="C7" s="1">
        <v>326</v>
      </c>
      <c r="D7" s="3">
        <v>0.32635145927384807</v>
      </c>
    </row>
    <row r="8" spans="2:5">
      <c r="B8" s="1">
        <v>5</v>
      </c>
      <c r="C8" s="1">
        <v>289</v>
      </c>
      <c r="D8" s="3">
        <v>0.28913375977923705</v>
      </c>
    </row>
    <row r="9" spans="2:5">
      <c r="B9" s="1">
        <v>6</v>
      </c>
      <c r="C9" s="1">
        <v>262</v>
      </c>
      <c r="D9" s="3">
        <v>0.26206098212533835</v>
      </c>
    </row>
    <row r="10" spans="2:5">
      <c r="B10" s="1">
        <v>7</v>
      </c>
      <c r="C10" s="1">
        <v>241</v>
      </c>
      <c r="D10" s="3">
        <v>0.24068386502567354</v>
      </c>
    </row>
    <row r="11" spans="2:5">
      <c r="B11" s="1">
        <v>8</v>
      </c>
      <c r="C11" s="1">
        <v>223</v>
      </c>
      <c r="D11" s="3">
        <v>0.22299232541357691</v>
      </c>
    </row>
    <row r="12" spans="2:5">
      <c r="B12" s="1">
        <v>9</v>
      </c>
      <c r="C12" s="1">
        <v>207</v>
      </c>
      <c r="D12" s="3">
        <v>0.20717668594194627</v>
      </c>
    </row>
    <row r="13" spans="2:5">
      <c r="B13" s="1">
        <v>10</v>
      </c>
      <c r="C13" s="1">
        <v>194</v>
      </c>
      <c r="D13" s="3">
        <v>0.19444174278836751</v>
      </c>
    </row>
    <row r="14" spans="2:5">
      <c r="B14" s="1">
        <v>11</v>
      </c>
      <c r="C14" s="1">
        <v>183</v>
      </c>
      <c r="D14" s="3">
        <v>0.18340917203556145</v>
      </c>
    </row>
    <row r="15" spans="2:5">
      <c r="B15" s="1">
        <v>12</v>
      </c>
      <c r="C15" s="1">
        <v>173</v>
      </c>
      <c r="D15" s="3">
        <v>0.17330436011977035</v>
      </c>
    </row>
    <row r="17" spans="2:3">
      <c r="B17" s="1" t="s">
        <v>3</v>
      </c>
      <c r="C17" t="s">
        <v>4</v>
      </c>
    </row>
    <row r="18" spans="2:3">
      <c r="C18" t="s">
        <v>5</v>
      </c>
    </row>
    <row r="19" spans="2:3">
      <c r="B19" s="1" t="s">
        <v>6</v>
      </c>
      <c r="C19" t="s">
        <v>7</v>
      </c>
    </row>
    <row r="20" spans="2:3">
      <c r="C2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B4A5-619C-4050-9FD2-81B8D0B5B0DE}">
  <dimension ref="A2:J77"/>
  <sheetViews>
    <sheetView showGridLines="0" workbookViewId="0">
      <selection activeCell="N30" sqref="N30"/>
    </sheetView>
  </sheetViews>
  <sheetFormatPr defaultRowHeight="14.45"/>
  <cols>
    <col min="1" max="1" width="10.42578125" customWidth="1"/>
    <col min="3" max="3" width="10.140625" customWidth="1"/>
    <col min="4" max="4" width="13.5703125" bestFit="1" customWidth="1"/>
    <col min="5" max="6" width="11.42578125" bestFit="1" customWidth="1"/>
    <col min="7" max="7" width="12.42578125" bestFit="1" customWidth="1"/>
    <col min="8" max="8" width="15.42578125" customWidth="1"/>
    <col min="9" max="9" width="15.140625" bestFit="1" customWidth="1"/>
    <col min="10" max="10" width="13.5703125" bestFit="1" customWidth="1"/>
  </cols>
  <sheetData>
    <row r="2" spans="1:10">
      <c r="B2" s="2" t="s">
        <v>0</v>
      </c>
      <c r="C2" s="2" t="s">
        <v>9</v>
      </c>
      <c r="D2" s="2" t="s">
        <v>1</v>
      </c>
      <c r="E2" s="2" t="s">
        <v>2</v>
      </c>
      <c r="F2" s="2" t="s">
        <v>10</v>
      </c>
      <c r="H2" s="2" t="s">
        <v>11</v>
      </c>
      <c r="I2" s="2" t="s">
        <v>12</v>
      </c>
      <c r="J2" s="2" t="s">
        <v>13</v>
      </c>
    </row>
    <row r="3" spans="1:10">
      <c r="B3" s="1">
        <v>0</v>
      </c>
      <c r="C3" s="19">
        <f t="shared" ref="C3:C9" si="0">B3^2</f>
        <v>0</v>
      </c>
      <c r="D3" s="1">
        <v>1000</v>
      </c>
      <c r="E3" s="3">
        <f t="shared" ref="E3:E15" si="1">D3/$D$3</f>
        <v>1</v>
      </c>
      <c r="F3" s="3">
        <f>LN(E3)</f>
        <v>0</v>
      </c>
      <c r="H3" s="3">
        <f>$C$35+$C$36*B3</f>
        <v>0.88080000000000003</v>
      </c>
      <c r="I3" s="3">
        <f>$C$55+$C$56*B3+$C$57*B3^2</f>
        <v>0.98122857142857156</v>
      </c>
      <c r="J3" s="3">
        <f>EXP($C$76+$C$77*B3)</f>
        <v>0.89416443972876791</v>
      </c>
    </row>
    <row r="4" spans="1:10">
      <c r="B4" s="1">
        <v>1</v>
      </c>
      <c r="C4" s="1">
        <f t="shared" si="0"/>
        <v>1</v>
      </c>
      <c r="D4" s="1">
        <v>631</v>
      </c>
      <c r="E4" s="3">
        <f t="shared" si="1"/>
        <v>0.63100000000000001</v>
      </c>
      <c r="F4" s="3">
        <f t="shared" ref="F4:F15" si="2">LN(E4)</f>
        <v>-0.46044941644092391</v>
      </c>
      <c r="H4" s="3">
        <f t="shared" ref="H4:H14" si="3">$C$35+$C$36*B4</f>
        <v>0.72110000000000007</v>
      </c>
      <c r="I4" s="3">
        <f t="shared" ref="I4:I15" si="4">$C$55+$C$56*B4+$C$57*B4^2</f>
        <v>0.67088571428571453</v>
      </c>
      <c r="J4" s="3">
        <f t="shared" ref="J4:J15" si="5">EXP($C$76+$C$77*B4)</f>
        <v>0.67961712654466555</v>
      </c>
    </row>
    <row r="5" spans="1:10">
      <c r="B5" s="1">
        <v>2</v>
      </c>
      <c r="C5" s="1">
        <f t="shared" si="0"/>
        <v>4</v>
      </c>
      <c r="D5" s="1">
        <v>468</v>
      </c>
      <c r="E5" s="3">
        <f t="shared" si="1"/>
        <v>0.46800000000000003</v>
      </c>
      <c r="F5" s="3">
        <f t="shared" si="2"/>
        <v>-0.75928698306449027</v>
      </c>
      <c r="H5" s="3">
        <f t="shared" si="3"/>
        <v>0.56140000000000012</v>
      </c>
      <c r="I5" s="3">
        <f t="shared" si="4"/>
        <v>0.4609714285714287</v>
      </c>
      <c r="J5" s="3">
        <f t="shared" si="5"/>
        <v>0.51654865500235336</v>
      </c>
    </row>
    <row r="6" spans="1:10">
      <c r="B6" s="1">
        <v>3</v>
      </c>
      <c r="C6" s="1">
        <f t="shared" si="0"/>
        <v>9</v>
      </c>
      <c r="D6" s="1">
        <v>382</v>
      </c>
      <c r="E6" s="3">
        <f t="shared" si="1"/>
        <v>0.38200000000000001</v>
      </c>
      <c r="F6" s="3">
        <f t="shared" si="2"/>
        <v>-0.96233467037556186</v>
      </c>
      <c r="H6" s="3">
        <f t="shared" si="3"/>
        <v>0.40170000000000006</v>
      </c>
      <c r="I6" s="3">
        <f t="shared" si="4"/>
        <v>0.3514857142857144</v>
      </c>
      <c r="J6" s="3">
        <f t="shared" si="5"/>
        <v>0.39260710562332224</v>
      </c>
    </row>
    <row r="7" spans="1:10">
      <c r="A7" s="4" t="s">
        <v>14</v>
      </c>
      <c r="B7" s="5">
        <v>4</v>
      </c>
      <c r="C7" s="5">
        <f t="shared" si="0"/>
        <v>16</v>
      </c>
      <c r="D7" s="5">
        <v>326</v>
      </c>
      <c r="E7" s="6">
        <f t="shared" si="1"/>
        <v>0.32600000000000001</v>
      </c>
      <c r="F7" s="6">
        <f t="shared" si="2"/>
        <v>-1.1208578976154293</v>
      </c>
      <c r="H7" s="6">
        <f t="shared" si="3"/>
        <v>0.2420000000000001</v>
      </c>
      <c r="I7" s="6">
        <f t="shared" si="4"/>
        <v>0.34242857142857164</v>
      </c>
      <c r="J7" s="6">
        <f t="shared" si="5"/>
        <v>0.29840429917530276</v>
      </c>
    </row>
    <row r="8" spans="1:10">
      <c r="A8" t="s">
        <v>15</v>
      </c>
      <c r="B8" s="1">
        <v>5</v>
      </c>
      <c r="C8" s="1">
        <f t="shared" si="0"/>
        <v>25</v>
      </c>
      <c r="D8" s="1">
        <v>289</v>
      </c>
      <c r="E8" s="3">
        <f t="shared" si="1"/>
        <v>0.28899999999999998</v>
      </c>
      <c r="F8" s="3">
        <f t="shared" si="2"/>
        <v>-1.2413285908697049</v>
      </c>
      <c r="H8" s="3">
        <f t="shared" si="3"/>
        <v>8.2300000000000151E-2</v>
      </c>
      <c r="I8" s="3">
        <f t="shared" si="4"/>
        <v>0.43380000000000041</v>
      </c>
      <c r="J8" s="3">
        <f t="shared" si="5"/>
        <v>0.22680467187401313</v>
      </c>
    </row>
    <row r="9" spans="1:10">
      <c r="B9" s="1">
        <v>6</v>
      </c>
      <c r="C9" s="1">
        <f t="shared" si="0"/>
        <v>36</v>
      </c>
      <c r="D9" s="1">
        <v>262</v>
      </c>
      <c r="E9" s="3">
        <f t="shared" si="1"/>
        <v>0.26200000000000001</v>
      </c>
      <c r="F9" s="3">
        <f t="shared" si="2"/>
        <v>-1.3394107752210402</v>
      </c>
      <c r="H9" s="3">
        <f t="shared" si="3"/>
        <v>-7.7399999999999913E-2</v>
      </c>
      <c r="I9" s="3">
        <f t="shared" si="4"/>
        <v>0.62560000000000016</v>
      </c>
      <c r="J9" s="3">
        <f t="shared" si="5"/>
        <v>0.1723847790599666</v>
      </c>
    </row>
    <row r="10" spans="1:10">
      <c r="B10" s="1">
        <v>7</v>
      </c>
      <c r="C10" s="1">
        <f t="shared" ref="C10:C15" si="6">B10^2</f>
        <v>49</v>
      </c>
      <c r="D10" s="1">
        <v>241</v>
      </c>
      <c r="E10" s="3">
        <f t="shared" si="1"/>
        <v>0.24099999999999999</v>
      </c>
      <c r="F10" s="3">
        <f t="shared" si="2"/>
        <v>-1.422958345491482</v>
      </c>
      <c r="H10" s="3">
        <f t="shared" si="3"/>
        <v>-0.23709999999999987</v>
      </c>
      <c r="I10" s="3">
        <f t="shared" si="4"/>
        <v>0.91782857142857188</v>
      </c>
      <c r="J10" s="3">
        <f t="shared" si="5"/>
        <v>0.13102248646827094</v>
      </c>
    </row>
    <row r="11" spans="1:10">
      <c r="B11" s="1">
        <v>8</v>
      </c>
      <c r="C11" s="1">
        <f t="shared" si="6"/>
        <v>64</v>
      </c>
      <c r="D11" s="1">
        <v>223</v>
      </c>
      <c r="E11" s="3">
        <f t="shared" si="1"/>
        <v>0.223</v>
      </c>
      <c r="F11" s="3">
        <f t="shared" si="2"/>
        <v>-1.5005835075220182</v>
      </c>
      <c r="H11" s="3">
        <f t="shared" si="3"/>
        <v>-0.39679999999999982</v>
      </c>
      <c r="I11" s="3">
        <f t="shared" si="4"/>
        <v>1.3104857142857147</v>
      </c>
      <c r="J11" s="3">
        <f t="shared" si="5"/>
        <v>9.9584731633159299E-2</v>
      </c>
    </row>
    <row r="12" spans="1:10">
      <c r="B12" s="1">
        <v>9</v>
      </c>
      <c r="C12" s="1">
        <f t="shared" si="6"/>
        <v>81</v>
      </c>
      <c r="D12" s="1">
        <v>207</v>
      </c>
      <c r="E12" s="3">
        <f t="shared" si="1"/>
        <v>0.20699999999999999</v>
      </c>
      <c r="F12" s="3">
        <f t="shared" si="2"/>
        <v>-1.575036485716768</v>
      </c>
      <c r="H12" s="3">
        <f t="shared" si="3"/>
        <v>-0.55649999999999977</v>
      </c>
      <c r="I12" s="3">
        <f t="shared" si="4"/>
        <v>1.8035714285714288</v>
      </c>
      <c r="J12" s="3">
        <f t="shared" si="5"/>
        <v>7.5690204344045456E-2</v>
      </c>
    </row>
    <row r="13" spans="1:10">
      <c r="B13" s="1">
        <v>10</v>
      </c>
      <c r="C13" s="1">
        <f t="shared" si="6"/>
        <v>100</v>
      </c>
      <c r="D13" s="1">
        <v>194</v>
      </c>
      <c r="E13" s="3">
        <f t="shared" si="1"/>
        <v>0.19400000000000001</v>
      </c>
      <c r="F13" s="3">
        <f t="shared" si="2"/>
        <v>-1.6398971199188088</v>
      </c>
      <c r="H13" s="3">
        <f t="shared" si="3"/>
        <v>-0.71619999999999973</v>
      </c>
      <c r="I13" s="3">
        <f t="shared" si="4"/>
        <v>2.3970857142857156</v>
      </c>
      <c r="J13" s="3">
        <f t="shared" si="5"/>
        <v>5.752896995040694E-2</v>
      </c>
    </row>
    <row r="14" spans="1:10">
      <c r="B14" s="1">
        <v>11</v>
      </c>
      <c r="C14" s="1">
        <f t="shared" si="6"/>
        <v>121</v>
      </c>
      <c r="D14" s="1">
        <v>183</v>
      </c>
      <c r="E14" s="3">
        <f t="shared" si="1"/>
        <v>0.183</v>
      </c>
      <c r="F14" s="3">
        <f t="shared" si="2"/>
        <v>-1.6982691261407161</v>
      </c>
      <c r="H14" s="3">
        <f t="shared" si="3"/>
        <v>-0.87589999999999968</v>
      </c>
      <c r="I14" s="3">
        <f t="shared" si="4"/>
        <v>3.0910285714285726</v>
      </c>
      <c r="J14" s="3">
        <f t="shared" si="5"/>
        <v>4.3725372552983324E-2</v>
      </c>
    </row>
    <row r="15" spans="1:10">
      <c r="B15" s="1">
        <v>12</v>
      </c>
      <c r="C15" s="1">
        <f t="shared" si="6"/>
        <v>144</v>
      </c>
      <c r="D15" s="1">
        <v>173</v>
      </c>
      <c r="E15" s="3">
        <f t="shared" si="1"/>
        <v>0.17299999999999999</v>
      </c>
      <c r="F15" s="3">
        <f t="shared" si="2"/>
        <v>-1.7544636844843582</v>
      </c>
      <c r="H15" s="3">
        <f>$C$35+$C$36*B15</f>
        <v>-1.0355999999999999</v>
      </c>
      <c r="I15" s="3">
        <f t="shared" si="4"/>
        <v>3.8854000000000006</v>
      </c>
      <c r="J15" s="3">
        <f t="shared" si="5"/>
        <v>3.3233833432883539E-2</v>
      </c>
    </row>
    <row r="16" spans="1:10">
      <c r="H16" s="22"/>
      <c r="I16" s="22"/>
      <c r="J16" s="22"/>
    </row>
    <row r="17" spans="2:10">
      <c r="G17" s="20" t="s">
        <v>16</v>
      </c>
      <c r="H17" s="23">
        <f>CORREL($E$8:$E$15,H8:H15)^2</f>
        <v>0.97314419616704317</v>
      </c>
      <c r="I17" s="23">
        <f>CORREL($E$8:$E$15,I8:I15)^2</f>
        <v>0.872922302884653</v>
      </c>
      <c r="J17" s="23">
        <f>CORREL($E$8:$E$15,J8:J15)^2</f>
        <v>0.99032253424471672</v>
      </c>
    </row>
    <row r="19" spans="2:10">
      <c r="B19" s="16" t="s">
        <v>17</v>
      </c>
      <c r="C19" s="4"/>
      <c r="D19" s="4"/>
      <c r="E19" s="4"/>
      <c r="F19" s="4"/>
      <c r="G19" s="4"/>
    </row>
    <row r="20" spans="2:10" ht="15" thickBot="1"/>
    <row r="21" spans="2:10">
      <c r="B21" s="10" t="s">
        <v>18</v>
      </c>
      <c r="C21" s="10"/>
    </row>
    <row r="22" spans="2:10">
      <c r="B22" t="s">
        <v>19</v>
      </c>
      <c r="C22" s="12">
        <v>0.93212642930124967</v>
      </c>
      <c r="D22" s="12"/>
      <c r="E22" s="12"/>
      <c r="F22" s="12"/>
      <c r="G22" s="12"/>
    </row>
    <row r="23" spans="2:10">
      <c r="B23" t="s">
        <v>20</v>
      </c>
      <c r="C23" s="24">
        <v>0.86885968020189752</v>
      </c>
      <c r="D23" s="12"/>
      <c r="E23" s="12"/>
      <c r="F23" s="12"/>
      <c r="G23" s="12"/>
    </row>
    <row r="24" spans="2:10">
      <c r="B24" t="s">
        <v>21</v>
      </c>
      <c r="C24" s="12">
        <v>0.8251462402691967</v>
      </c>
      <c r="D24" s="12"/>
      <c r="E24" s="12"/>
      <c r="F24" s="12"/>
      <c r="G24" s="12"/>
    </row>
    <row r="25" spans="2:10">
      <c r="B25" t="s">
        <v>22</v>
      </c>
      <c r="C25" s="12">
        <v>0.11327591682848272</v>
      </c>
      <c r="D25" s="12"/>
      <c r="E25" s="12"/>
      <c r="F25" s="12"/>
      <c r="G25" s="12"/>
    </row>
    <row r="26" spans="2:10" ht="15" thickBot="1">
      <c r="B26" s="8" t="s">
        <v>23</v>
      </c>
      <c r="C26" s="13">
        <v>5</v>
      </c>
      <c r="D26" s="12"/>
      <c r="E26" s="12"/>
      <c r="F26" s="12"/>
      <c r="G26" s="12"/>
    </row>
    <row r="27" spans="2:10">
      <c r="C27" s="12"/>
      <c r="D27" s="12"/>
      <c r="E27" s="12"/>
      <c r="F27" s="12"/>
      <c r="G27" s="12"/>
    </row>
    <row r="28" spans="2:10" ht="15" thickBot="1">
      <c r="B28" t="s">
        <v>24</v>
      </c>
      <c r="C28" s="12"/>
      <c r="D28" s="12"/>
      <c r="E28" s="12"/>
      <c r="F28" s="12"/>
      <c r="G28" s="12"/>
    </row>
    <row r="29" spans="2:10">
      <c r="B29" s="9"/>
      <c r="C29" s="14" t="s">
        <v>25</v>
      </c>
      <c r="D29" s="14" t="s">
        <v>26</v>
      </c>
      <c r="E29" s="14" t="s">
        <v>27</v>
      </c>
      <c r="F29" s="14" t="s">
        <v>28</v>
      </c>
      <c r="G29" s="14" t="s">
        <v>29</v>
      </c>
    </row>
    <row r="30" spans="2:10">
      <c r="B30" t="s">
        <v>30</v>
      </c>
      <c r="C30" s="18">
        <v>1</v>
      </c>
      <c r="D30" s="12">
        <v>0.25504090000000001</v>
      </c>
      <c r="E30" s="12">
        <v>0.25504090000000001</v>
      </c>
      <c r="F30" s="12">
        <v>19.876259602070956</v>
      </c>
      <c r="G30" s="12">
        <v>2.1009380092668031E-2</v>
      </c>
    </row>
    <row r="31" spans="2:10">
      <c r="B31" t="s">
        <v>31</v>
      </c>
      <c r="C31" s="18">
        <v>3</v>
      </c>
      <c r="D31" s="12">
        <v>3.8494300000000002E-2</v>
      </c>
      <c r="E31" s="12">
        <v>1.2831433333333335E-2</v>
      </c>
      <c r="F31" s="12"/>
      <c r="G31" s="12"/>
    </row>
    <row r="32" spans="2:10" ht="15" thickBot="1">
      <c r="B32" s="8" t="s">
        <v>32</v>
      </c>
      <c r="C32" s="17">
        <v>4</v>
      </c>
      <c r="D32" s="13">
        <v>0.2935352</v>
      </c>
      <c r="E32" s="13"/>
      <c r="F32" s="13"/>
      <c r="G32" s="13"/>
    </row>
    <row r="33" spans="2:7" ht="15" thickBot="1">
      <c r="C33" s="12"/>
      <c r="D33" s="12"/>
      <c r="E33" s="12"/>
      <c r="F33" s="12"/>
      <c r="G33" s="12"/>
    </row>
    <row r="34" spans="2:7">
      <c r="B34" s="9"/>
      <c r="C34" s="14" t="s">
        <v>33</v>
      </c>
      <c r="D34" s="14" t="s">
        <v>22</v>
      </c>
      <c r="E34" s="14" t="s">
        <v>34</v>
      </c>
      <c r="F34" s="14" t="s">
        <v>35</v>
      </c>
      <c r="G34" s="12"/>
    </row>
    <row r="35" spans="2:7">
      <c r="B35" t="s">
        <v>36</v>
      </c>
      <c r="C35" s="12">
        <v>0.88080000000000003</v>
      </c>
      <c r="D35" s="12">
        <v>8.7743147880618003E-2</v>
      </c>
      <c r="E35" s="12">
        <v>10.038390703720856</v>
      </c>
      <c r="F35" s="12">
        <v>2.1046353575839452E-3</v>
      </c>
      <c r="G35" s="12"/>
    </row>
    <row r="36" spans="2:7" ht="15" thickBot="1">
      <c r="B36" s="8" t="s">
        <v>0</v>
      </c>
      <c r="C36" s="13">
        <v>-0.15969999999999998</v>
      </c>
      <c r="D36" s="13">
        <v>3.5820990122180228E-2</v>
      </c>
      <c r="E36" s="13">
        <v>-4.4582798927468597</v>
      </c>
      <c r="F36" s="13">
        <v>2.1009380092668031E-2</v>
      </c>
      <c r="G36" s="12"/>
    </row>
    <row r="39" spans="2:7">
      <c r="B39" s="16" t="s">
        <v>37</v>
      </c>
      <c r="C39" s="4"/>
      <c r="D39" s="4"/>
      <c r="E39" s="4"/>
      <c r="F39" s="4"/>
      <c r="G39" s="4"/>
    </row>
    <row r="40" spans="2:7" ht="15" thickBot="1"/>
    <row r="41" spans="2:7">
      <c r="B41" s="10" t="s">
        <v>18</v>
      </c>
      <c r="C41" s="10"/>
    </row>
    <row r="42" spans="2:7">
      <c r="B42" t="s">
        <v>19</v>
      </c>
      <c r="C42" s="12">
        <v>0.99454513214435813</v>
      </c>
    </row>
    <row r="43" spans="2:7">
      <c r="B43" t="s">
        <v>20</v>
      </c>
      <c r="C43" s="24">
        <v>0.98912001987203879</v>
      </c>
    </row>
    <row r="44" spans="2:7">
      <c r="B44" t="s">
        <v>21</v>
      </c>
      <c r="C44" s="12">
        <v>0.97824003974407758</v>
      </c>
    </row>
    <row r="45" spans="2:7">
      <c r="B45" t="s">
        <v>22</v>
      </c>
      <c r="C45" s="12">
        <v>3.9960337478912443E-2</v>
      </c>
    </row>
    <row r="46" spans="2:7" ht="15" thickBot="1">
      <c r="B46" s="8" t="s">
        <v>23</v>
      </c>
      <c r="C46" s="8">
        <v>5</v>
      </c>
    </row>
    <row r="48" spans="2:7" ht="15" thickBot="1">
      <c r="B48" t="s">
        <v>24</v>
      </c>
    </row>
    <row r="49" spans="2:7">
      <c r="B49" s="9"/>
      <c r="C49" s="9" t="s">
        <v>25</v>
      </c>
      <c r="D49" s="9" t="s">
        <v>26</v>
      </c>
      <c r="E49" s="9" t="s">
        <v>27</v>
      </c>
      <c r="F49" s="9" t="s">
        <v>28</v>
      </c>
      <c r="G49" s="9" t="s">
        <v>29</v>
      </c>
    </row>
    <row r="50" spans="2:7">
      <c r="B50" t="s">
        <v>30</v>
      </c>
      <c r="C50">
        <v>2</v>
      </c>
      <c r="D50" s="12">
        <v>0.29034154285714286</v>
      </c>
      <c r="E50" s="12">
        <v>0.14517077142857143</v>
      </c>
      <c r="F50" s="12">
        <v>90.911932580650756</v>
      </c>
      <c r="G50" s="12">
        <v>1.0879980127961314E-2</v>
      </c>
    </row>
    <row r="51" spans="2:7">
      <c r="B51" t="s">
        <v>31</v>
      </c>
      <c r="C51">
        <v>2</v>
      </c>
      <c r="D51" s="12">
        <v>3.1936571428571492E-3</v>
      </c>
      <c r="E51" s="12">
        <v>1.5968285714285746E-3</v>
      </c>
      <c r="F51" s="12"/>
      <c r="G51" s="12"/>
    </row>
    <row r="52" spans="2:7" ht="15" thickBot="1">
      <c r="B52" s="8" t="s">
        <v>32</v>
      </c>
      <c r="C52" s="8">
        <v>4</v>
      </c>
      <c r="D52" s="13">
        <v>0.2935352</v>
      </c>
      <c r="E52" s="13"/>
      <c r="F52" s="13"/>
      <c r="G52" s="13"/>
    </row>
    <row r="53" spans="2:7" ht="15" thickBot="1"/>
    <row r="54" spans="2:7">
      <c r="B54" s="9"/>
      <c r="C54" s="9" t="s">
        <v>33</v>
      </c>
      <c r="D54" s="9" t="s">
        <v>22</v>
      </c>
      <c r="E54" s="9" t="s">
        <v>34</v>
      </c>
      <c r="F54" s="9" t="s">
        <v>35</v>
      </c>
    </row>
    <row r="55" spans="2:7">
      <c r="B55" t="s">
        <v>36</v>
      </c>
      <c r="C55" s="12">
        <v>0.98122857142857156</v>
      </c>
      <c r="D55" s="12">
        <v>3.7607630576134747E-2</v>
      </c>
      <c r="E55" s="12">
        <v>26.091209586898167</v>
      </c>
      <c r="F55" s="12">
        <v>1.4657365374151877E-3</v>
      </c>
    </row>
    <row r="56" spans="2:7">
      <c r="B56" t="s">
        <v>0</v>
      </c>
      <c r="C56" s="12">
        <v>-0.36055714285714285</v>
      </c>
      <c r="D56" s="12">
        <v>4.4549184009568248E-2</v>
      </c>
      <c r="E56" s="12">
        <v>-8.093462335465059</v>
      </c>
      <c r="F56" s="12">
        <v>1.4925289998637965E-2</v>
      </c>
    </row>
    <row r="57" spans="2:7" ht="15" thickBot="1">
      <c r="B57" s="8" t="s">
        <v>9</v>
      </c>
      <c r="C57" s="13">
        <v>5.0214285714285718E-2</v>
      </c>
      <c r="D57" s="13">
        <v>1.0679849421853738E-2</v>
      </c>
      <c r="E57" s="13">
        <v>4.7017784362702981</v>
      </c>
      <c r="F57" s="13">
        <v>4.238025115613106E-2</v>
      </c>
    </row>
    <row r="60" spans="2:7">
      <c r="B60" s="16" t="s">
        <v>38</v>
      </c>
      <c r="C60" s="4"/>
      <c r="D60" s="4"/>
      <c r="E60" s="4"/>
      <c r="F60" s="4"/>
      <c r="G60" s="4"/>
    </row>
    <row r="61" spans="2:7" ht="15" thickBot="1"/>
    <row r="62" spans="2:7">
      <c r="B62" s="10" t="s">
        <v>18</v>
      </c>
      <c r="C62" s="10"/>
    </row>
    <row r="63" spans="2:7">
      <c r="B63" t="s">
        <v>19</v>
      </c>
      <c r="C63" s="12">
        <v>0.97670273051911671</v>
      </c>
    </row>
    <row r="64" spans="2:7">
      <c r="B64" t="s">
        <v>20</v>
      </c>
      <c r="C64" s="24">
        <v>0.95394822380349842</v>
      </c>
    </row>
    <row r="65" spans="2:7">
      <c r="B65" t="s">
        <v>21</v>
      </c>
      <c r="C65" s="12">
        <v>0.93859763173799793</v>
      </c>
    </row>
    <row r="66" spans="2:7">
      <c r="B66" t="s">
        <v>22</v>
      </c>
      <c r="C66" s="12">
        <v>0.11005787514168627</v>
      </c>
    </row>
    <row r="67" spans="2:7" ht="15" thickBot="1">
      <c r="B67" s="8" t="s">
        <v>23</v>
      </c>
      <c r="C67" s="8">
        <v>5</v>
      </c>
    </row>
    <row r="69" spans="2:7" ht="15" thickBot="1">
      <c r="B69" t="s">
        <v>24</v>
      </c>
    </row>
    <row r="70" spans="2:7">
      <c r="B70" s="9"/>
      <c r="C70" s="9" t="s">
        <v>25</v>
      </c>
      <c r="D70" s="9" t="s">
        <v>26</v>
      </c>
      <c r="E70" s="9" t="s">
        <v>27</v>
      </c>
      <c r="F70" s="9" t="s">
        <v>28</v>
      </c>
      <c r="G70" s="9" t="s">
        <v>29</v>
      </c>
    </row>
    <row r="71" spans="2:7">
      <c r="B71" t="s">
        <v>30</v>
      </c>
      <c r="C71">
        <v>1</v>
      </c>
      <c r="D71" s="12">
        <v>0.7527346716982013</v>
      </c>
      <c r="E71" s="12">
        <v>0.7527346716982013</v>
      </c>
      <c r="F71" s="12">
        <v>62.144067129986304</v>
      </c>
      <c r="G71" s="12">
        <v>4.2537099235272265E-3</v>
      </c>
    </row>
    <row r="72" spans="2:7">
      <c r="B72" t="s">
        <v>31</v>
      </c>
      <c r="C72">
        <v>3</v>
      </c>
      <c r="D72" s="12">
        <v>3.6338207642109016E-2</v>
      </c>
      <c r="E72" s="12">
        <v>1.2112735880703005E-2</v>
      </c>
      <c r="F72" s="12"/>
      <c r="G72" s="12"/>
    </row>
    <row r="73" spans="2:7" ht="15" thickBot="1">
      <c r="B73" s="8" t="s">
        <v>32</v>
      </c>
      <c r="C73" s="8">
        <v>4</v>
      </c>
      <c r="D73" s="13">
        <v>0.78907287934031034</v>
      </c>
      <c r="E73" s="13"/>
      <c r="F73" s="13"/>
      <c r="G73" s="13"/>
    </row>
    <row r="74" spans="2:7" ht="15" thickBot="1"/>
    <row r="75" spans="2:7">
      <c r="B75" s="9"/>
      <c r="C75" s="9" t="s">
        <v>33</v>
      </c>
      <c r="D75" s="9" t="s">
        <v>22</v>
      </c>
      <c r="E75" s="9" t="s">
        <v>34</v>
      </c>
      <c r="F75" s="9" t="s">
        <v>35</v>
      </c>
    </row>
    <row r="76" spans="2:7">
      <c r="B76" t="s">
        <v>36</v>
      </c>
      <c r="C76" s="12">
        <v>-0.11186558366618182</v>
      </c>
      <c r="D76" s="12">
        <v>8.5250463508545232E-2</v>
      </c>
      <c r="E76" s="12">
        <v>-1.3121991255211038</v>
      </c>
      <c r="F76" s="12">
        <v>0.28082300224088569</v>
      </c>
    </row>
    <row r="77" spans="2:7" ht="15" thickBot="1">
      <c r="B77" s="8" t="s">
        <v>0</v>
      </c>
      <c r="C77" s="13">
        <v>-0.27436010491654961</v>
      </c>
      <c r="D77" s="13">
        <v>3.4803355988615531E-2</v>
      </c>
      <c r="E77" s="13">
        <v>-7.883150837703556</v>
      </c>
      <c r="F77" s="13">
        <v>4.2537099235272274E-3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1C94-BD96-41CD-8F2B-F61E9AF7C00D}">
  <dimension ref="A2:H22"/>
  <sheetViews>
    <sheetView showGridLines="0" workbookViewId="0">
      <selection activeCell="G8" sqref="G8"/>
    </sheetView>
  </sheetViews>
  <sheetFormatPr defaultRowHeight="14.45"/>
  <cols>
    <col min="1" max="1" width="10.5703125" bestFit="1" customWidth="1"/>
  </cols>
  <sheetData>
    <row r="2" spans="1:8">
      <c r="B2" s="27" t="s">
        <v>39</v>
      </c>
      <c r="D2" s="15">
        <v>0.27166465112775384</v>
      </c>
    </row>
    <row r="3" spans="1:8">
      <c r="B3" s="27" t="s">
        <v>40</v>
      </c>
      <c r="D3">
        <f>SUM(H7:H11)</f>
        <v>-1451.1555556843064</v>
      </c>
    </row>
    <row r="5" spans="1:8">
      <c r="B5" s="2" t="s">
        <v>0</v>
      </c>
      <c r="C5" s="2" t="s">
        <v>1</v>
      </c>
      <c r="D5" s="2" t="s">
        <v>41</v>
      </c>
      <c r="E5" s="2" t="s">
        <v>42</v>
      </c>
      <c r="F5" s="2" t="s">
        <v>43</v>
      </c>
      <c r="G5" s="2" t="s">
        <v>44</v>
      </c>
      <c r="H5" s="2" t="s">
        <v>45</v>
      </c>
    </row>
    <row r="6" spans="1:8">
      <c r="B6" s="1">
        <v>0</v>
      </c>
      <c r="C6" s="1">
        <v>1000</v>
      </c>
      <c r="D6" s="25">
        <f t="shared" ref="D6:D18" si="0">C6/1000</f>
        <v>1</v>
      </c>
      <c r="E6" s="1"/>
      <c r="F6" s="1"/>
      <c r="G6" s="25">
        <f>1-F6</f>
        <v>1</v>
      </c>
    </row>
    <row r="7" spans="1:8">
      <c r="B7" s="1">
        <v>1</v>
      </c>
      <c r="C7" s="1">
        <v>631</v>
      </c>
      <c r="D7" s="25">
        <f t="shared" si="0"/>
        <v>0.63100000000000001</v>
      </c>
      <c r="E7" s="1">
        <f>C6-C7</f>
        <v>369</v>
      </c>
      <c r="F7" s="25">
        <f>D2</f>
        <v>0.27166465112775384</v>
      </c>
      <c r="G7" s="25">
        <f>G6-F7</f>
        <v>0.72833534887224616</v>
      </c>
      <c r="H7" s="1">
        <f>E7*LN(F7)</f>
        <v>-480.87595635786431</v>
      </c>
    </row>
    <row r="8" spans="1:8">
      <c r="B8" s="1">
        <v>2</v>
      </c>
      <c r="C8" s="1">
        <v>468</v>
      </c>
      <c r="D8" s="25">
        <f t="shared" si="0"/>
        <v>0.46800000000000003</v>
      </c>
      <c r="E8" s="1">
        <f t="shared" ref="E8:E18" si="1">C7-C8</f>
        <v>163</v>
      </c>
      <c r="F8" s="25">
        <f t="shared" ref="F8:F18" si="2">F7*(1-$D$2)</f>
        <v>0.19786296845538964</v>
      </c>
      <c r="G8" s="25">
        <f t="shared" ref="G8:G18" si="3">G7-F8</f>
        <v>0.53047238041685651</v>
      </c>
      <c r="H8" s="1">
        <f t="shared" ref="H8:H10" si="4">E8*LN(F8)</f>
        <v>-264.08943232199681</v>
      </c>
    </row>
    <row r="9" spans="1:8">
      <c r="B9" s="1">
        <v>3</v>
      </c>
      <c r="C9" s="1">
        <v>382</v>
      </c>
      <c r="D9" s="25">
        <f t="shared" si="0"/>
        <v>0.38200000000000001</v>
      </c>
      <c r="E9" s="1">
        <f t="shared" si="1"/>
        <v>86</v>
      </c>
      <c r="F9" s="25">
        <f t="shared" si="2"/>
        <v>0.14411059415885444</v>
      </c>
      <c r="G9" s="25">
        <f t="shared" si="3"/>
        <v>0.3863617862580021</v>
      </c>
      <c r="H9" s="1">
        <f t="shared" si="4"/>
        <v>-166.59698629005524</v>
      </c>
    </row>
    <row r="10" spans="1:8">
      <c r="A10" s="4" t="s">
        <v>14</v>
      </c>
      <c r="B10" s="5">
        <v>4</v>
      </c>
      <c r="C10" s="5">
        <v>326</v>
      </c>
      <c r="D10" s="26">
        <f t="shared" si="0"/>
        <v>0.32600000000000001</v>
      </c>
      <c r="E10" s="5">
        <f t="shared" si="1"/>
        <v>56</v>
      </c>
      <c r="F10" s="26">
        <f t="shared" si="2"/>
        <v>0.10496083987287592</v>
      </c>
      <c r="G10" s="26">
        <f t="shared" si="3"/>
        <v>0.28140094638512619</v>
      </c>
      <c r="H10" s="1">
        <f t="shared" si="4"/>
        <v>-126.23340531092251</v>
      </c>
    </row>
    <row r="11" spans="1:8">
      <c r="A11" t="s">
        <v>15</v>
      </c>
      <c r="B11" s="1">
        <v>5</v>
      </c>
      <c r="C11" s="1">
        <v>289</v>
      </c>
      <c r="D11" s="25">
        <f t="shared" si="0"/>
        <v>0.28899999999999998</v>
      </c>
      <c r="E11" s="1">
        <f t="shared" si="1"/>
        <v>37</v>
      </c>
      <c r="F11" s="25">
        <f t="shared" si="2"/>
        <v>7.6446689926735048E-2</v>
      </c>
      <c r="G11" s="25">
        <f t="shared" si="3"/>
        <v>0.20495425645839116</v>
      </c>
      <c r="H11" s="1">
        <f>C10*LN(G10)</f>
        <v>-413.35977540346744</v>
      </c>
    </row>
    <row r="12" spans="1:8">
      <c r="B12" s="1">
        <v>6</v>
      </c>
      <c r="C12" s="1">
        <v>262</v>
      </c>
      <c r="D12" s="25">
        <f t="shared" si="0"/>
        <v>0.26200000000000001</v>
      </c>
      <c r="E12" s="1">
        <f t="shared" si="1"/>
        <v>27</v>
      </c>
      <c r="F12" s="25">
        <f t="shared" si="2"/>
        <v>5.5678826577917E-2</v>
      </c>
      <c r="G12" s="25">
        <f t="shared" si="3"/>
        <v>0.14927542988047415</v>
      </c>
    </row>
    <row r="13" spans="1:8">
      <c r="B13" s="1">
        <v>7</v>
      </c>
      <c r="C13" s="1">
        <v>241</v>
      </c>
      <c r="D13" s="25">
        <f t="shared" si="0"/>
        <v>0.24099999999999999</v>
      </c>
      <c r="E13" s="1">
        <f t="shared" si="1"/>
        <v>21</v>
      </c>
      <c r="F13" s="25">
        <f t="shared" si="2"/>
        <v>4.055285758042447E-2</v>
      </c>
      <c r="G13" s="25">
        <f t="shared" si="3"/>
        <v>0.10872257230004968</v>
      </c>
    </row>
    <row r="14" spans="1:8">
      <c r="B14" s="1">
        <v>8</v>
      </c>
      <c r="C14" s="1">
        <v>223</v>
      </c>
      <c r="D14" s="25">
        <f t="shared" si="0"/>
        <v>0.223</v>
      </c>
      <c r="E14" s="1">
        <f t="shared" si="1"/>
        <v>18</v>
      </c>
      <c r="F14" s="25">
        <f t="shared" si="2"/>
        <v>2.953607967360497E-2</v>
      </c>
      <c r="G14" s="25">
        <f t="shared" si="3"/>
        <v>7.9186492626444713E-2</v>
      </c>
    </row>
    <row r="15" spans="1:8">
      <c r="B15" s="1">
        <v>9</v>
      </c>
      <c r="C15" s="1">
        <v>207</v>
      </c>
      <c r="D15" s="25">
        <f t="shared" si="0"/>
        <v>0.20699999999999999</v>
      </c>
      <c r="E15" s="1">
        <f t="shared" si="1"/>
        <v>16</v>
      </c>
      <c r="F15" s="25">
        <f t="shared" si="2"/>
        <v>2.1512170893393533E-2</v>
      </c>
      <c r="G15" s="25">
        <f t="shared" si="3"/>
        <v>5.7674321733051176E-2</v>
      </c>
    </row>
    <row r="16" spans="1:8">
      <c r="B16" s="1">
        <v>10</v>
      </c>
      <c r="C16" s="1">
        <v>194</v>
      </c>
      <c r="D16" s="25">
        <f t="shared" si="0"/>
        <v>0.19400000000000001</v>
      </c>
      <c r="E16" s="1">
        <f t="shared" si="1"/>
        <v>13</v>
      </c>
      <c r="F16" s="25">
        <f t="shared" si="2"/>
        <v>1.5668074492639159E-2</v>
      </c>
      <c r="G16" s="25">
        <f t="shared" si="3"/>
        <v>4.200624724041202E-2</v>
      </c>
    </row>
    <row r="17" spans="2:7">
      <c r="B17" s="1">
        <v>11</v>
      </c>
      <c r="C17" s="1">
        <v>183</v>
      </c>
      <c r="D17" s="25">
        <f t="shared" si="0"/>
        <v>0.183</v>
      </c>
      <c r="E17" s="1">
        <f t="shared" si="1"/>
        <v>11</v>
      </c>
      <c r="F17" s="25">
        <f t="shared" si="2"/>
        <v>1.1411612501752683E-2</v>
      </c>
      <c r="G17" s="25">
        <f t="shared" si="3"/>
        <v>3.0594634738659338E-2</v>
      </c>
    </row>
    <row r="18" spans="2:7">
      <c r="B18" s="1">
        <v>12</v>
      </c>
      <c r="C18" s="1">
        <v>173</v>
      </c>
      <c r="D18" s="25">
        <f t="shared" si="0"/>
        <v>0.17299999999999999</v>
      </c>
      <c r="E18" s="1">
        <f t="shared" si="1"/>
        <v>10</v>
      </c>
      <c r="F18" s="25">
        <f t="shared" si="2"/>
        <v>8.311480772658926E-3</v>
      </c>
      <c r="G18" s="25">
        <f t="shared" si="3"/>
        <v>2.2283153966000412E-2</v>
      </c>
    </row>
    <row r="20" spans="2:7">
      <c r="B20" s="1"/>
    </row>
    <row r="22" spans="2:7">
      <c r="B2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F66E-1BED-4C72-B31A-875BE027DF99}">
  <dimension ref="A2:S123"/>
  <sheetViews>
    <sheetView showGridLines="0" tabSelected="1" workbookViewId="0">
      <selection activeCell="H28" sqref="H28"/>
    </sheetView>
  </sheetViews>
  <sheetFormatPr defaultRowHeight="14.45"/>
  <cols>
    <col min="1" max="1" width="10.5703125" bestFit="1" customWidth="1"/>
  </cols>
  <sheetData>
    <row r="2" spans="1:19">
      <c r="B2" s="27" t="s">
        <v>46</v>
      </c>
      <c r="D2" s="12">
        <v>0.76366517592612915</v>
      </c>
      <c r="F2" s="7" t="s">
        <v>47</v>
      </c>
      <c r="H2" s="29">
        <f>EXP(GAMMALN(D2)+GAMMALN(D3)-GAMMALN(D2+D3))</f>
        <v>1.0564748744377599</v>
      </c>
    </row>
    <row r="3" spans="1:19">
      <c r="B3" s="27" t="s">
        <v>48</v>
      </c>
      <c r="D3" s="12">
        <v>1.2958288448978315</v>
      </c>
    </row>
    <row r="4" spans="1:19">
      <c r="B4" s="27" t="s">
        <v>40</v>
      </c>
      <c r="D4">
        <f>SUM(H8:H12)</f>
        <v>-1401.5594235776809</v>
      </c>
    </row>
    <row r="6" spans="1:19">
      <c r="B6" s="2" t="s">
        <v>0</v>
      </c>
      <c r="C6" s="2" t="s">
        <v>1</v>
      </c>
      <c r="D6" s="2" t="s">
        <v>41</v>
      </c>
      <c r="E6" s="2" t="s">
        <v>42</v>
      </c>
      <c r="F6" s="2" t="s">
        <v>43</v>
      </c>
      <c r="G6" s="2" t="s">
        <v>44</v>
      </c>
      <c r="H6" s="2" t="s">
        <v>45</v>
      </c>
    </row>
    <row r="7" spans="1:19">
      <c r="B7" s="1">
        <v>0</v>
      </c>
      <c r="C7" s="1">
        <v>1000</v>
      </c>
      <c r="D7" s="25">
        <f t="shared" ref="D7:D19" si="0">C7/1000</f>
        <v>1</v>
      </c>
      <c r="E7" s="1"/>
      <c r="F7" s="1"/>
      <c r="G7" s="25">
        <f>1-F7</f>
        <v>1</v>
      </c>
      <c r="R7" s="25" t="s">
        <v>49</v>
      </c>
      <c r="S7" t="s">
        <v>50</v>
      </c>
    </row>
    <row r="8" spans="1:19">
      <c r="B8" s="1">
        <v>1</v>
      </c>
      <c r="C8" s="1">
        <v>631</v>
      </c>
      <c r="D8" s="25">
        <f t="shared" si="0"/>
        <v>0.63100000000000001</v>
      </c>
      <c r="E8" s="1">
        <f>C7-C8</f>
        <v>369</v>
      </c>
      <c r="F8" s="25">
        <f>D2/(D2+D3)</f>
        <v>0.37080232727289131</v>
      </c>
      <c r="G8" s="25">
        <f>G7-F8</f>
        <v>0.62919767272710869</v>
      </c>
      <c r="H8" s="1">
        <f>E8*LN(F8)</f>
        <v>-366.07979634398907</v>
      </c>
      <c r="R8" s="25">
        <f>D8/D7</f>
        <v>0.63100000000000001</v>
      </c>
      <c r="S8" s="25">
        <f>G8/G7</f>
        <v>0.62919767272710869</v>
      </c>
    </row>
    <row r="9" spans="1:19">
      <c r="B9" s="1">
        <v>2</v>
      </c>
      <c r="C9" s="1">
        <v>468</v>
      </c>
      <c r="D9" s="25">
        <f t="shared" si="0"/>
        <v>0.46800000000000003</v>
      </c>
      <c r="E9" s="1">
        <f t="shared" ref="E9:E19" si="1">C8-C9</f>
        <v>163</v>
      </c>
      <c r="F9" s="25">
        <f>F8*($D$3+B9-2)/($D$2+$D$3+B9-1)</f>
        <v>0.15705092023878336</v>
      </c>
      <c r="G9" s="25">
        <f t="shared" ref="G9:G19" si="2">G8-F9</f>
        <v>0.47214675248832533</v>
      </c>
      <c r="H9" s="1">
        <f t="shared" ref="H9:H11" si="3">E9*LN(F9)</f>
        <v>-301.74318653841613</v>
      </c>
      <c r="R9" s="25">
        <f t="shared" ref="R9:R19" si="4">D9/D8</f>
        <v>0.7416798732171157</v>
      </c>
      <c r="S9" s="25">
        <f t="shared" ref="S9:S19" si="5">G9/G8</f>
        <v>0.75039494415469898</v>
      </c>
    </row>
    <row r="10" spans="1:19">
      <c r="B10" s="1">
        <v>3</v>
      </c>
      <c r="C10" s="1">
        <v>382</v>
      </c>
      <c r="D10" s="25">
        <f t="shared" si="0"/>
        <v>0.38200000000000001</v>
      </c>
      <c r="E10" s="1">
        <f t="shared" si="1"/>
        <v>86</v>
      </c>
      <c r="F10" s="25">
        <f t="shared" ref="F10:F19" si="6">F9*($D$3+B10-2)/($D$2+$D$3+B10-1)</f>
        <v>8.8819451624358808E-2</v>
      </c>
      <c r="G10" s="25">
        <f t="shared" si="2"/>
        <v>0.38332730086396649</v>
      </c>
      <c r="H10" s="1">
        <f t="shared" si="3"/>
        <v>-208.21886587073334</v>
      </c>
      <c r="R10" s="25">
        <f t="shared" si="4"/>
        <v>0.81623931623931623</v>
      </c>
      <c r="S10" s="25">
        <f t="shared" si="5"/>
        <v>0.8118816847595387</v>
      </c>
    </row>
    <row r="11" spans="1:19">
      <c r="A11" s="4" t="s">
        <v>14</v>
      </c>
      <c r="B11" s="5">
        <v>4</v>
      </c>
      <c r="C11" s="5">
        <v>326</v>
      </c>
      <c r="D11" s="26">
        <f t="shared" si="0"/>
        <v>0.32600000000000001</v>
      </c>
      <c r="E11" s="5">
        <f t="shared" si="1"/>
        <v>56</v>
      </c>
      <c r="F11" s="26">
        <f t="shared" si="6"/>
        <v>5.785829757812351E-2</v>
      </c>
      <c r="G11" s="26">
        <f t="shared" si="2"/>
        <v>0.32546900328584299</v>
      </c>
      <c r="H11" s="1">
        <f t="shared" si="3"/>
        <v>-159.58647056742132</v>
      </c>
      <c r="R11" s="25">
        <f t="shared" si="4"/>
        <v>0.85340314136125661</v>
      </c>
      <c r="S11" s="25">
        <f t="shared" si="5"/>
        <v>0.8490629353878032</v>
      </c>
    </row>
    <row r="12" spans="1:19">
      <c r="A12" t="s">
        <v>15</v>
      </c>
      <c r="B12" s="1">
        <v>5</v>
      </c>
      <c r="C12" s="1">
        <v>289</v>
      </c>
      <c r="D12" s="25">
        <f t="shared" si="0"/>
        <v>0.28899999999999998</v>
      </c>
      <c r="E12" s="1">
        <f t="shared" si="1"/>
        <v>37</v>
      </c>
      <c r="F12" s="25">
        <f t="shared" si="6"/>
        <v>4.1018167985416708E-2</v>
      </c>
      <c r="G12" s="25">
        <f t="shared" si="2"/>
        <v>0.28445083530042631</v>
      </c>
      <c r="H12" s="1">
        <f>C11*LN(G11)</f>
        <v>-365.93110425712098</v>
      </c>
      <c r="R12" s="25">
        <f t="shared" si="4"/>
        <v>0.88650306748466245</v>
      </c>
      <c r="S12" s="25">
        <f t="shared" si="5"/>
        <v>0.87397212154979775</v>
      </c>
    </row>
    <row r="13" spans="1:19">
      <c r="B13" s="1">
        <v>6</v>
      </c>
      <c r="C13" s="1">
        <v>262</v>
      </c>
      <c r="D13" s="25">
        <f t="shared" si="0"/>
        <v>0.26200000000000001</v>
      </c>
      <c r="E13" s="1">
        <f t="shared" si="1"/>
        <v>27</v>
      </c>
      <c r="F13" s="25">
        <f t="shared" si="6"/>
        <v>3.0770646811409976E-2</v>
      </c>
      <c r="G13" s="25">
        <f t="shared" si="2"/>
        <v>0.25368018848901636</v>
      </c>
      <c r="R13" s="25">
        <f t="shared" si="4"/>
        <v>0.90657439446366794</v>
      </c>
      <c r="S13" s="25">
        <f t="shared" si="5"/>
        <v>0.89182437527767799</v>
      </c>
    </row>
    <row r="14" spans="1:19">
      <c r="B14" s="1">
        <v>7</v>
      </c>
      <c r="C14" s="1">
        <v>241</v>
      </c>
      <c r="D14" s="25">
        <f t="shared" si="0"/>
        <v>0.24099999999999999</v>
      </c>
      <c r="E14" s="1">
        <f t="shared" si="1"/>
        <v>21</v>
      </c>
      <c r="F14" s="25">
        <f t="shared" si="6"/>
        <v>2.4037082882733232E-2</v>
      </c>
      <c r="G14" s="25">
        <f t="shared" si="2"/>
        <v>0.22964310560628312</v>
      </c>
      <c r="R14" s="25">
        <f t="shared" si="4"/>
        <v>0.91984732824427473</v>
      </c>
      <c r="S14" s="25">
        <f t="shared" si="5"/>
        <v>0.90524651126323974</v>
      </c>
    </row>
    <row r="15" spans="1:19">
      <c r="B15" s="1">
        <v>8</v>
      </c>
      <c r="C15" s="1">
        <v>223</v>
      </c>
      <c r="D15" s="25">
        <f t="shared" si="0"/>
        <v>0.223</v>
      </c>
      <c r="E15" s="1">
        <f t="shared" si="1"/>
        <v>18</v>
      </c>
      <c r="F15" s="25">
        <f t="shared" si="6"/>
        <v>1.9357642075809343E-2</v>
      </c>
      <c r="G15" s="25">
        <f t="shared" si="2"/>
        <v>0.21028546353047378</v>
      </c>
      <c r="R15" s="25">
        <f t="shared" si="4"/>
        <v>0.92531120331950212</v>
      </c>
      <c r="S15" s="25">
        <f t="shared" si="5"/>
        <v>0.91570553784010611</v>
      </c>
    </row>
    <row r="16" spans="1:19">
      <c r="B16" s="1">
        <v>9</v>
      </c>
      <c r="C16" s="1">
        <v>207</v>
      </c>
      <c r="D16" s="25">
        <f t="shared" si="0"/>
        <v>0.20699999999999999</v>
      </c>
      <c r="E16" s="1">
        <f t="shared" si="1"/>
        <v>16</v>
      </c>
      <c r="F16" s="25">
        <f t="shared" si="6"/>
        <v>1.5963793523737644E-2</v>
      </c>
      <c r="G16" s="25">
        <f t="shared" si="2"/>
        <v>0.19432167000673614</v>
      </c>
      <c r="R16" s="25">
        <f t="shared" si="4"/>
        <v>0.92825112107623309</v>
      </c>
      <c r="S16" s="25">
        <f t="shared" si="5"/>
        <v>0.92408513049013385</v>
      </c>
    </row>
    <row r="17" spans="2:19">
      <c r="B17" s="1">
        <v>10</v>
      </c>
      <c r="C17" s="1">
        <v>194</v>
      </c>
      <c r="D17" s="25">
        <f t="shared" si="0"/>
        <v>0.19400000000000001</v>
      </c>
      <c r="E17" s="1">
        <f t="shared" si="1"/>
        <v>13</v>
      </c>
      <c r="F17" s="25">
        <f t="shared" si="6"/>
        <v>1.341803630731541E-2</v>
      </c>
      <c r="G17" s="25">
        <f t="shared" si="2"/>
        <v>0.18090363369942072</v>
      </c>
      <c r="R17" s="25">
        <f t="shared" si="4"/>
        <v>0.9371980676328503</v>
      </c>
      <c r="S17" s="25">
        <f t="shared" si="5"/>
        <v>0.93094935677091351</v>
      </c>
    </row>
    <row r="18" spans="2:19">
      <c r="B18" s="1">
        <v>11</v>
      </c>
      <c r="C18" s="1">
        <v>183</v>
      </c>
      <c r="D18" s="25">
        <f t="shared" si="0"/>
        <v>0.183</v>
      </c>
      <c r="E18" s="1">
        <f t="shared" si="1"/>
        <v>11</v>
      </c>
      <c r="F18" s="25">
        <f t="shared" si="6"/>
        <v>1.1455688357752953E-2</v>
      </c>
      <c r="G18" s="25">
        <f t="shared" si="2"/>
        <v>0.16944794534166777</v>
      </c>
      <c r="R18" s="25">
        <f t="shared" si="4"/>
        <v>0.94329896907216493</v>
      </c>
      <c r="S18" s="25">
        <f t="shared" si="5"/>
        <v>0.93667518930666105</v>
      </c>
    </row>
    <row r="19" spans="2:19">
      <c r="B19" s="1">
        <v>12</v>
      </c>
      <c r="C19" s="1">
        <v>173</v>
      </c>
      <c r="D19" s="25">
        <f t="shared" si="0"/>
        <v>0.17299999999999999</v>
      </c>
      <c r="E19" s="1">
        <f t="shared" si="1"/>
        <v>10</v>
      </c>
      <c r="F19" s="25">
        <f t="shared" si="6"/>
        <v>9.9086147429088348E-3</v>
      </c>
      <c r="G19" s="25">
        <f t="shared" si="2"/>
        <v>0.15953933059875894</v>
      </c>
      <c r="R19" s="25">
        <f t="shared" si="4"/>
        <v>0.94535519125683054</v>
      </c>
      <c r="S19" s="25">
        <f t="shared" si="5"/>
        <v>0.94152413755782338</v>
      </c>
    </row>
    <row r="21" spans="2:19">
      <c r="B21" s="1"/>
      <c r="E21" s="28"/>
    </row>
    <row r="22" spans="2:19">
      <c r="B22" s="2" t="s">
        <v>39</v>
      </c>
      <c r="C22" s="2" t="s">
        <v>51</v>
      </c>
    </row>
    <row r="23" spans="2:19">
      <c r="B23" s="1">
        <v>0</v>
      </c>
      <c r="C23" s="30" t="s">
        <v>52</v>
      </c>
    </row>
    <row r="24" spans="2:19">
      <c r="B24" s="1">
        <f>B23+0.01</f>
        <v>0.01</v>
      </c>
      <c r="C24" s="21">
        <f t="shared" ref="C24:C55" si="7">B24^($D$2-1)*(1-B24)^($D$3-1)/$H$2</f>
        <v>2.8023297662422002</v>
      </c>
      <c r="F24" s="28"/>
    </row>
    <row r="25" spans="2:19">
      <c r="B25" s="1">
        <f t="shared" ref="B25:B88" si="8">B24+0.01</f>
        <v>0.02</v>
      </c>
      <c r="C25" s="21">
        <f t="shared" si="7"/>
        <v>2.3717615504385621</v>
      </c>
    </row>
    <row r="26" spans="2:19">
      <c r="B26" s="1">
        <f t="shared" si="8"/>
        <v>0.03</v>
      </c>
      <c r="C26" s="21">
        <f t="shared" si="7"/>
        <v>2.148507157659878</v>
      </c>
    </row>
    <row r="27" spans="2:19">
      <c r="B27" s="1">
        <f t="shared" si="8"/>
        <v>0.04</v>
      </c>
      <c r="C27" s="21">
        <f t="shared" si="7"/>
        <v>2.0011426699695494</v>
      </c>
    </row>
    <row r="28" spans="2:19">
      <c r="B28" s="1">
        <f t="shared" si="8"/>
        <v>0.05</v>
      </c>
      <c r="C28" s="21">
        <f t="shared" si="7"/>
        <v>1.8924722591400185</v>
      </c>
    </row>
    <row r="29" spans="2:19">
      <c r="B29" s="1">
        <f t="shared" si="8"/>
        <v>6.0000000000000005E-2</v>
      </c>
      <c r="C29" s="21">
        <f t="shared" si="7"/>
        <v>1.8069938744031562</v>
      </c>
    </row>
    <row r="30" spans="2:19">
      <c r="B30" s="1">
        <f t="shared" si="8"/>
        <v>7.0000000000000007E-2</v>
      </c>
      <c r="C30" s="21">
        <f t="shared" si="7"/>
        <v>1.7368436520170873</v>
      </c>
    </row>
    <row r="31" spans="2:19">
      <c r="B31" s="1">
        <f t="shared" si="8"/>
        <v>0.08</v>
      </c>
      <c r="C31" s="21">
        <f t="shared" si="7"/>
        <v>1.6775143996942641</v>
      </c>
    </row>
    <row r="32" spans="2:19">
      <c r="B32" s="1">
        <f t="shared" si="8"/>
        <v>0.09</v>
      </c>
      <c r="C32" s="21">
        <f t="shared" si="7"/>
        <v>1.6261964251831098</v>
      </c>
    </row>
    <row r="33" spans="2:3">
      <c r="B33" s="1">
        <f t="shared" si="8"/>
        <v>9.9999999999999992E-2</v>
      </c>
      <c r="C33" s="21">
        <f t="shared" si="7"/>
        <v>1.5810269232207705</v>
      </c>
    </row>
    <row r="34" spans="2:3">
      <c r="B34" s="1">
        <f t="shared" si="8"/>
        <v>0.10999999999999999</v>
      </c>
      <c r="C34" s="21">
        <f t="shared" si="7"/>
        <v>1.5407111385705894</v>
      </c>
    </row>
    <row r="35" spans="2:3">
      <c r="B35" s="1">
        <f t="shared" si="8"/>
        <v>0.11999999999999998</v>
      </c>
      <c r="C35" s="21">
        <f t="shared" si="7"/>
        <v>1.5043148348145512</v>
      </c>
    </row>
    <row r="36" spans="2:3">
      <c r="B36" s="1">
        <f t="shared" si="8"/>
        <v>0.12999999999999998</v>
      </c>
      <c r="C36" s="21">
        <f t="shared" si="7"/>
        <v>1.4711431007497111</v>
      </c>
    </row>
    <row r="37" spans="2:3">
      <c r="B37" s="1">
        <f t="shared" si="8"/>
        <v>0.13999999999999999</v>
      </c>
      <c r="C37" s="21">
        <f t="shared" si="7"/>
        <v>1.4406658446856704</v>
      </c>
    </row>
    <row r="38" spans="2:3">
      <c r="B38" s="1">
        <f t="shared" si="8"/>
        <v>0.15</v>
      </c>
      <c r="C38" s="21">
        <f t="shared" si="7"/>
        <v>1.4124700139938084</v>
      </c>
    </row>
    <row r="39" spans="2:3">
      <c r="B39" s="1">
        <f t="shared" si="8"/>
        <v>0.16</v>
      </c>
      <c r="C39" s="21">
        <f t="shared" si="7"/>
        <v>1.3862278494615121</v>
      </c>
    </row>
    <row r="40" spans="2:3">
      <c r="B40" s="1">
        <f t="shared" si="8"/>
        <v>0.17</v>
      </c>
      <c r="C40" s="21">
        <f t="shared" si="7"/>
        <v>1.361675148607933</v>
      </c>
    </row>
    <row r="41" spans="2:3">
      <c r="B41" s="1">
        <f t="shared" si="8"/>
        <v>0.18000000000000002</v>
      </c>
      <c r="C41" s="21">
        <f t="shared" si="7"/>
        <v>1.3385959912521319</v>
      </c>
    </row>
    <row r="42" spans="2:3">
      <c r="B42" s="1">
        <f t="shared" si="8"/>
        <v>0.19000000000000003</v>
      </c>
      <c r="C42" s="21">
        <f t="shared" si="7"/>
        <v>1.3168117610020014</v>
      </c>
    </row>
    <row r="43" spans="2:3">
      <c r="B43" s="1">
        <f t="shared" si="8"/>
        <v>0.20000000000000004</v>
      </c>
      <c r="C43" s="21">
        <f t="shared" si="7"/>
        <v>1.2961730962797935</v>
      </c>
    </row>
    <row r="44" spans="2:3">
      <c r="B44" s="1">
        <f t="shared" si="8"/>
        <v>0.21000000000000005</v>
      </c>
      <c r="C44" s="21">
        <f t="shared" si="7"/>
        <v>1.2765538844749131</v>
      </c>
    </row>
    <row r="45" spans="2:3">
      <c r="B45" s="1">
        <f t="shared" si="8"/>
        <v>0.22000000000000006</v>
      </c>
      <c r="C45" s="21">
        <f t="shared" si="7"/>
        <v>1.2578467097239214</v>
      </c>
    </row>
    <row r="46" spans="2:3">
      <c r="B46" s="1">
        <f t="shared" si="8"/>
        <v>0.23000000000000007</v>
      </c>
      <c r="C46" s="21">
        <f t="shared" si="7"/>
        <v>1.2399593535110514</v>
      </c>
    </row>
    <row r="47" spans="2:3">
      <c r="B47" s="1">
        <f t="shared" si="8"/>
        <v>0.24000000000000007</v>
      </c>
      <c r="C47" s="21">
        <f t="shared" si="7"/>
        <v>1.222812070124895</v>
      </c>
    </row>
    <row r="48" spans="2:3">
      <c r="B48" s="1">
        <f t="shared" si="8"/>
        <v>0.25000000000000006</v>
      </c>
      <c r="C48" s="21">
        <f t="shared" si="7"/>
        <v>1.2063354407267239</v>
      </c>
    </row>
    <row r="49" spans="2:3">
      <c r="B49" s="1">
        <f t="shared" si="8"/>
        <v>0.26000000000000006</v>
      </c>
      <c r="C49" s="21">
        <f t="shared" si="7"/>
        <v>1.190468665220634</v>
      </c>
    </row>
    <row r="50" spans="2:3">
      <c r="B50" s="1">
        <f>B49+0.01</f>
        <v>0.27000000000000007</v>
      </c>
      <c r="C50" s="21">
        <f t="shared" si="7"/>
        <v>1.175158189391847</v>
      </c>
    </row>
    <row r="51" spans="2:3">
      <c r="B51" s="1">
        <f t="shared" si="8"/>
        <v>0.28000000000000008</v>
      </c>
      <c r="C51" s="21">
        <f t="shared" si="7"/>
        <v>1.1603565916382574</v>
      </c>
    </row>
    <row r="52" spans="2:3">
      <c r="B52" s="1">
        <f t="shared" si="8"/>
        <v>0.29000000000000009</v>
      </c>
      <c r="C52" s="21">
        <f t="shared" si="7"/>
        <v>1.1460216727481092</v>
      </c>
    </row>
    <row r="53" spans="2:3">
      <c r="B53" s="1">
        <f t="shared" si="8"/>
        <v>0.3000000000000001</v>
      </c>
      <c r="C53" s="21">
        <f t="shared" si="7"/>
        <v>1.1321157059850344</v>
      </c>
    </row>
    <row r="54" spans="2:3">
      <c r="B54" s="1">
        <f t="shared" si="8"/>
        <v>0.31000000000000011</v>
      </c>
      <c r="C54" s="21">
        <f t="shared" si="7"/>
        <v>1.1186048148356789</v>
      </c>
    </row>
    <row r="55" spans="2:3">
      <c r="B55" s="1">
        <f t="shared" si="8"/>
        <v>0.32000000000000012</v>
      </c>
      <c r="C55" s="21">
        <f t="shared" si="7"/>
        <v>1.1054584532398268</v>
      </c>
    </row>
    <row r="56" spans="2:3">
      <c r="B56" s="1">
        <f t="shared" si="8"/>
        <v>0.33000000000000013</v>
      </c>
      <c r="C56" s="21">
        <f t="shared" ref="C56:C87" si="9">B56^($D$2-1)*(1-B56)^($D$3-1)/$H$2</f>
        <v>1.092648968702961</v>
      </c>
    </row>
    <row r="57" spans="2:3">
      <c r="B57" s="1">
        <f t="shared" si="8"/>
        <v>0.34000000000000014</v>
      </c>
      <c r="C57" s="21">
        <f t="shared" si="9"/>
        <v>1.080151232904228</v>
      </c>
    </row>
    <row r="58" spans="2:3">
      <c r="B58" s="1">
        <f t="shared" si="8"/>
        <v>0.35000000000000014</v>
      </c>
      <c r="C58" s="21">
        <f t="shared" si="9"/>
        <v>1.0679423276235169</v>
      </c>
    </row>
    <row r="59" spans="2:3">
      <c r="B59" s="1">
        <f t="shared" si="8"/>
        <v>0.36000000000000015</v>
      </c>
      <c r="C59" s="21">
        <f t="shared" si="9"/>
        <v>1.0560012762796294</v>
      </c>
    </row>
    <row r="60" spans="2:3">
      <c r="B60" s="1">
        <f t="shared" si="8"/>
        <v>0.37000000000000016</v>
      </c>
      <c r="C60" s="21">
        <f t="shared" si="9"/>
        <v>1.0443088132844716</v>
      </c>
    </row>
    <row r="61" spans="2:3">
      <c r="B61" s="1">
        <f t="shared" si="8"/>
        <v>0.38000000000000017</v>
      </c>
      <c r="C61" s="21">
        <f t="shared" si="9"/>
        <v>1.0328471849121474</v>
      </c>
    </row>
    <row r="62" spans="2:3">
      <c r="B62" s="1">
        <f t="shared" si="8"/>
        <v>0.39000000000000018</v>
      </c>
      <c r="C62" s="21">
        <f t="shared" si="9"/>
        <v>1.0215999765568458</v>
      </c>
    </row>
    <row r="63" spans="2:3">
      <c r="B63" s="1">
        <f t="shared" si="8"/>
        <v>0.40000000000000019</v>
      </c>
      <c r="C63" s="21">
        <f t="shared" si="9"/>
        <v>1.0105519621837731</v>
      </c>
    </row>
    <row r="64" spans="2:3">
      <c r="B64" s="1">
        <f t="shared" si="8"/>
        <v>0.4100000000000002</v>
      </c>
      <c r="C64" s="21">
        <f t="shared" si="9"/>
        <v>0.99968897251861955</v>
      </c>
    </row>
    <row r="65" spans="2:3">
      <c r="B65" s="1">
        <f t="shared" si="8"/>
        <v>0.42000000000000021</v>
      </c>
      <c r="C65" s="21">
        <f t="shared" si="9"/>
        <v>0.98899777911502473</v>
      </c>
    </row>
    <row r="66" spans="2:3">
      <c r="B66" s="1">
        <f t="shared" si="8"/>
        <v>0.43000000000000022</v>
      </c>
      <c r="C66" s="21">
        <f t="shared" si="9"/>
        <v>0.97846599191800265</v>
      </c>
    </row>
    <row r="67" spans="2:3">
      <c r="B67" s="1">
        <f t="shared" si="8"/>
        <v>0.44000000000000022</v>
      </c>
      <c r="C67" s="21">
        <f t="shared" si="9"/>
        <v>0.96808196832865967</v>
      </c>
    </row>
    <row r="68" spans="2:3">
      <c r="B68" s="1">
        <f t="shared" si="8"/>
        <v>0.45000000000000023</v>
      </c>
      <c r="C68" s="21">
        <f t="shared" si="9"/>
        <v>0.95783473209046588</v>
      </c>
    </row>
    <row r="69" spans="2:3">
      <c r="B69" s="1">
        <f t="shared" si="8"/>
        <v>0.46000000000000024</v>
      </c>
      <c r="C69" s="21">
        <f t="shared" si="9"/>
        <v>0.9477139005743751</v>
      </c>
    </row>
    <row r="70" spans="2:3">
      <c r="B70" s="1">
        <f t="shared" si="8"/>
        <v>0.47000000000000025</v>
      </c>
      <c r="C70" s="21">
        <f t="shared" si="9"/>
        <v>0.9377096192504587</v>
      </c>
    </row>
    <row r="71" spans="2:3">
      <c r="B71" s="1">
        <f t="shared" si="8"/>
        <v>0.48000000000000026</v>
      </c>
      <c r="C71" s="21">
        <f t="shared" si="9"/>
        <v>0.92781250230632439</v>
      </c>
    </row>
    <row r="72" spans="2:3">
      <c r="B72" s="1">
        <f t="shared" si="8"/>
        <v>0.49000000000000027</v>
      </c>
      <c r="C72" s="21">
        <f t="shared" si="9"/>
        <v>0.91801357851431153</v>
      </c>
    </row>
    <row r="73" spans="2:3">
      <c r="B73" s="1">
        <f t="shared" si="8"/>
        <v>0.50000000000000022</v>
      </c>
      <c r="C73" s="21">
        <f t="shared" si="9"/>
        <v>0.90830424156579415</v>
      </c>
    </row>
    <row r="74" spans="2:3">
      <c r="B74" s="1">
        <f t="shared" si="8"/>
        <v>0.51000000000000023</v>
      </c>
      <c r="C74" s="21">
        <f t="shared" si="9"/>
        <v>0.89867620418615213</v>
      </c>
    </row>
    <row r="75" spans="2:3">
      <c r="B75" s="1">
        <f t="shared" si="8"/>
        <v>0.52000000000000024</v>
      </c>
      <c r="C75" s="21">
        <f t="shared" si="9"/>
        <v>0.88912145542150645</v>
      </c>
    </row>
    <row r="76" spans="2:3">
      <c r="B76" s="1">
        <f t="shared" si="8"/>
        <v>0.53000000000000025</v>
      </c>
      <c r="C76" s="21">
        <f t="shared" si="9"/>
        <v>0.87963222055078916</v>
      </c>
    </row>
    <row r="77" spans="2:3">
      <c r="B77" s="1">
        <f t="shared" si="8"/>
        <v>0.54000000000000026</v>
      </c>
      <c r="C77" s="21">
        <f t="shared" si="9"/>
        <v>0.87020092312619335</v>
      </c>
    </row>
    <row r="78" spans="2:3">
      <c r="B78" s="1">
        <f t="shared" si="8"/>
        <v>0.55000000000000027</v>
      </c>
      <c r="C78" s="21">
        <f t="shared" si="9"/>
        <v>0.86082014868308032</v>
      </c>
    </row>
    <row r="79" spans="2:3">
      <c r="B79" s="1">
        <f t="shared" si="8"/>
        <v>0.56000000000000028</v>
      </c>
      <c r="C79" s="21">
        <f t="shared" si="9"/>
        <v>0.85148260968815426</v>
      </c>
    </row>
    <row r="80" spans="2:3">
      <c r="B80" s="1">
        <f t="shared" si="8"/>
        <v>0.57000000000000028</v>
      </c>
      <c r="C80" s="21">
        <f t="shared" si="9"/>
        <v>0.8421811113128812</v>
      </c>
    </row>
    <row r="81" spans="2:3">
      <c r="B81" s="1">
        <f t="shared" si="8"/>
        <v>0.58000000000000029</v>
      </c>
      <c r="C81" s="21">
        <f t="shared" si="9"/>
        <v>0.83290851762820595</v>
      </c>
    </row>
    <row r="82" spans="2:3">
      <c r="B82" s="1">
        <f t="shared" si="8"/>
        <v>0.5900000000000003</v>
      </c>
      <c r="C82" s="21">
        <f t="shared" si="9"/>
        <v>0.82365771781663744</v>
      </c>
    </row>
    <row r="83" spans="2:3">
      <c r="B83" s="1">
        <f t="shared" si="8"/>
        <v>0.60000000000000031</v>
      </c>
      <c r="C83" s="21">
        <f t="shared" si="9"/>
        <v>0.81442159198856257</v>
      </c>
    </row>
    <row r="84" spans="2:3">
      <c r="B84" s="1">
        <f t="shared" si="8"/>
        <v>0.61000000000000032</v>
      </c>
      <c r="C84" s="21">
        <f t="shared" si="9"/>
        <v>0.80519297617056029</v>
      </c>
    </row>
    <row r="85" spans="2:3">
      <c r="B85" s="1">
        <f t="shared" si="8"/>
        <v>0.62000000000000033</v>
      </c>
      <c r="C85" s="21">
        <f t="shared" si="9"/>
        <v>0.79596462600359663</v>
      </c>
    </row>
    <row r="86" spans="2:3">
      <c r="B86" s="1">
        <f t="shared" si="8"/>
        <v>0.63000000000000034</v>
      </c>
      <c r="C86" s="21">
        <f t="shared" si="9"/>
        <v>0.78672917864679426</v>
      </c>
    </row>
    <row r="87" spans="2:3">
      <c r="B87" s="1">
        <f t="shared" si="8"/>
        <v>0.64000000000000035</v>
      </c>
      <c r="C87" s="21">
        <f t="shared" si="9"/>
        <v>0.77747911232601041</v>
      </c>
    </row>
    <row r="88" spans="2:3">
      <c r="B88" s="1">
        <f t="shared" si="8"/>
        <v>0.65000000000000036</v>
      </c>
      <c r="C88" s="21">
        <f t="shared" ref="C88:C119" si="10">B88^($D$2-1)*(1-B88)^($D$3-1)/$H$2</f>
        <v>0.76820670289301307</v>
      </c>
    </row>
    <row r="89" spans="2:3">
      <c r="B89" s="1">
        <f t="shared" ref="B89:B123" si="11">B88+0.01</f>
        <v>0.66000000000000036</v>
      </c>
      <c r="C89" s="21">
        <f t="shared" si="10"/>
        <v>0.75890397666703424</v>
      </c>
    </row>
    <row r="90" spans="2:3">
      <c r="B90" s="1">
        <f t="shared" si="11"/>
        <v>0.67000000000000037</v>
      </c>
      <c r="C90" s="21">
        <f t="shared" si="10"/>
        <v>0.74956265871114458</v>
      </c>
    </row>
    <row r="91" spans="2:3">
      <c r="B91" s="1">
        <f t="shared" si="11"/>
        <v>0.68000000000000038</v>
      </c>
      <c r="C91" s="21">
        <f t="shared" si="10"/>
        <v>0.7401741155450392</v>
      </c>
    </row>
    <row r="92" spans="2:3">
      <c r="B92" s="1">
        <f t="shared" si="11"/>
        <v>0.69000000000000039</v>
      </c>
      <c r="C92" s="21">
        <f t="shared" si="10"/>
        <v>0.7307292911051585</v>
      </c>
    </row>
    <row r="93" spans="2:3">
      <c r="B93" s="1">
        <f t="shared" si="11"/>
        <v>0.7000000000000004</v>
      </c>
      <c r="C93" s="21">
        <f t="shared" si="10"/>
        <v>0.72121863452171553</v>
      </c>
    </row>
    <row r="94" spans="2:3">
      <c r="B94" s="1">
        <f t="shared" si="11"/>
        <v>0.71000000000000041</v>
      </c>
      <c r="C94" s="21">
        <f t="shared" si="10"/>
        <v>0.7116320179755643</v>
      </c>
    </row>
    <row r="95" spans="2:3">
      <c r="B95" s="1">
        <f t="shared" si="11"/>
        <v>0.72000000000000042</v>
      </c>
      <c r="C95" s="21">
        <f t="shared" si="10"/>
        <v>0.70195864250636464</v>
      </c>
    </row>
    <row r="96" spans="2:3">
      <c r="B96" s="1">
        <f t="shared" si="11"/>
        <v>0.73000000000000043</v>
      </c>
      <c r="C96" s="21">
        <f t="shared" si="10"/>
        <v>0.69218692914068047</v>
      </c>
    </row>
    <row r="97" spans="2:3">
      <c r="B97" s="1">
        <f t="shared" si="11"/>
        <v>0.74000000000000044</v>
      </c>
      <c r="C97" s="21">
        <f t="shared" si="10"/>
        <v>0.68230439205827387</v>
      </c>
    </row>
    <row r="98" spans="2:3">
      <c r="B98" s="1">
        <f t="shared" si="11"/>
        <v>0.75000000000000044</v>
      </c>
      <c r="C98" s="21">
        <f t="shared" si="10"/>
        <v>0.67229748966693281</v>
      </c>
    </row>
    <row r="99" spans="2:3">
      <c r="B99" s="1">
        <f t="shared" si="11"/>
        <v>0.76000000000000045</v>
      </c>
      <c r="C99" s="21">
        <f t="shared" si="10"/>
        <v>0.66215144834092965</v>
      </c>
    </row>
    <row r="100" spans="2:3">
      <c r="B100" s="1">
        <f t="shared" si="11"/>
        <v>0.77000000000000046</v>
      </c>
      <c r="C100" s="21">
        <f t="shared" si="10"/>
        <v>0.65185005209718594</v>
      </c>
    </row>
    <row r="101" spans="2:3">
      <c r="B101" s="1">
        <f t="shared" si="11"/>
        <v>0.78000000000000047</v>
      </c>
      <c r="C101" s="21">
        <f t="shared" si="10"/>
        <v>0.64137538949551576</v>
      </c>
    </row>
    <row r="102" spans="2:3">
      <c r="B102" s="1">
        <f t="shared" si="11"/>
        <v>0.79000000000000048</v>
      </c>
      <c r="C102" s="21">
        <f t="shared" si="10"/>
        <v>0.63070754635077497</v>
      </c>
    </row>
    <row r="103" spans="2:3">
      <c r="B103" s="1">
        <f t="shared" si="11"/>
        <v>0.80000000000000049</v>
      </c>
      <c r="C103" s="21">
        <f t="shared" si="10"/>
        <v>0.61982422913481439</v>
      </c>
    </row>
    <row r="104" spans="2:3">
      <c r="B104" s="1">
        <f t="shared" si="11"/>
        <v>0.8100000000000005</v>
      </c>
      <c r="C104" s="21">
        <f t="shared" si="10"/>
        <v>0.60870029877535137</v>
      </c>
    </row>
    <row r="105" spans="2:3">
      <c r="B105" s="1">
        <f t="shared" si="11"/>
        <v>0.82000000000000051</v>
      </c>
      <c r="C105" s="21">
        <f t="shared" si="10"/>
        <v>0.59730718724300425</v>
      </c>
    </row>
    <row r="106" spans="2:3">
      <c r="B106" s="1">
        <f t="shared" si="11"/>
        <v>0.83000000000000052</v>
      </c>
      <c r="C106" s="21">
        <f t="shared" si="10"/>
        <v>0.58561215879478012</v>
      </c>
    </row>
    <row r="107" spans="2:3">
      <c r="B107" s="1">
        <f t="shared" si="11"/>
        <v>0.84000000000000052</v>
      </c>
      <c r="C107" s="21">
        <f t="shared" si="10"/>
        <v>0.57357736232864143</v>
      </c>
    </row>
    <row r="108" spans="2:3">
      <c r="B108" s="1">
        <f t="shared" si="11"/>
        <v>0.85000000000000053</v>
      </c>
      <c r="C108" s="21">
        <f t="shared" si="10"/>
        <v>0.561158598266848</v>
      </c>
    </row>
    <row r="109" spans="2:3">
      <c r="B109" s="1">
        <f t="shared" si="11"/>
        <v>0.86000000000000054</v>
      </c>
      <c r="C109" s="21">
        <f t="shared" si="10"/>
        <v>0.5483036881736475</v>
      </c>
    </row>
    <row r="110" spans="2:3">
      <c r="B110" s="1">
        <f t="shared" si="11"/>
        <v>0.87000000000000055</v>
      </c>
      <c r="C110" s="21">
        <f t="shared" si="10"/>
        <v>0.53495028011912915</v>
      </c>
    </row>
    <row r="111" spans="2:3">
      <c r="B111" s="1">
        <f t="shared" si="11"/>
        <v>0.88000000000000056</v>
      </c>
      <c r="C111" s="21">
        <f t="shared" si="10"/>
        <v>0.52102283379257441</v>
      </c>
    </row>
    <row r="112" spans="2:3">
      <c r="B112" s="1">
        <f t="shared" si="11"/>
        <v>0.89000000000000057</v>
      </c>
      <c r="C112" s="21">
        <f t="shared" si="10"/>
        <v>0.50642838110685973</v>
      </c>
    </row>
    <row r="113" spans="2:3">
      <c r="B113" s="1">
        <f t="shared" si="11"/>
        <v>0.90000000000000058</v>
      </c>
      <c r="C113" s="21">
        <f t="shared" si="10"/>
        <v>0.49105040171137515</v>
      </c>
    </row>
    <row r="114" spans="2:3">
      <c r="B114" s="1">
        <f t="shared" si="11"/>
        <v>0.91000000000000059</v>
      </c>
      <c r="C114" s="21">
        <f t="shared" si="10"/>
        <v>0.47473969008065736</v>
      </c>
    </row>
    <row r="115" spans="2:3">
      <c r="B115" s="1">
        <f t="shared" si="11"/>
        <v>0.9200000000000006</v>
      </c>
      <c r="C115" s="21">
        <f t="shared" si="10"/>
        <v>0.45730021169390117</v>
      </c>
    </row>
    <row r="116" spans="2:3">
      <c r="B116" s="1">
        <f t="shared" si="11"/>
        <v>0.9300000000000006</v>
      </c>
      <c r="C116" s="21">
        <f t="shared" si="10"/>
        <v>0.43846617023181417</v>
      </c>
    </row>
    <row r="117" spans="2:3">
      <c r="B117" s="1">
        <f t="shared" si="11"/>
        <v>0.94000000000000061</v>
      </c>
      <c r="C117" s="21">
        <f t="shared" si="10"/>
        <v>0.41786264296134989</v>
      </c>
    </row>
    <row r="118" spans="2:3">
      <c r="B118" s="1">
        <f t="shared" si="11"/>
        <v>0.95000000000000062</v>
      </c>
      <c r="C118" s="21">
        <f t="shared" si="10"/>
        <v>0.39493289984992264</v>
      </c>
    </row>
    <row r="119" spans="2:3">
      <c r="B119" s="1">
        <f t="shared" si="11"/>
        <v>0.96000000000000063</v>
      </c>
      <c r="C119" s="21">
        <f t="shared" si="10"/>
        <v>0.36879054156197216</v>
      </c>
    </row>
    <row r="120" spans="2:3">
      <c r="B120" s="1">
        <f t="shared" si="11"/>
        <v>0.97000000000000064</v>
      </c>
      <c r="C120" s="21">
        <f t="shared" ref="C120:C151" si="12">B120^($D$2-1)*(1-B120)^($D$3-1)/$H$2</f>
        <v>0.33787469509863777</v>
      </c>
    </row>
    <row r="121" spans="2:3">
      <c r="B121" s="1">
        <f t="shared" si="11"/>
        <v>0.98000000000000065</v>
      </c>
      <c r="C121" s="21">
        <f t="shared" si="12"/>
        <v>0.29895792949079952</v>
      </c>
    </row>
    <row r="122" spans="2:3">
      <c r="B122" s="1">
        <f t="shared" si="11"/>
        <v>0.99000000000000066</v>
      </c>
      <c r="C122" s="21">
        <f t="shared" si="12"/>
        <v>0.24294876336377857</v>
      </c>
    </row>
    <row r="123" spans="2:3">
      <c r="B123" s="1">
        <f t="shared" si="11"/>
        <v>1.0000000000000007</v>
      </c>
      <c r="C123" s="30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Abdullah Mahmood</dc:creator>
  <cp:keywords/>
  <dc:description/>
  <cp:lastModifiedBy/>
  <cp:revision/>
  <dcterms:created xsi:type="dcterms:W3CDTF">2021-01-16T20:14:21Z</dcterms:created>
  <dcterms:modified xsi:type="dcterms:W3CDTF">2022-05-15T15:27:16Z</dcterms:modified>
  <cp:category/>
  <cp:contentStatus/>
</cp:coreProperties>
</file>