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<sst xmlns="http://schemas.openxmlformats.org/spreadsheetml/2006/main" count="11" uniqueCount="11">
  <si>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Stock Price (S)</t>
  </si>
  <si>
    <t>Strike (K)</t>
  </si>
  <si>
    <t>DTE</t>
  </si>
  <si>
    <t>R</t>
  </si>
  <si>
    <t>C0</t>
  </si>
  <si>
    <t>Vol</t>
  </si>
  <si>
    <t>d1</t>
  </si>
  <si>
    <t>d2</t>
  </si>
  <si>
    <t>vega</t>
  </si>
  <si>
    <t>Call Price (BS)</t>
  </si>
  <si>
    <t>New Vol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</si>
</sst>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194.11</v>
      </c>
      <c r="B2" s="1">
        <v>210.0</v>
      </c>
      <c r="C2">
        <f t="shared" ref="C2:C7" si="1">38/365</f>
        <v>0.104109589</v>
      </c>
      <c r="D2" s="1">
        <v>0.01</v>
      </c>
      <c r="E2" s="1">
        <v>1.5</v>
      </c>
      <c r="F2" s="1">
        <v>0.5</v>
      </c>
      <c r="G2">
        <f t="shared" ref="G2:G6" si="2">1 / (F2 * sqrt(C2))* ( ln(A2/B2) + (D2 + F2^2/2) * C2)</f>
        <v>-0.4005931464</v>
      </c>
      <c r="H2">
        <f t="shared" ref="H2:H6" si="3">G2 - F2*sqrt(C2)</f>
        <v>-0.5619232343</v>
      </c>
      <c r="I2">
        <f t="shared" ref="I2:I6" si="4">A2*sqrt(C2) * NORMDIST(G2, 0, 1, False)</f>
        <v>23.05986001</v>
      </c>
      <c r="J2">
        <f t="shared" ref="J2:J6" si="5">NORMDIST(G2, 0, 1, True) * A2 - NORMDIST(H2, 0, 1, True) * B2 * exp(-D2 * C2)</f>
        <v>6.618748445</v>
      </c>
      <c r="K2">
        <f t="shared" ref="K2:K6" si="6">-(J2-E2) / I2 + F2</f>
        <v>0.278023438</v>
      </c>
    </row>
    <row r="3">
      <c r="A3" s="1">
        <v>194.11</v>
      </c>
      <c r="B3" s="1">
        <v>210.0</v>
      </c>
      <c r="C3">
        <f t="shared" si="1"/>
        <v>0.104109589</v>
      </c>
      <c r="D3" s="1">
        <v>0.01</v>
      </c>
      <c r="E3" s="1">
        <v>1.5</v>
      </c>
      <c r="F3">
        <f t="shared" ref="F3:F7" si="7">K2</f>
        <v>0.278023438</v>
      </c>
      <c r="G3">
        <f t="shared" si="2"/>
        <v>-0.8206457694</v>
      </c>
      <c r="H3">
        <f t="shared" si="3"/>
        <v>-0.9103528608</v>
      </c>
      <c r="I3">
        <f t="shared" si="4"/>
        <v>17.84281916</v>
      </c>
      <c r="J3">
        <f t="shared" si="5"/>
        <v>1.93470817</v>
      </c>
      <c r="K3">
        <f t="shared" si="6"/>
        <v>0.2536602381</v>
      </c>
    </row>
    <row r="4">
      <c r="A4" s="1">
        <v>194.11</v>
      </c>
      <c r="B4" s="1">
        <v>210.0</v>
      </c>
      <c r="C4">
        <f t="shared" si="1"/>
        <v>0.104109589</v>
      </c>
      <c r="D4" s="1">
        <v>0.01</v>
      </c>
      <c r="E4" s="1">
        <v>1.5</v>
      </c>
      <c r="F4">
        <f t="shared" si="7"/>
        <v>0.2536602381</v>
      </c>
      <c r="G4">
        <f t="shared" si="2"/>
        <v>-0.9077045412</v>
      </c>
      <c r="H4">
        <f t="shared" si="3"/>
        <v>-0.9895505982</v>
      </c>
      <c r="I4">
        <f t="shared" si="4"/>
        <v>16.54968571</v>
      </c>
      <c r="J4">
        <f t="shared" si="5"/>
        <v>1.515225609</v>
      </c>
      <c r="K4">
        <f t="shared" si="6"/>
        <v>0.2527402442</v>
      </c>
    </row>
    <row r="5">
      <c r="A5" s="1">
        <v>194.11</v>
      </c>
      <c r="B5" s="1">
        <v>210.0</v>
      </c>
      <c r="C5">
        <f t="shared" si="1"/>
        <v>0.104109589</v>
      </c>
      <c r="D5" s="1">
        <v>0.01</v>
      </c>
      <c r="E5" s="1">
        <v>1.5</v>
      </c>
      <c r="F5">
        <f t="shared" si="7"/>
        <v>0.2527402442</v>
      </c>
      <c r="G5">
        <f t="shared" si="2"/>
        <v>-0.9113060409</v>
      </c>
      <c r="H5">
        <f t="shared" si="3"/>
        <v>-0.9928552526</v>
      </c>
      <c r="I5">
        <f t="shared" si="4"/>
        <v>16.49556453</v>
      </c>
      <c r="J5">
        <f t="shared" si="5"/>
        <v>1.500024864</v>
      </c>
      <c r="K5">
        <f t="shared" si="6"/>
        <v>0.2527387369</v>
      </c>
    </row>
    <row r="6">
      <c r="A6" s="1">
        <v>194.11</v>
      </c>
      <c r="B6" s="1">
        <v>210.0</v>
      </c>
      <c r="C6">
        <f t="shared" si="1"/>
        <v>0.104109589</v>
      </c>
      <c r="D6" s="1">
        <v>0.01</v>
      </c>
      <c r="E6" s="1">
        <v>1.5</v>
      </c>
      <c r="F6">
        <f t="shared" si="7"/>
        <v>0.2527387369</v>
      </c>
      <c r="G6">
        <f t="shared" si="2"/>
        <v>-0.9113119622</v>
      </c>
      <c r="H6">
        <f t="shared" si="3"/>
        <v>-0.9928606875</v>
      </c>
      <c r="I6">
        <f t="shared" si="4"/>
        <v>16.49547552</v>
      </c>
      <c r="J6">
        <f t="shared" si="5"/>
        <v>1.5</v>
      </c>
      <c r="K6">
        <f t="shared" si="6"/>
        <v>0.2527387369</v>
      </c>
    </row>
    <row r="7">
      <c r="A7" s="1">
        <v>194.11</v>
      </c>
      <c r="B7" s="1">
        <v>210.0</v>
      </c>
      <c r="C7">
        <f t="shared" si="1"/>
        <v>0.104109589</v>
      </c>
      <c r="D7" s="1">
        <v>0.01</v>
      </c>
      <c r="E7" s="1">
        <v>1.5</v>
      </c>
      <c r="F7">
        <f t="shared" si="7"/>
        <v>0.2527387369</v>
      </c>
    </row>
  </sheetData>
  <drawing r:id="rId1"/>
</worksheet>
</file>